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1245" windowWidth="15120" windowHeight="6870" tabRatio="901" activeTab="37"/>
  </bookViews>
  <sheets>
    <sheet name="01-2021" sheetId="4" r:id="rId1"/>
    <sheet name="Февраль 2013" sheetId="23" state="hidden" r:id="rId2"/>
    <sheet name="февраль" sheetId="6" state="hidden" r:id="rId3"/>
    <sheet name="Март 2013" sheetId="7" state="hidden" r:id="rId4"/>
    <sheet name="апрель 2013 (по бухг)" sheetId="8" state="hidden" r:id="rId5"/>
    <sheet name="апрель 2013 (правильный)" sheetId="36" state="hidden" r:id="rId6"/>
    <sheet name="май (по бухг)" sheetId="9" state="hidden" r:id="rId7"/>
    <sheet name="ноябрь (неправ)" sheetId="22" state="hidden" r:id="rId8"/>
    <sheet name="к ПЗ" sheetId="18" state="hidden" r:id="rId9"/>
    <sheet name="Лист4" sheetId="19" state="hidden" r:id="rId10"/>
    <sheet name="к ПЗ (2)" sheetId="20" state="hidden" r:id="rId11"/>
    <sheet name="участки ВОЭК сент" sheetId="21" state="hidden" r:id="rId12"/>
    <sheet name="ВОЭК рабочий  (сниж Ковров) " sheetId="25" state="hidden" r:id="rId13"/>
    <sheet name="Лист3" sheetId="26" state="hidden" r:id="rId14"/>
    <sheet name="ВОЭК рабочий  (сниж Ковров) (2)" sheetId="30" state="hidden" r:id="rId15"/>
    <sheet name=" Транзит МРСК факт 2012" sheetId="32" state="hidden" r:id="rId16"/>
    <sheet name="май (правильный)" sheetId="38" state="hidden" r:id="rId17"/>
    <sheet name="июнь" sheetId="10" state="hidden" r:id="rId18"/>
    <sheet name="июль " sheetId="39" state="hidden" r:id="rId19"/>
    <sheet name="август" sheetId="12" state="hidden" r:id="rId20"/>
    <sheet name="сентябрь" sheetId="13" state="hidden" r:id="rId21"/>
    <sheet name="Лист1" sheetId="40" state="hidden" r:id="rId22"/>
    <sheet name="октябрь" sheetId="14" state="hidden" r:id="rId23"/>
    <sheet name="ноябрь" sheetId="15" state="hidden" r:id="rId24"/>
    <sheet name="декабрь" sheetId="16" state="hidden" r:id="rId25"/>
    <sheet name="Баланс ВОЭК (план 2013)" sheetId="35" state="hidden" r:id="rId26"/>
    <sheet name="проверка" sheetId="37" state="hidden" r:id="rId27"/>
    <sheet name="02-2021" sheetId="41" r:id="rId28"/>
    <sheet name="03-2021" sheetId="42" r:id="rId29"/>
    <sheet name="04-2021" sheetId="43" r:id="rId30"/>
    <sheet name="05-2021" sheetId="44" r:id="rId31"/>
    <sheet name="06-2021" sheetId="45" r:id="rId32"/>
    <sheet name="07-2021" sheetId="46" r:id="rId33"/>
    <sheet name="08-2021" sheetId="47" r:id="rId34"/>
    <sheet name="09-2021" sheetId="48" r:id="rId35"/>
    <sheet name="10-2021" sheetId="49" r:id="rId36"/>
    <sheet name="11-2021" sheetId="50" r:id="rId37"/>
    <sheet name="12-2021" sheetId="51" r:id="rId38"/>
  </sheets>
  <definedNames>
    <definedName name="_xlnm._FilterDatabase" localSheetId="12" hidden="1">'ВОЭК рабочий  (сниж Ковров) '!$C$4:$CC$4</definedName>
    <definedName name="_xlnm._FilterDatabase" localSheetId="14" hidden="1">'ВОЭК рабочий  (сниж Ковров) (2)'!$C$4:$CC$4</definedName>
    <definedName name="_xlnm.Print_Titles" localSheetId="0">'01-2021'!#REF!</definedName>
    <definedName name="_xlnm.Print_Titles" localSheetId="19">август!$2:$5</definedName>
    <definedName name="_xlnm.Print_Titles" localSheetId="4">'апрель 2013 (по бухг)'!$2:$5</definedName>
    <definedName name="_xlnm.Print_Titles" localSheetId="5">'апрель 2013 (правильный)'!$2:$5</definedName>
    <definedName name="_xlnm.Print_Titles" localSheetId="24">декабрь!$2:$4</definedName>
    <definedName name="_xlnm.Print_Titles" localSheetId="18">'июль '!$2:$4</definedName>
    <definedName name="_xlnm.Print_Titles" localSheetId="17">июнь!$2:$4</definedName>
    <definedName name="_xlnm.Print_Titles" localSheetId="6">'май (по бухг)'!$2:$5</definedName>
    <definedName name="_xlnm.Print_Titles" localSheetId="16">'май (правильный)'!$2:$5</definedName>
    <definedName name="_xlnm.Print_Titles" localSheetId="23">ноябрь!$2:$4</definedName>
    <definedName name="_xlnm.Print_Titles" localSheetId="22">октябрь!$2:$4</definedName>
    <definedName name="_xlnm.Print_Titles" localSheetId="20">сентябрь!$2:$4</definedName>
    <definedName name="_xlnm.Print_Titles" localSheetId="11">'участки ВОЭК сент'!$2:$4</definedName>
    <definedName name="_xlnm.Print_Titles" localSheetId="1">'Февраль 2013'!$2:$5</definedName>
    <definedName name="_xlnm.Print_Area" localSheetId="0">'01-2021'!$A$1:$R$16</definedName>
    <definedName name="_xlnm.Print_Area" localSheetId="35">'10-2021'!$A$1:$R$22</definedName>
    <definedName name="_xlnm.Print_Area" localSheetId="4">'апрель 2013 (по бухг)'!$A$1:$R$196</definedName>
    <definedName name="_xlnm.Print_Area" localSheetId="5">'апрель 2013 (правильный)'!$A$1:$R$196</definedName>
    <definedName name="_xlnm.Print_Area" localSheetId="25">'Баланс ВОЭК (план 2013)'!$A$1:$R$104</definedName>
    <definedName name="_xlnm.Print_Area" localSheetId="24">декабрь!$A$1:$R$185</definedName>
    <definedName name="_xlnm.Print_Area" localSheetId="18">'июль '!$A$1:$R$185</definedName>
    <definedName name="_xlnm.Print_Area" localSheetId="17">июнь!$A$1:$R$193</definedName>
    <definedName name="_xlnm.Print_Area" localSheetId="3">'Март 2013'!$A$1:$R$196</definedName>
    <definedName name="_xlnm.Print_Area" localSheetId="23">ноябрь!$A$1:$R$194</definedName>
    <definedName name="_xlnm.Print_Area" localSheetId="22">октябрь!$A$1:$R$196</definedName>
    <definedName name="_xlnm.Print_Area" localSheetId="20">сентябрь!$A$1:$R$200</definedName>
    <definedName name="_xlnm.Print_Area" localSheetId="11">'участки ВОЭК сент'!$A$1:$Y$84</definedName>
    <definedName name="_xlnm.Print_Area" localSheetId="1">'Февраль 2013'!$A$1:$R$190</definedName>
  </definedNames>
  <calcPr calcId="144525"/>
</workbook>
</file>

<file path=xl/calcChain.xml><?xml version="1.0" encoding="utf-8"?>
<calcChain xmlns="http://schemas.openxmlformats.org/spreadsheetml/2006/main">
  <c r="G14" i="51" l="1"/>
  <c r="G10" i="51"/>
  <c r="G12" i="51" s="1"/>
  <c r="G13" i="51" s="1"/>
  <c r="G9" i="51"/>
  <c r="G11" i="51" l="1"/>
  <c r="G14" i="50"/>
  <c r="G10" i="50"/>
  <c r="G11" i="50" s="1"/>
  <c r="G9" i="50"/>
  <c r="G12" i="50" l="1"/>
  <c r="G13" i="50" s="1"/>
  <c r="G14" i="49"/>
  <c r="G9" i="49"/>
  <c r="G14" i="48" l="1"/>
  <c r="G10" i="48"/>
  <c r="G12" i="48" s="1"/>
  <c r="G13" i="48" s="1"/>
  <c r="G9" i="48"/>
  <c r="G11" i="48" l="1"/>
  <c r="G14" i="47"/>
  <c r="G10" i="47"/>
  <c r="G12" i="47" s="1"/>
  <c r="G13" i="47" s="1"/>
  <c r="G9" i="47"/>
  <c r="G11" i="47" l="1"/>
  <c r="G14" i="46"/>
  <c r="G10" i="46"/>
  <c r="G12" i="46" s="1"/>
  <c r="G13" i="46" s="1"/>
  <c r="G9" i="46"/>
  <c r="G11" i="46" l="1"/>
  <c r="G14" i="45"/>
  <c r="G10" i="45"/>
  <c r="G12" i="45" s="1"/>
  <c r="G13" i="45" s="1"/>
  <c r="G9" i="45"/>
  <c r="G11" i="45" l="1"/>
  <c r="G14" i="44"/>
  <c r="G14" i="43" l="1"/>
  <c r="G14" i="42" l="1"/>
  <c r="G9" i="42"/>
  <c r="G14" i="41" l="1"/>
  <c r="G10" i="41"/>
  <c r="G12" i="41" s="1"/>
  <c r="G13" i="41" s="1"/>
  <c r="G9" i="41"/>
  <c r="G11" i="41" l="1"/>
  <c r="E14" i="51"/>
  <c r="E10" i="51"/>
  <c r="E12" i="51" s="1"/>
  <c r="E13" i="51" s="1"/>
  <c r="E9" i="51"/>
  <c r="E14" i="50"/>
  <c r="E10" i="50"/>
  <c r="E12" i="50" s="1"/>
  <c r="E13" i="50" s="1"/>
  <c r="E9" i="50"/>
  <c r="E14" i="49"/>
  <c r="E10" i="49"/>
  <c r="E11" i="49" s="1"/>
  <c r="E9" i="49"/>
  <c r="E14" i="48"/>
  <c r="E10" i="48"/>
  <c r="E12" i="48" s="1"/>
  <c r="E13" i="48" s="1"/>
  <c r="E9" i="48"/>
  <c r="E14" i="47"/>
  <c r="E9" i="47"/>
  <c r="E14" i="46"/>
  <c r="E10" i="46"/>
  <c r="E12" i="46" s="1"/>
  <c r="E13" i="46" s="1"/>
  <c r="E9" i="46"/>
  <c r="F9" i="46"/>
  <c r="F10" i="46"/>
  <c r="F11" i="46" s="1"/>
  <c r="F14" i="46"/>
  <c r="E14" i="45"/>
  <c r="E10" i="45"/>
  <c r="E11" i="45" s="1"/>
  <c r="E9" i="45"/>
  <c r="E14" i="44"/>
  <c r="E9" i="44"/>
  <c r="E14" i="43"/>
  <c r="E10" i="43"/>
  <c r="E12" i="43" s="1"/>
  <c r="E13" i="43" s="1"/>
  <c r="E9" i="43"/>
  <c r="E14" i="42"/>
  <c r="E11" i="42"/>
  <c r="E10" i="42"/>
  <c r="E12" i="42" s="1"/>
  <c r="E13" i="42" s="1"/>
  <c r="E9" i="42"/>
  <c r="E14" i="41"/>
  <c r="E10" i="41"/>
  <c r="E12" i="41" s="1"/>
  <c r="E13" i="41" s="1"/>
  <c r="E9" i="41"/>
  <c r="E12" i="45" l="1"/>
  <c r="E13" i="45" s="1"/>
  <c r="E12" i="49"/>
  <c r="E13" i="49" s="1"/>
  <c r="E11" i="51"/>
  <c r="E11" i="50"/>
  <c r="E11" i="48"/>
  <c r="E11" i="46"/>
  <c r="F12" i="46"/>
  <c r="F13" i="46" s="1"/>
  <c r="E11" i="43"/>
  <c r="E11" i="41"/>
  <c r="E14" i="4"/>
  <c r="E10" i="4"/>
  <c r="E12" i="4" s="1"/>
  <c r="E13" i="4" s="1"/>
  <c r="E9" i="4"/>
  <c r="E11" i="4" l="1"/>
  <c r="F9" i="50"/>
  <c r="K9" i="49"/>
  <c r="F9" i="49"/>
  <c r="F9" i="51"/>
  <c r="K9" i="50" l="1"/>
  <c r="I9" i="50"/>
  <c r="I9" i="49"/>
  <c r="G9" i="4"/>
  <c r="F9" i="4"/>
  <c r="F9" i="48"/>
  <c r="F9" i="47" l="1"/>
  <c r="I9" i="47" l="1"/>
  <c r="K9" i="47"/>
  <c r="K9" i="46"/>
  <c r="I9" i="46" l="1"/>
  <c r="F9" i="45" l="1"/>
  <c r="F9" i="44" l="1"/>
  <c r="F9" i="43" l="1"/>
  <c r="K9" i="43" l="1"/>
  <c r="I9" i="43"/>
  <c r="F9" i="42" l="1"/>
  <c r="F9" i="41" l="1"/>
  <c r="I9" i="41" s="1"/>
  <c r="F14" i="42" l="1"/>
  <c r="F14" i="44" l="1"/>
  <c r="F14" i="45" l="1"/>
  <c r="H16" i="51" l="1"/>
  <c r="I16" i="51" s="1"/>
  <c r="J15" i="51"/>
  <c r="K15" i="51" s="1"/>
  <c r="H15" i="51"/>
  <c r="I15" i="51" s="1"/>
  <c r="F14" i="51"/>
  <c r="L12" i="51"/>
  <c r="L10" i="51"/>
  <c r="F10" i="51"/>
  <c r="M10" i="51" s="1"/>
  <c r="J8" i="51"/>
  <c r="K8" i="51" s="1"/>
  <c r="H8" i="51"/>
  <c r="I8" i="51" s="1"/>
  <c r="J7" i="51"/>
  <c r="K7" i="51" s="1"/>
  <c r="H7" i="51"/>
  <c r="I7" i="51" s="1"/>
  <c r="H14" i="51" l="1"/>
  <c r="I14" i="51" s="1"/>
  <c r="I9" i="51"/>
  <c r="P10" i="51"/>
  <c r="F11" i="51"/>
  <c r="K9" i="51"/>
  <c r="F12" i="51"/>
  <c r="I10" i="51"/>
  <c r="F14" i="50"/>
  <c r="J15" i="50"/>
  <c r="K15" i="50" s="1"/>
  <c r="H15" i="50"/>
  <c r="I15" i="50" s="1"/>
  <c r="L12" i="50"/>
  <c r="L10" i="50"/>
  <c r="F10" i="50"/>
  <c r="F11" i="50" s="1"/>
  <c r="J8" i="50"/>
  <c r="K8" i="50" s="1"/>
  <c r="H8" i="50"/>
  <c r="I8" i="50" s="1"/>
  <c r="J7" i="50"/>
  <c r="K7" i="50" s="1"/>
  <c r="H7" i="50"/>
  <c r="I7" i="50" s="1"/>
  <c r="M10" i="50" l="1"/>
  <c r="P10" i="50" s="1"/>
  <c r="I10" i="50"/>
  <c r="F12" i="50"/>
  <c r="M12" i="50" s="1"/>
  <c r="P12" i="50" s="1"/>
  <c r="F13" i="51"/>
  <c r="M12" i="51"/>
  <c r="I12" i="51"/>
  <c r="H10" i="51"/>
  <c r="N10" i="51"/>
  <c r="J10" i="51"/>
  <c r="K10" i="51" s="1"/>
  <c r="H10" i="50"/>
  <c r="N10" i="50"/>
  <c r="J10" i="50"/>
  <c r="K10" i="50" s="1"/>
  <c r="I12" i="50" l="1"/>
  <c r="F13" i="50"/>
  <c r="Q10" i="51"/>
  <c r="R10" i="51" s="1"/>
  <c r="O10" i="51"/>
  <c r="I11" i="51"/>
  <c r="K11" i="51"/>
  <c r="N12" i="51"/>
  <c r="J12" i="51"/>
  <c r="K12" i="51" s="1"/>
  <c r="H12" i="51"/>
  <c r="P12" i="51"/>
  <c r="H12" i="50"/>
  <c r="N12" i="50"/>
  <c r="J12" i="50"/>
  <c r="K12" i="50" s="1"/>
  <c r="K11" i="50"/>
  <c r="I11" i="50"/>
  <c r="O10" i="50"/>
  <c r="Q10" i="50"/>
  <c r="R10" i="50" s="1"/>
  <c r="J16" i="49"/>
  <c r="K16" i="49" s="1"/>
  <c r="H16" i="49"/>
  <c r="I16" i="49" s="1"/>
  <c r="J15" i="49"/>
  <c r="K15" i="49" s="1"/>
  <c r="H15" i="49"/>
  <c r="I15" i="49" s="1"/>
  <c r="F14" i="49"/>
  <c r="L12" i="49"/>
  <c r="L10" i="49"/>
  <c r="F10" i="49"/>
  <c r="M10" i="49" s="1"/>
  <c r="J8" i="49"/>
  <c r="K8" i="49" s="1"/>
  <c r="H8" i="49"/>
  <c r="I8" i="49" s="1"/>
  <c r="J7" i="49"/>
  <c r="K7" i="49" s="1"/>
  <c r="H7" i="49"/>
  <c r="I7" i="49" s="1"/>
  <c r="O12" i="51" l="1"/>
  <c r="Q12" i="51"/>
  <c r="R12" i="51" s="1"/>
  <c r="I13" i="51"/>
  <c r="K13" i="51"/>
  <c r="I13" i="50"/>
  <c r="K13" i="50"/>
  <c r="Q12" i="50"/>
  <c r="R12" i="50" s="1"/>
  <c r="O12" i="50"/>
  <c r="H14" i="49"/>
  <c r="I14" i="49" s="1"/>
  <c r="P10" i="49"/>
  <c r="J14" i="49"/>
  <c r="K14" i="49" s="1"/>
  <c r="F12" i="49"/>
  <c r="F11" i="49"/>
  <c r="I10" i="49"/>
  <c r="J10" i="49" l="1"/>
  <c r="K10" i="49" s="1"/>
  <c r="H10" i="49"/>
  <c r="N10" i="49"/>
  <c r="F13" i="49"/>
  <c r="M12" i="49"/>
  <c r="I12" i="49"/>
  <c r="J16" i="48"/>
  <c r="K16" i="48" s="1"/>
  <c r="H16" i="48"/>
  <c r="I16" i="48" s="1"/>
  <c r="J15" i="48"/>
  <c r="K15" i="48" s="1"/>
  <c r="H15" i="48"/>
  <c r="I15" i="48" s="1"/>
  <c r="F14" i="48"/>
  <c r="L12" i="48"/>
  <c r="L10" i="48"/>
  <c r="F10" i="48"/>
  <c r="F11" i="48" s="1"/>
  <c r="J8" i="48"/>
  <c r="K8" i="48" s="1"/>
  <c r="H8" i="48"/>
  <c r="I8" i="48" s="1"/>
  <c r="J7" i="48"/>
  <c r="K7" i="48" s="1"/>
  <c r="H7" i="48"/>
  <c r="I7" i="48" s="1"/>
  <c r="I9" i="48" l="1"/>
  <c r="P12" i="49"/>
  <c r="I11" i="49"/>
  <c r="K11" i="49"/>
  <c r="Q10" i="49"/>
  <c r="R10" i="49" s="1"/>
  <c r="O10" i="49"/>
  <c r="N12" i="49"/>
  <c r="J12" i="49"/>
  <c r="K12" i="49" s="1"/>
  <c r="H12" i="49"/>
  <c r="K9" i="48"/>
  <c r="H10" i="48"/>
  <c r="N10" i="48"/>
  <c r="J10" i="48"/>
  <c r="K10" i="48" s="1"/>
  <c r="F12" i="48"/>
  <c r="I10" i="48"/>
  <c r="M10" i="48"/>
  <c r="H14" i="48"/>
  <c r="I14" i="48" s="1"/>
  <c r="J14" i="48"/>
  <c r="K14" i="48" s="1"/>
  <c r="J16" i="47"/>
  <c r="K16" i="47" s="1"/>
  <c r="H16" i="47"/>
  <c r="I16" i="47" s="1"/>
  <c r="J15" i="47"/>
  <c r="K15" i="47" s="1"/>
  <c r="H15" i="47"/>
  <c r="I15" i="47" s="1"/>
  <c r="F14" i="47"/>
  <c r="L12" i="47"/>
  <c r="L10" i="47"/>
  <c r="F10" i="47"/>
  <c r="F12" i="47" s="1"/>
  <c r="F13" i="47" s="1"/>
  <c r="J8" i="47"/>
  <c r="K8" i="47" s="1"/>
  <c r="H8" i="47"/>
  <c r="I8" i="47" s="1"/>
  <c r="J7" i="47"/>
  <c r="K7" i="47" s="1"/>
  <c r="H7" i="47"/>
  <c r="I7" i="47" s="1"/>
  <c r="M10" i="47" l="1"/>
  <c r="P10" i="47" s="1"/>
  <c r="I10" i="47"/>
  <c r="F11" i="47"/>
  <c r="I13" i="49"/>
  <c r="K13" i="49"/>
  <c r="O12" i="49"/>
  <c r="Q12" i="49"/>
  <c r="R12" i="49" s="1"/>
  <c r="I11" i="48"/>
  <c r="K11" i="48"/>
  <c r="P10" i="48"/>
  <c r="N12" i="48"/>
  <c r="J12" i="48"/>
  <c r="K12" i="48" s="1"/>
  <c r="H12" i="48"/>
  <c r="O10" i="48"/>
  <c r="Q10" i="48"/>
  <c r="R10" i="48" s="1"/>
  <c r="M12" i="48"/>
  <c r="I12" i="48"/>
  <c r="F13" i="48"/>
  <c r="H14" i="47"/>
  <c r="I14" i="47" s="1"/>
  <c r="I12" i="47"/>
  <c r="M12" i="47"/>
  <c r="P12" i="47" s="1"/>
  <c r="J14" i="47"/>
  <c r="K14" i="47" s="1"/>
  <c r="J12" i="47"/>
  <c r="K12" i="47" s="1"/>
  <c r="H12" i="47"/>
  <c r="N12" i="47"/>
  <c r="H10" i="47"/>
  <c r="J10" i="47"/>
  <c r="K10" i="47" s="1"/>
  <c r="N10" i="47"/>
  <c r="J16" i="46"/>
  <c r="K16" i="46" s="1"/>
  <c r="H16" i="46"/>
  <c r="I16" i="46" s="1"/>
  <c r="J15" i="46"/>
  <c r="K15" i="46" s="1"/>
  <c r="H15" i="46"/>
  <c r="I15" i="46" s="1"/>
  <c r="L12" i="46"/>
  <c r="M10" i="46"/>
  <c r="L10" i="46"/>
  <c r="J8" i="46"/>
  <c r="K8" i="46" s="1"/>
  <c r="H8" i="46"/>
  <c r="I8" i="46" s="1"/>
  <c r="J7" i="46"/>
  <c r="K7" i="46" s="1"/>
  <c r="H7" i="46"/>
  <c r="I7" i="46" s="1"/>
  <c r="I10" i="46" l="1"/>
  <c r="Q12" i="48"/>
  <c r="R12" i="48" s="1"/>
  <c r="O12" i="48"/>
  <c r="P12" i="48"/>
  <c r="I13" i="48"/>
  <c r="K13" i="48"/>
  <c r="I11" i="47"/>
  <c r="K11" i="47"/>
  <c r="O12" i="47"/>
  <c r="Q12" i="47"/>
  <c r="R12" i="47" s="1"/>
  <c r="K13" i="47"/>
  <c r="I13" i="47"/>
  <c r="Q10" i="47"/>
  <c r="R10" i="47" s="1"/>
  <c r="O10" i="47"/>
  <c r="H14" i="46"/>
  <c r="I14" i="46" s="1"/>
  <c r="M12" i="46"/>
  <c r="I12" i="46"/>
  <c r="J14" i="46"/>
  <c r="K14" i="46" s="1"/>
  <c r="P10" i="46"/>
  <c r="J16" i="45"/>
  <c r="K16" i="45" s="1"/>
  <c r="H16" i="45"/>
  <c r="I16" i="45" s="1"/>
  <c r="J15" i="45"/>
  <c r="K15" i="45" s="1"/>
  <c r="H15" i="45"/>
  <c r="I15" i="45" s="1"/>
  <c r="L12" i="45"/>
  <c r="L10" i="45"/>
  <c r="F10" i="45"/>
  <c r="M10" i="45" s="1"/>
  <c r="J8" i="45"/>
  <c r="K8" i="45" s="1"/>
  <c r="H8" i="45"/>
  <c r="I8" i="45" s="1"/>
  <c r="J7" i="45"/>
  <c r="K7" i="45" s="1"/>
  <c r="H7" i="45"/>
  <c r="I7" i="45" s="1"/>
  <c r="H10" i="46" l="1"/>
  <c r="N10" i="46"/>
  <c r="J10" i="46"/>
  <c r="K10" i="46" s="1"/>
  <c r="P12" i="46"/>
  <c r="H14" i="45"/>
  <c r="I14" i="45" s="1"/>
  <c r="I9" i="45"/>
  <c r="P10" i="45"/>
  <c r="F11" i="45"/>
  <c r="J14" i="45"/>
  <c r="K14" i="45" s="1"/>
  <c r="K9" i="45"/>
  <c r="F12" i="45"/>
  <c r="I10" i="45"/>
  <c r="N12" i="46" l="1"/>
  <c r="J12" i="46"/>
  <c r="K12" i="46" s="1"/>
  <c r="H12" i="46"/>
  <c r="K11" i="46"/>
  <c r="I11" i="46"/>
  <c r="O10" i="46"/>
  <c r="Q10" i="46"/>
  <c r="R10" i="46" s="1"/>
  <c r="F13" i="45"/>
  <c r="I12" i="45"/>
  <c r="M12" i="45"/>
  <c r="H10" i="45"/>
  <c r="N10" i="45"/>
  <c r="J10" i="45"/>
  <c r="K10" i="45" s="1"/>
  <c r="J16" i="44"/>
  <c r="K16" i="44" s="1"/>
  <c r="H16" i="44"/>
  <c r="I16" i="44" s="1"/>
  <c r="J15" i="44"/>
  <c r="K15" i="44" s="1"/>
  <c r="H15" i="44"/>
  <c r="I15" i="44" s="1"/>
  <c r="L12" i="44"/>
  <c r="L10" i="44"/>
  <c r="M10" i="44"/>
  <c r="J8" i="44"/>
  <c r="K8" i="44" s="1"/>
  <c r="H8" i="44"/>
  <c r="I8" i="44" s="1"/>
  <c r="J7" i="44"/>
  <c r="K7" i="44" s="1"/>
  <c r="H7" i="44"/>
  <c r="I7" i="44" s="1"/>
  <c r="H14" i="44" l="1"/>
  <c r="I14" i="44" s="1"/>
  <c r="O12" i="46"/>
  <c r="Q12" i="46"/>
  <c r="R12" i="46" s="1"/>
  <c r="K13" i="46"/>
  <c r="I13" i="46"/>
  <c r="N12" i="45"/>
  <c r="J12" i="45"/>
  <c r="K12" i="45" s="1"/>
  <c r="H12" i="45"/>
  <c r="P12" i="45"/>
  <c r="Q10" i="45"/>
  <c r="R10" i="45" s="1"/>
  <c r="O10" i="45"/>
  <c r="I11" i="45"/>
  <c r="K11" i="45"/>
  <c r="K9" i="44"/>
  <c r="I9" i="44"/>
  <c r="M12" i="44"/>
  <c r="J14" i="44"/>
  <c r="K14" i="44" s="1"/>
  <c r="J16" i="43"/>
  <c r="K16" i="43" s="1"/>
  <c r="H16" i="43"/>
  <c r="I16" i="43" s="1"/>
  <c r="J15" i="43"/>
  <c r="K15" i="43" s="1"/>
  <c r="H15" i="43"/>
  <c r="I15" i="43" s="1"/>
  <c r="F14" i="43"/>
  <c r="L12" i="43"/>
  <c r="L10" i="43"/>
  <c r="F10" i="43"/>
  <c r="M10" i="43" s="1"/>
  <c r="J8" i="43"/>
  <c r="K8" i="43" s="1"/>
  <c r="H8" i="43"/>
  <c r="I8" i="43" s="1"/>
  <c r="J7" i="43"/>
  <c r="K7" i="43" s="1"/>
  <c r="H7" i="43"/>
  <c r="I7" i="43" s="1"/>
  <c r="K13" i="45" l="1"/>
  <c r="I13" i="45"/>
  <c r="O12" i="45"/>
  <c r="Q12" i="45"/>
  <c r="R12" i="45" s="1"/>
  <c r="N10" i="44"/>
  <c r="J10" i="44"/>
  <c r="K10" i="44" s="1"/>
  <c r="H10" i="44"/>
  <c r="I10" i="44" s="1"/>
  <c r="H14" i="43"/>
  <c r="I14" i="43" s="1"/>
  <c r="P10" i="43"/>
  <c r="F11" i="43"/>
  <c r="J14" i="43"/>
  <c r="K14" i="43" s="1"/>
  <c r="F12" i="43"/>
  <c r="I10" i="43"/>
  <c r="J16" i="42"/>
  <c r="K16" i="42" s="1"/>
  <c r="H16" i="42"/>
  <c r="I16" i="42" s="1"/>
  <c r="J15" i="42"/>
  <c r="K15" i="42" s="1"/>
  <c r="H15" i="42"/>
  <c r="I15" i="42" s="1"/>
  <c r="L12" i="42"/>
  <c r="L10" i="42"/>
  <c r="F10" i="42"/>
  <c r="M10" i="42" s="1"/>
  <c r="J8" i="42"/>
  <c r="K8" i="42" s="1"/>
  <c r="H8" i="42"/>
  <c r="I8" i="42" s="1"/>
  <c r="J7" i="42"/>
  <c r="K7" i="42" s="1"/>
  <c r="H7" i="42"/>
  <c r="I7" i="42" s="1"/>
  <c r="Q10" i="44" l="1"/>
  <c r="R10" i="44" s="1"/>
  <c r="O10" i="44"/>
  <c r="P10" i="44" s="1"/>
  <c r="N12" i="44"/>
  <c r="J12" i="44"/>
  <c r="K12" i="44" s="1"/>
  <c r="H12" i="44"/>
  <c r="I12" i="44" s="1"/>
  <c r="I11" i="44"/>
  <c r="K11" i="44"/>
  <c r="H10" i="43"/>
  <c r="N10" i="43"/>
  <c r="J10" i="43"/>
  <c r="K10" i="43" s="1"/>
  <c r="F13" i="43"/>
  <c r="M12" i="43"/>
  <c r="I12" i="43"/>
  <c r="F12" i="42"/>
  <c r="F13" i="42" s="1"/>
  <c r="K9" i="42"/>
  <c r="H14" i="42"/>
  <c r="I14" i="42" s="1"/>
  <c r="I9" i="42"/>
  <c r="P10" i="42"/>
  <c r="F11" i="42"/>
  <c r="J14" i="42"/>
  <c r="K14" i="42" s="1"/>
  <c r="I10" i="42"/>
  <c r="J16" i="41"/>
  <c r="K16" i="41" s="1"/>
  <c r="H16" i="41"/>
  <c r="I16" i="41" s="1"/>
  <c r="J15" i="41"/>
  <c r="K15" i="41" s="1"/>
  <c r="H15" i="41"/>
  <c r="I15" i="41" s="1"/>
  <c r="F14" i="41"/>
  <c r="L12" i="41"/>
  <c r="L10" i="41"/>
  <c r="F10" i="41"/>
  <c r="J8" i="41"/>
  <c r="K8" i="41" s="1"/>
  <c r="H8" i="41"/>
  <c r="I8" i="41" s="1"/>
  <c r="J7" i="41"/>
  <c r="K7" i="41" s="1"/>
  <c r="H7" i="41"/>
  <c r="I7" i="41" s="1"/>
  <c r="M10" i="41" l="1"/>
  <c r="P10" i="41" s="1"/>
  <c r="I10" i="41"/>
  <c r="M12" i="42"/>
  <c r="P12" i="42" s="1"/>
  <c r="I12" i="42"/>
  <c r="K13" i="44"/>
  <c r="I13" i="44"/>
  <c r="O12" i="44"/>
  <c r="P12" i="44" s="1"/>
  <c r="Q12" i="44"/>
  <c r="R12" i="44" s="1"/>
  <c r="Q10" i="43"/>
  <c r="R10" i="43" s="1"/>
  <c r="O10" i="43"/>
  <c r="I11" i="43"/>
  <c r="K11" i="43"/>
  <c r="N12" i="43"/>
  <c r="J12" i="43"/>
  <c r="K12" i="43" s="1"/>
  <c r="H12" i="43"/>
  <c r="P12" i="43"/>
  <c r="N10" i="42"/>
  <c r="J10" i="42"/>
  <c r="K10" i="42" s="1"/>
  <c r="H10" i="42"/>
  <c r="K9" i="41"/>
  <c r="H14" i="41"/>
  <c r="I14" i="41" s="1"/>
  <c r="F11" i="41"/>
  <c r="I11" i="41" s="1"/>
  <c r="J14" i="41"/>
  <c r="K14" i="41" s="1"/>
  <c r="F12" i="41"/>
  <c r="I12" i="41" s="1"/>
  <c r="L14" i="4"/>
  <c r="L14" i="41" s="1"/>
  <c r="L14" i="42" s="1"/>
  <c r="L14" i="43" s="1"/>
  <c r="G14" i="4"/>
  <c r="N14" i="4" s="1"/>
  <c r="N14" i="41" s="1"/>
  <c r="N14" i="42" s="1"/>
  <c r="N14" i="43" s="1"/>
  <c r="N14" i="44" s="1"/>
  <c r="N14" i="45" s="1"/>
  <c r="N14" i="46" s="1"/>
  <c r="N14" i="47" s="1"/>
  <c r="N14" i="48" s="1"/>
  <c r="N14" i="49" s="1"/>
  <c r="F14" i="4"/>
  <c r="N16" i="4"/>
  <c r="N16" i="41" s="1"/>
  <c r="N16" i="42" s="1"/>
  <c r="L16" i="4"/>
  <c r="L16" i="41" s="1"/>
  <c r="J16" i="4"/>
  <c r="K16" i="4" s="1"/>
  <c r="N15" i="4"/>
  <c r="N15" i="41" s="1"/>
  <c r="N15" i="42" s="1"/>
  <c r="N15" i="43" s="1"/>
  <c r="N15" i="44" s="1"/>
  <c r="N15" i="45" s="1"/>
  <c r="N15" i="46" s="1"/>
  <c r="N15" i="47" s="1"/>
  <c r="N15" i="48" s="1"/>
  <c r="N15" i="49" s="1"/>
  <c r="N15" i="50" s="1"/>
  <c r="N15" i="51" s="1"/>
  <c r="M15" i="4"/>
  <c r="M15" i="41" s="1"/>
  <c r="M15" i="42" s="1"/>
  <c r="L15" i="4"/>
  <c r="L15" i="41" s="1"/>
  <c r="J15" i="4"/>
  <c r="K15" i="4" s="1"/>
  <c r="H15" i="4"/>
  <c r="I15" i="4" s="1"/>
  <c r="L12" i="4"/>
  <c r="L10" i="4"/>
  <c r="F10" i="4"/>
  <c r="F11" i="4" s="1"/>
  <c r="N8" i="4"/>
  <c r="L8" i="4"/>
  <c r="J8" i="4"/>
  <c r="K8" i="4" s="1"/>
  <c r="H8" i="4"/>
  <c r="N7" i="4"/>
  <c r="N7" i="41" s="1"/>
  <c r="L7" i="4"/>
  <c r="L7" i="41" s="1"/>
  <c r="J7" i="4"/>
  <c r="K7" i="4" s="1"/>
  <c r="M7" i="4"/>
  <c r="M7" i="41" s="1"/>
  <c r="M7" i="42" s="1"/>
  <c r="N8" i="41" l="1"/>
  <c r="N8" i="42" s="1"/>
  <c r="N8" i="43" s="1"/>
  <c r="N8" i="44" s="1"/>
  <c r="N8" i="45" s="1"/>
  <c r="N9" i="4"/>
  <c r="L8" i="41"/>
  <c r="L9" i="41" s="1"/>
  <c r="L9" i="4"/>
  <c r="N7" i="42"/>
  <c r="O7" i="42" s="1"/>
  <c r="P7" i="42" s="1"/>
  <c r="N16" i="43"/>
  <c r="N16" i="44" s="1"/>
  <c r="N16" i="45" s="1"/>
  <c r="N16" i="46" s="1"/>
  <c r="N16" i="47" s="1"/>
  <c r="N16" i="48" s="1"/>
  <c r="N16" i="49" s="1"/>
  <c r="M15" i="43"/>
  <c r="O15" i="42"/>
  <c r="P15" i="42" s="1"/>
  <c r="O15" i="41"/>
  <c r="P15" i="41" s="1"/>
  <c r="M7" i="43"/>
  <c r="M11" i="42"/>
  <c r="O7" i="41"/>
  <c r="P7" i="41" s="1"/>
  <c r="M13" i="42"/>
  <c r="M11" i="41"/>
  <c r="Q16" i="41"/>
  <c r="R16" i="41" s="1"/>
  <c r="L16" i="42"/>
  <c r="L14" i="44"/>
  <c r="Q14" i="43"/>
  <c r="R14" i="43" s="1"/>
  <c r="Q14" i="42"/>
  <c r="R14" i="42" s="1"/>
  <c r="Q15" i="41"/>
  <c r="R15" i="41" s="1"/>
  <c r="L15" i="42"/>
  <c r="L13" i="41"/>
  <c r="L7" i="42"/>
  <c r="O12" i="43"/>
  <c r="Q12" i="43"/>
  <c r="R12" i="43" s="1"/>
  <c r="K13" i="43"/>
  <c r="I13" i="43"/>
  <c r="Q10" i="42"/>
  <c r="R10" i="42" s="1"/>
  <c r="O10" i="42"/>
  <c r="N12" i="42"/>
  <c r="J12" i="42"/>
  <c r="K12" i="42" s="1"/>
  <c r="H12" i="42"/>
  <c r="I11" i="42"/>
  <c r="K11" i="42"/>
  <c r="L11" i="41"/>
  <c r="Q7" i="41"/>
  <c r="R7" i="41" s="1"/>
  <c r="F13" i="41"/>
  <c r="I13" i="41" s="1"/>
  <c r="M12" i="41"/>
  <c r="H10" i="41"/>
  <c r="N10" i="41"/>
  <c r="J10" i="41"/>
  <c r="K10" i="41" s="1"/>
  <c r="Q14" i="41"/>
  <c r="R14" i="41" s="1"/>
  <c r="J14" i="4"/>
  <c r="K14" i="4" s="1"/>
  <c r="Q15" i="4"/>
  <c r="R15" i="4" s="1"/>
  <c r="G10" i="4"/>
  <c r="G11" i="4" s="1"/>
  <c r="L13" i="4"/>
  <c r="Q7" i="4"/>
  <c r="R7" i="4" s="1"/>
  <c r="L11" i="4"/>
  <c r="Q14" i="4"/>
  <c r="R14" i="4" s="1"/>
  <c r="Q16" i="4"/>
  <c r="R16" i="4" s="1"/>
  <c r="I9" i="4"/>
  <c r="K9" i="4"/>
  <c r="F12" i="4"/>
  <c r="O15" i="4"/>
  <c r="P15" i="4" s="1"/>
  <c r="H7" i="4"/>
  <c r="I7" i="4" s="1"/>
  <c r="O7" i="4"/>
  <c r="P7" i="4" s="1"/>
  <c r="I8" i="4"/>
  <c r="M8" i="4"/>
  <c r="Q8" i="4"/>
  <c r="R8" i="4" s="1"/>
  <c r="I10" i="4"/>
  <c r="M10" i="4"/>
  <c r="L8" i="42" l="1"/>
  <c r="N9" i="41"/>
  <c r="R9" i="41" s="1"/>
  <c r="N9" i="42"/>
  <c r="N11" i="42"/>
  <c r="P11" i="42" s="1"/>
  <c r="Q8" i="41"/>
  <c r="R8" i="41" s="1"/>
  <c r="M8" i="41"/>
  <c r="M9" i="41" s="1"/>
  <c r="P9" i="41" s="1"/>
  <c r="M9" i="4"/>
  <c r="P9" i="4" s="1"/>
  <c r="L9" i="42"/>
  <c r="N8" i="46"/>
  <c r="N7" i="43"/>
  <c r="M15" i="44"/>
  <c r="O15" i="43"/>
  <c r="P15" i="43" s="1"/>
  <c r="M7" i="44"/>
  <c r="M11" i="43"/>
  <c r="M13" i="43"/>
  <c r="L16" i="43"/>
  <c r="Q16" i="42"/>
  <c r="R16" i="42" s="1"/>
  <c r="L15" i="43"/>
  <c r="Q15" i="42"/>
  <c r="R15" i="42" s="1"/>
  <c r="L14" i="45"/>
  <c r="Q14" i="44"/>
  <c r="R14" i="44" s="1"/>
  <c r="L8" i="43"/>
  <c r="Q8" i="42"/>
  <c r="R8" i="42" s="1"/>
  <c r="L7" i="43"/>
  <c r="Q7" i="42"/>
  <c r="R7" i="42" s="1"/>
  <c r="L13" i="42"/>
  <c r="L11" i="42"/>
  <c r="K13" i="42"/>
  <c r="I13" i="42"/>
  <c r="O12" i="42"/>
  <c r="N13" i="42"/>
  <c r="Q12" i="42"/>
  <c r="R12" i="42" s="1"/>
  <c r="M13" i="41"/>
  <c r="P12" i="41"/>
  <c r="K11" i="41"/>
  <c r="N12" i="41"/>
  <c r="J12" i="41"/>
  <c r="K12" i="41" s="1"/>
  <c r="H12" i="41"/>
  <c r="N11" i="41"/>
  <c r="Q10" i="41"/>
  <c r="R10" i="41" s="1"/>
  <c r="O10" i="41"/>
  <c r="J10" i="4"/>
  <c r="K10" i="4" s="1"/>
  <c r="R9" i="4"/>
  <c r="G12" i="4"/>
  <c r="N12" i="4" s="1"/>
  <c r="O8" i="4"/>
  <c r="P8" i="4" s="1"/>
  <c r="H10" i="4"/>
  <c r="N10" i="4"/>
  <c r="N11" i="4" s="1"/>
  <c r="M14" i="4"/>
  <c r="M14" i="41" s="1"/>
  <c r="H14" i="4"/>
  <c r="I14" i="4" s="1"/>
  <c r="F13" i="4"/>
  <c r="M12" i="4"/>
  <c r="I11" i="4"/>
  <c r="K11" i="4"/>
  <c r="M11" i="4"/>
  <c r="P10" i="4"/>
  <c r="R11" i="42" l="1"/>
  <c r="M8" i="42"/>
  <c r="M9" i="42" s="1"/>
  <c r="P9" i="42" s="1"/>
  <c r="O8" i="41"/>
  <c r="P8" i="41" s="1"/>
  <c r="R9" i="42"/>
  <c r="L9" i="43"/>
  <c r="N8" i="47"/>
  <c r="N13" i="43"/>
  <c r="P13" i="43" s="1"/>
  <c r="N9" i="43"/>
  <c r="N7" i="44"/>
  <c r="N9" i="44" s="1"/>
  <c r="N11" i="43"/>
  <c r="P11" i="43" s="1"/>
  <c r="O7" i="43"/>
  <c r="P7" i="43" s="1"/>
  <c r="M14" i="42"/>
  <c r="O14" i="41"/>
  <c r="P14" i="41" s="1"/>
  <c r="M15" i="45"/>
  <c r="O15" i="44"/>
  <c r="P15" i="44" s="1"/>
  <c r="M8" i="43"/>
  <c r="M9" i="43" s="1"/>
  <c r="M7" i="45"/>
  <c r="M11" i="44"/>
  <c r="M13" i="44"/>
  <c r="L16" i="44"/>
  <c r="Q16" i="43"/>
  <c r="R16" i="43" s="1"/>
  <c r="L14" i="46"/>
  <c r="Q14" i="45"/>
  <c r="R14" i="45" s="1"/>
  <c r="L15" i="44"/>
  <c r="Q15" i="43"/>
  <c r="R15" i="43" s="1"/>
  <c r="L8" i="44"/>
  <c r="Q8" i="43"/>
  <c r="R8" i="43" s="1"/>
  <c r="L7" i="44"/>
  <c r="L13" i="43"/>
  <c r="L11" i="43"/>
  <c r="Q7" i="43"/>
  <c r="R7" i="43" s="1"/>
  <c r="R13" i="42"/>
  <c r="P13" i="42"/>
  <c r="R11" i="41"/>
  <c r="P11" i="41"/>
  <c r="O12" i="41"/>
  <c r="N13" i="41"/>
  <c r="Q12" i="41"/>
  <c r="R12" i="41" s="1"/>
  <c r="K13" i="41"/>
  <c r="H12" i="4"/>
  <c r="I12" i="4" s="1"/>
  <c r="J12" i="4"/>
  <c r="K12" i="4" s="1"/>
  <c r="G13" i="4"/>
  <c r="I13" i="4" s="1"/>
  <c r="O10" i="4"/>
  <c r="Q10" i="4"/>
  <c r="R10" i="4" s="1"/>
  <c r="N13" i="4"/>
  <c r="Q12" i="4"/>
  <c r="R12" i="4" s="1"/>
  <c r="O12" i="4"/>
  <c r="R11" i="4"/>
  <c r="P11" i="4"/>
  <c r="M13" i="4"/>
  <c r="P12" i="4"/>
  <c r="H16" i="4"/>
  <c r="I16" i="4" s="1"/>
  <c r="M16" i="4"/>
  <c r="M16" i="41" s="1"/>
  <c r="O14" i="4"/>
  <c r="P14" i="4" s="1"/>
  <c r="O8" i="42" l="1"/>
  <c r="P8" i="42" s="1"/>
  <c r="R13" i="43"/>
  <c r="R9" i="43"/>
  <c r="L9" i="44"/>
  <c r="R9" i="44" s="1"/>
  <c r="P9" i="43"/>
  <c r="N8" i="48"/>
  <c r="N7" i="45"/>
  <c r="N13" i="45" s="1"/>
  <c r="N13" i="44"/>
  <c r="P13" i="44" s="1"/>
  <c r="O7" i="44"/>
  <c r="P7" i="44" s="1"/>
  <c r="N11" i="44"/>
  <c r="P11" i="44" s="1"/>
  <c r="R11" i="43"/>
  <c r="M16" i="42"/>
  <c r="O16" i="42" s="1"/>
  <c r="O16" i="41"/>
  <c r="P16" i="41" s="1"/>
  <c r="M15" i="46"/>
  <c r="O15" i="45"/>
  <c r="P15" i="45" s="1"/>
  <c r="M14" i="43"/>
  <c r="O14" i="42"/>
  <c r="P14" i="42" s="1"/>
  <c r="M8" i="44"/>
  <c r="M9" i="44" s="1"/>
  <c r="O8" i="43"/>
  <c r="P8" i="43" s="1"/>
  <c r="M7" i="46"/>
  <c r="M11" i="45"/>
  <c r="M13" i="45"/>
  <c r="L16" i="45"/>
  <c r="Q16" i="44"/>
  <c r="R16" i="44" s="1"/>
  <c r="L15" i="45"/>
  <c r="Q15" i="44"/>
  <c r="R15" i="44" s="1"/>
  <c r="L14" i="47"/>
  <c r="Q14" i="46"/>
  <c r="R14" i="46" s="1"/>
  <c r="L8" i="45"/>
  <c r="Q8" i="44"/>
  <c r="R8" i="44" s="1"/>
  <c r="L7" i="45"/>
  <c r="L11" i="44"/>
  <c r="Q7" i="44"/>
  <c r="R7" i="44" s="1"/>
  <c r="L13" i="44"/>
  <c r="R13" i="41"/>
  <c r="P13" i="41"/>
  <c r="K13" i="4"/>
  <c r="O16" i="4"/>
  <c r="P16" i="4" s="1"/>
  <c r="R13" i="4"/>
  <c r="P13" i="4"/>
  <c r="R13" i="44" l="1"/>
  <c r="L9" i="45"/>
  <c r="N8" i="49"/>
  <c r="N7" i="46"/>
  <c r="N9" i="46" s="1"/>
  <c r="N9" i="45"/>
  <c r="O7" i="45"/>
  <c r="P7" i="45" s="1"/>
  <c r="N11" i="45"/>
  <c r="P11" i="45" s="1"/>
  <c r="R11" i="44"/>
  <c r="P13" i="45"/>
  <c r="M16" i="43"/>
  <c r="P16" i="42"/>
  <c r="M14" i="44"/>
  <c r="O14" i="43"/>
  <c r="P14" i="43" s="1"/>
  <c r="M15" i="47"/>
  <c r="O15" i="46"/>
  <c r="P15" i="46" s="1"/>
  <c r="M8" i="45"/>
  <c r="M9" i="45" s="1"/>
  <c r="O8" i="44"/>
  <c r="P8" i="44" s="1"/>
  <c r="P9" i="44"/>
  <c r="M7" i="47"/>
  <c r="M11" i="46"/>
  <c r="M13" i="46"/>
  <c r="L16" i="46"/>
  <c r="Q16" i="45"/>
  <c r="R16" i="45" s="1"/>
  <c r="L14" i="48"/>
  <c r="Q14" i="47"/>
  <c r="R14" i="47" s="1"/>
  <c r="L15" i="46"/>
  <c r="Q15" i="45"/>
  <c r="R15" i="45" s="1"/>
  <c r="L8" i="46"/>
  <c r="Q8" i="45"/>
  <c r="R8" i="45" s="1"/>
  <c r="L11" i="45"/>
  <c r="L7" i="46"/>
  <c r="L13" i="45"/>
  <c r="R13" i="45" s="1"/>
  <c r="Q7" i="45"/>
  <c r="R7" i="45" s="1"/>
  <c r="G57" i="16"/>
  <c r="N13" i="46" l="1"/>
  <c r="N11" i="46"/>
  <c r="R11" i="45"/>
  <c r="O7" i="46"/>
  <c r="P7" i="46" s="1"/>
  <c r="R9" i="45"/>
  <c r="N7" i="47"/>
  <c r="N9" i="47" s="1"/>
  <c r="N8" i="50"/>
  <c r="L9" i="46"/>
  <c r="R9" i="46" s="1"/>
  <c r="P13" i="46"/>
  <c r="P11" i="46"/>
  <c r="M16" i="44"/>
  <c r="O16" i="43"/>
  <c r="P16" i="43" s="1"/>
  <c r="M15" i="48"/>
  <c r="O15" i="47"/>
  <c r="P15" i="47" s="1"/>
  <c r="M14" i="45"/>
  <c r="O14" i="44"/>
  <c r="P14" i="44" s="1"/>
  <c r="M8" i="46"/>
  <c r="M9" i="46" s="1"/>
  <c r="P9" i="46" s="1"/>
  <c r="O8" i="45"/>
  <c r="P8" i="45" s="1"/>
  <c r="P9" i="45"/>
  <c r="M7" i="48"/>
  <c r="M11" i="47"/>
  <c r="M13" i="47"/>
  <c r="L16" i="47"/>
  <c r="Q16" i="46"/>
  <c r="R16" i="46" s="1"/>
  <c r="L15" i="47"/>
  <c r="Q15" i="46"/>
  <c r="R15" i="46" s="1"/>
  <c r="L14" i="49"/>
  <c r="Q14" i="48"/>
  <c r="R14" i="48" s="1"/>
  <c r="L8" i="47"/>
  <c r="Q8" i="46"/>
  <c r="R8" i="46" s="1"/>
  <c r="L7" i="47"/>
  <c r="L11" i="46"/>
  <c r="Q7" i="46"/>
  <c r="R7" i="46" s="1"/>
  <c r="L13" i="46"/>
  <c r="R13" i="46" s="1"/>
  <c r="G15" i="16"/>
  <c r="R11" i="46" l="1"/>
  <c r="N13" i="47"/>
  <c r="P13" i="47" s="1"/>
  <c r="N11" i="47"/>
  <c r="P11" i="47" s="1"/>
  <c r="O7" i="47"/>
  <c r="P7" i="47" s="1"/>
  <c r="N7" i="48"/>
  <c r="N9" i="48" s="1"/>
  <c r="L9" i="47"/>
  <c r="R9" i="47" s="1"/>
  <c r="N8" i="51"/>
  <c r="M16" i="45"/>
  <c r="O16" i="44"/>
  <c r="P16" i="44" s="1"/>
  <c r="M14" i="46"/>
  <c r="O14" i="45"/>
  <c r="P14" i="45" s="1"/>
  <c r="M15" i="49"/>
  <c r="O15" i="48"/>
  <c r="P15" i="48" s="1"/>
  <c r="M8" i="47"/>
  <c r="M9" i="47" s="1"/>
  <c r="P9" i="47" s="1"/>
  <c r="O8" i="46"/>
  <c r="P8" i="46" s="1"/>
  <c r="M7" i="49"/>
  <c r="M11" i="48"/>
  <c r="M13" i="48"/>
  <c r="L16" i="48"/>
  <c r="Q16" i="47"/>
  <c r="R16" i="47" s="1"/>
  <c r="L14" i="50"/>
  <c r="Q14" i="49"/>
  <c r="R14" i="49" s="1"/>
  <c r="L15" i="48"/>
  <c r="Q15" i="47"/>
  <c r="R15" i="47" s="1"/>
  <c r="L8" i="48"/>
  <c r="Q8" i="47"/>
  <c r="R8" i="47" s="1"/>
  <c r="L7" i="48"/>
  <c r="L13" i="47"/>
  <c r="R13" i="47" s="1"/>
  <c r="L11" i="47"/>
  <c r="Q7" i="47"/>
  <c r="R7" i="47" s="1"/>
  <c r="G23" i="7"/>
  <c r="G24" i="7" s="1"/>
  <c r="R11" i="47" l="1"/>
  <c r="N13" i="48"/>
  <c r="P13" i="48" s="1"/>
  <c r="N11" i="48"/>
  <c r="P11" i="48" s="1"/>
  <c r="O7" i="48"/>
  <c r="P7" i="48" s="1"/>
  <c r="N7" i="49"/>
  <c r="N9" i="49" s="1"/>
  <c r="L9" i="48"/>
  <c r="R9" i="48" s="1"/>
  <c r="M16" i="46"/>
  <c r="O16" i="45"/>
  <c r="P16" i="45" s="1"/>
  <c r="M15" i="50"/>
  <c r="O15" i="49"/>
  <c r="P15" i="49" s="1"/>
  <c r="M14" i="47"/>
  <c r="O14" i="46"/>
  <c r="P14" i="46" s="1"/>
  <c r="M8" i="48"/>
  <c r="M9" i="48" s="1"/>
  <c r="O8" i="47"/>
  <c r="P8" i="47" s="1"/>
  <c r="M7" i="50"/>
  <c r="M11" i="49"/>
  <c r="M13" i="49"/>
  <c r="L16" i="49"/>
  <c r="Q16" i="48"/>
  <c r="R16" i="48" s="1"/>
  <c r="L15" i="49"/>
  <c r="Q15" i="48"/>
  <c r="R15" i="48" s="1"/>
  <c r="L8" i="49"/>
  <c r="Q8" i="48"/>
  <c r="R8" i="48" s="1"/>
  <c r="L13" i="48"/>
  <c r="L7" i="49"/>
  <c r="L11" i="48"/>
  <c r="Q7" i="48"/>
  <c r="R7" i="48" s="1"/>
  <c r="G54" i="16"/>
  <c r="G47" i="16"/>
  <c r="G124" i="16"/>
  <c r="G117" i="16"/>
  <c r="G154" i="16"/>
  <c r="G147" i="16"/>
  <c r="G185" i="16"/>
  <c r="R13" i="48" l="1"/>
  <c r="R11" i="48"/>
  <c r="N7" i="50"/>
  <c r="N9" i="50" s="1"/>
  <c r="N13" i="49"/>
  <c r="P13" i="49" s="1"/>
  <c r="O7" i="49"/>
  <c r="P7" i="49" s="1"/>
  <c r="N11" i="49"/>
  <c r="P11" i="49" s="1"/>
  <c r="L9" i="49"/>
  <c r="R9" i="49" s="1"/>
  <c r="M16" i="47"/>
  <c r="O16" i="46"/>
  <c r="P16" i="46" s="1"/>
  <c r="M14" i="48"/>
  <c r="O14" i="47"/>
  <c r="P14" i="47" s="1"/>
  <c r="M15" i="51"/>
  <c r="O15" i="51" s="1"/>
  <c r="P15" i="51" s="1"/>
  <c r="O15" i="50"/>
  <c r="P15" i="50" s="1"/>
  <c r="M8" i="49"/>
  <c r="M9" i="49" s="1"/>
  <c r="P9" i="49" s="1"/>
  <c r="O8" i="48"/>
  <c r="P8" i="48" s="1"/>
  <c r="P9" i="48"/>
  <c r="M11" i="50"/>
  <c r="M7" i="51"/>
  <c r="M13" i="50"/>
  <c r="L16" i="50"/>
  <c r="L16" i="51" s="1"/>
  <c r="Q16" i="49"/>
  <c r="R16" i="49" s="1"/>
  <c r="L15" i="50"/>
  <c r="Q15" i="49"/>
  <c r="R15" i="49" s="1"/>
  <c r="L8" i="50"/>
  <c r="Q8" i="49"/>
  <c r="R8" i="49" s="1"/>
  <c r="L7" i="50"/>
  <c r="Q7" i="49"/>
  <c r="R7" i="49" s="1"/>
  <c r="L13" i="49"/>
  <c r="L11" i="49"/>
  <c r="G173" i="16"/>
  <c r="G166" i="16" s="1"/>
  <c r="G163" i="16"/>
  <c r="G156" i="16" s="1"/>
  <c r="G143" i="16"/>
  <c r="G136" i="16" s="1"/>
  <c r="G133" i="16"/>
  <c r="G126" i="16" s="1"/>
  <c r="G103" i="16"/>
  <c r="G96" i="16" s="1"/>
  <c r="G93" i="16"/>
  <c r="G86" i="16" s="1"/>
  <c r="G83" i="16"/>
  <c r="G76" i="16" s="1"/>
  <c r="G73" i="16"/>
  <c r="G66" i="16" s="1"/>
  <c r="G63" i="16"/>
  <c r="G56" i="16" s="1"/>
  <c r="G58" i="16" s="1"/>
  <c r="G33" i="16"/>
  <c r="G26" i="16" s="1"/>
  <c r="G13" i="16"/>
  <c r="G6" i="16" s="1"/>
  <c r="R11" i="49" l="1"/>
  <c r="O7" i="50"/>
  <c r="P7" i="50" s="1"/>
  <c r="N13" i="50"/>
  <c r="P13" i="50" s="1"/>
  <c r="N11" i="50"/>
  <c r="P11" i="50" s="1"/>
  <c r="R13" i="49"/>
  <c r="N7" i="51"/>
  <c r="N9" i="51" s="1"/>
  <c r="L9" i="50"/>
  <c r="R9" i="50" s="1"/>
  <c r="M16" i="48"/>
  <c r="O16" i="47"/>
  <c r="P16" i="47" s="1"/>
  <c r="M14" i="49"/>
  <c r="O14" i="48"/>
  <c r="P14" i="48" s="1"/>
  <c r="M8" i="50"/>
  <c r="M9" i="50" s="1"/>
  <c r="P9" i="50" s="1"/>
  <c r="O8" i="49"/>
  <c r="P8" i="49" s="1"/>
  <c r="M11" i="51"/>
  <c r="M13" i="51"/>
  <c r="L15" i="51"/>
  <c r="Q15" i="51" s="1"/>
  <c r="R15" i="51" s="1"/>
  <c r="Q15" i="50"/>
  <c r="R15" i="50" s="1"/>
  <c r="L8" i="51"/>
  <c r="Q8" i="50"/>
  <c r="R8" i="50" s="1"/>
  <c r="L7" i="51"/>
  <c r="Q7" i="50"/>
  <c r="R7" i="50" s="1"/>
  <c r="L13" i="50"/>
  <c r="L11" i="50"/>
  <c r="G146" i="16"/>
  <c r="G8" i="16"/>
  <c r="R13" i="50" l="1"/>
  <c r="N11" i="51"/>
  <c r="P11" i="51" s="1"/>
  <c r="R11" i="50"/>
  <c r="O7" i="51"/>
  <c r="P7" i="51" s="1"/>
  <c r="N13" i="51"/>
  <c r="P13" i="51" s="1"/>
  <c r="Q8" i="51"/>
  <c r="R8" i="51" s="1"/>
  <c r="L9" i="51"/>
  <c r="R9" i="51" s="1"/>
  <c r="M16" i="49"/>
  <c r="O16" i="48"/>
  <c r="P16" i="48" s="1"/>
  <c r="M14" i="50"/>
  <c r="M14" i="51" s="1"/>
  <c r="O14" i="49"/>
  <c r="P14" i="49" s="1"/>
  <c r="M8" i="51"/>
  <c r="M9" i="51" s="1"/>
  <c r="O8" i="50"/>
  <c r="P8" i="50" s="1"/>
  <c r="L11" i="51"/>
  <c r="R11" i="51" s="1"/>
  <c r="L13" i="51"/>
  <c r="Q7" i="51"/>
  <c r="R7" i="51" s="1"/>
  <c r="G153" i="16"/>
  <c r="G155" i="16" s="1"/>
  <c r="G148" i="16"/>
  <c r="F169" i="16"/>
  <c r="F167" i="16"/>
  <c r="F166" i="16"/>
  <c r="F159" i="16"/>
  <c r="F157" i="16"/>
  <c r="F156" i="16"/>
  <c r="F139" i="16"/>
  <c r="F137" i="16"/>
  <c r="F136" i="16"/>
  <c r="F127" i="16"/>
  <c r="F129" i="16"/>
  <c r="F126" i="16"/>
  <c r="F109" i="16"/>
  <c r="F107" i="16"/>
  <c r="F106" i="16"/>
  <c r="F99" i="16"/>
  <c r="F97" i="16"/>
  <c r="F96" i="16"/>
  <c r="F89" i="16"/>
  <c r="F87" i="16"/>
  <c r="F86" i="16"/>
  <c r="F79" i="16"/>
  <c r="F77" i="16"/>
  <c r="F76" i="16"/>
  <c r="F69" i="16"/>
  <c r="F67" i="16"/>
  <c r="F71" i="16" s="1"/>
  <c r="F66" i="16"/>
  <c r="F59" i="16"/>
  <c r="F57" i="16"/>
  <c r="F56" i="16"/>
  <c r="F39" i="16"/>
  <c r="F37" i="16"/>
  <c r="F36" i="16"/>
  <c r="F29" i="16"/>
  <c r="F27" i="16"/>
  <c r="F26" i="16"/>
  <c r="F19" i="16"/>
  <c r="F17" i="16"/>
  <c r="F16" i="16"/>
  <c r="F9" i="16"/>
  <c r="F7" i="16"/>
  <c r="F6" i="16"/>
  <c r="R13" i="51" l="1"/>
  <c r="F111" i="16"/>
  <c r="F171" i="16"/>
  <c r="F172" i="16" s="1"/>
  <c r="F11" i="16"/>
  <c r="F12" i="16" s="1"/>
  <c r="M16" i="50"/>
  <c r="M16" i="51" s="1"/>
  <c r="O16" i="49"/>
  <c r="P16" i="49" s="1"/>
  <c r="O8" i="51"/>
  <c r="P8" i="51" s="1"/>
  <c r="P9" i="51"/>
  <c r="F72" i="16"/>
  <c r="F112" i="16"/>
  <c r="F131" i="16"/>
  <c r="F132" i="16" s="1"/>
  <c r="F31" i="16"/>
  <c r="F32" i="16" s="1"/>
  <c r="F41" i="16"/>
  <c r="F42" i="16" s="1"/>
  <c r="F91" i="16"/>
  <c r="F92" i="16" s="1"/>
  <c r="F141" i="16"/>
  <c r="F142" i="16" s="1"/>
  <c r="F21" i="16"/>
  <c r="F22" i="16" s="1"/>
  <c r="F61" i="16"/>
  <c r="F62" i="16" s="1"/>
  <c r="F81" i="16"/>
  <c r="F82" i="16" s="1"/>
  <c r="F101" i="16"/>
  <c r="F102" i="16" s="1"/>
  <c r="F161" i="16"/>
  <c r="F162" i="16" s="1"/>
  <c r="G113" i="15"/>
  <c r="G93" i="15"/>
  <c r="G154" i="15" l="1"/>
  <c r="G147" i="15"/>
  <c r="G124" i="15"/>
  <c r="G117" i="15"/>
  <c r="G54" i="15"/>
  <c r="G47" i="15"/>
  <c r="G143" i="15"/>
  <c r="G136" i="15" s="1"/>
  <c r="G173" i="15"/>
  <c r="G166" i="15" s="1"/>
  <c r="G163" i="15"/>
  <c r="G156" i="15" s="1"/>
  <c r="G133" i="15"/>
  <c r="G126" i="15" s="1"/>
  <c r="G103" i="15"/>
  <c r="G96" i="15" s="1"/>
  <c r="G83" i="15"/>
  <c r="G76" i="15" s="1"/>
  <c r="G73" i="15"/>
  <c r="G66" i="15" s="1"/>
  <c r="G63" i="15"/>
  <c r="G56" i="15" s="1"/>
  <c r="G106" i="15"/>
  <c r="G146" i="15" l="1"/>
  <c r="G153" i="15" s="1"/>
  <c r="G155" i="15" s="1"/>
  <c r="G116" i="15"/>
  <c r="G123" i="15" s="1"/>
  <c r="G125" i="15" s="1"/>
  <c r="G43" i="15"/>
  <c r="G36" i="15" s="1"/>
  <c r="G38" i="15" s="1"/>
  <c r="G33" i="15"/>
  <c r="G26" i="15" s="1"/>
  <c r="G23" i="15"/>
  <c r="G16" i="15" s="1"/>
  <c r="G13" i="15"/>
  <c r="G6" i="15" s="1"/>
  <c r="G46" i="15" l="1"/>
  <c r="G53" i="15" s="1"/>
  <c r="G55" i="15" s="1"/>
  <c r="G148" i="15"/>
  <c r="G118" i="15"/>
  <c r="G28" i="15"/>
  <c r="G48" i="15"/>
  <c r="G18" i="15"/>
  <c r="G8" i="15"/>
  <c r="G13" i="14" l="1"/>
  <c r="F169" i="15"/>
  <c r="F167" i="15"/>
  <c r="F166" i="15"/>
  <c r="F159" i="15"/>
  <c r="F157" i="15"/>
  <c r="F156" i="15"/>
  <c r="F139" i="15"/>
  <c r="F137" i="15"/>
  <c r="F136" i="15"/>
  <c r="F129" i="15"/>
  <c r="F127" i="15"/>
  <c r="F126" i="15"/>
  <c r="F109" i="15"/>
  <c r="F107" i="15"/>
  <c r="F106" i="15"/>
  <c r="F99" i="15"/>
  <c r="F97" i="15"/>
  <c r="F96" i="15"/>
  <c r="F89" i="15"/>
  <c r="F87" i="15"/>
  <c r="F86" i="15"/>
  <c r="F91" i="15" l="1"/>
  <c r="F111" i="15"/>
  <c r="F112" i="15" s="1"/>
  <c r="F92" i="15"/>
  <c r="F141" i="15"/>
  <c r="F142" i="15" s="1"/>
  <c r="F171" i="15"/>
  <c r="F172" i="15" s="1"/>
  <c r="F101" i="15"/>
  <c r="F102" i="15" s="1"/>
  <c r="F131" i="15"/>
  <c r="F132" i="15" s="1"/>
  <c r="F161" i="15"/>
  <c r="F162" i="15" s="1"/>
  <c r="F79" i="15"/>
  <c r="F77" i="15"/>
  <c r="F76" i="15"/>
  <c r="F69" i="15"/>
  <c r="F67" i="15"/>
  <c r="F66" i="15"/>
  <c r="F59" i="15"/>
  <c r="F57" i="15"/>
  <c r="F61" i="15" s="1"/>
  <c r="F56" i="15"/>
  <c r="F39" i="15"/>
  <c r="F37" i="15"/>
  <c r="F36" i="15"/>
  <c r="F29" i="15"/>
  <c r="F27" i="15"/>
  <c r="F26" i="15"/>
  <c r="F19" i="15"/>
  <c r="F17" i="15"/>
  <c r="F16" i="15"/>
  <c r="F9" i="15"/>
  <c r="F7" i="15"/>
  <c r="F6" i="15"/>
  <c r="F81" i="15" l="1"/>
  <c r="F82" i="15" s="1"/>
  <c r="F62" i="15"/>
  <c r="F13" i="15"/>
  <c r="F15" i="15" s="1"/>
  <c r="F21" i="15"/>
  <c r="F22" i="15" s="1"/>
  <c r="F41" i="15"/>
  <c r="F42" i="15" s="1"/>
  <c r="F11" i="15"/>
  <c r="F12" i="15" s="1"/>
  <c r="F31" i="15"/>
  <c r="F32" i="15" s="1"/>
  <c r="F71" i="15"/>
  <c r="F72" i="15" s="1"/>
  <c r="E172" i="14" l="1"/>
  <c r="E162" i="14"/>
  <c r="E142" i="14"/>
  <c r="E132" i="14"/>
  <c r="E112" i="14"/>
  <c r="E102" i="14"/>
  <c r="E92" i="14"/>
  <c r="E82" i="14"/>
  <c r="E72" i="14"/>
  <c r="E62" i="14"/>
  <c r="E42" i="14"/>
  <c r="E32" i="14"/>
  <c r="E170" i="14"/>
  <c r="E160" i="14"/>
  <c r="E140" i="14"/>
  <c r="E130" i="14"/>
  <c r="E110" i="14"/>
  <c r="E100" i="14"/>
  <c r="E90" i="14"/>
  <c r="E80" i="14"/>
  <c r="E70" i="14"/>
  <c r="E60" i="14"/>
  <c r="E40" i="14"/>
  <c r="E30" i="14"/>
  <c r="E168" i="14"/>
  <c r="E158" i="14"/>
  <c r="E138" i="14"/>
  <c r="E128" i="14"/>
  <c r="E108" i="14"/>
  <c r="E98" i="14"/>
  <c r="E88" i="14"/>
  <c r="E78" i="14"/>
  <c r="E68" i="14"/>
  <c r="E58" i="14"/>
  <c r="E38" i="14"/>
  <c r="E28" i="14"/>
  <c r="E12" i="14"/>
  <c r="G205" i="13"/>
  <c r="G204" i="13"/>
  <c r="G203" i="13"/>
  <c r="O182" i="12" l="1"/>
  <c r="P182" i="12"/>
  <c r="Q182" i="12"/>
  <c r="R182" i="12" s="1"/>
  <c r="G154" i="14" l="1"/>
  <c r="G124" i="14"/>
  <c r="G54" i="14"/>
  <c r="G173" i="14"/>
  <c r="G163" i="14"/>
  <c r="G156" i="14" s="1"/>
  <c r="G158" i="14" s="1"/>
  <c r="G143" i="14"/>
  <c r="G133" i="14"/>
  <c r="G126" i="14" s="1"/>
  <c r="G128" i="14" s="1"/>
  <c r="G113" i="14"/>
  <c r="G103" i="14"/>
  <c r="G96" i="14" s="1"/>
  <c r="G98" i="14" s="1"/>
  <c r="G93" i="14"/>
  <c r="G83" i="14"/>
  <c r="G76" i="14" s="1"/>
  <c r="G78" i="14" s="1"/>
  <c r="G73" i="14"/>
  <c r="G66" i="14" s="1"/>
  <c r="G68" i="14" s="1"/>
  <c r="G63" i="14"/>
  <c r="G56" i="14" s="1"/>
  <c r="G58" i="14" s="1"/>
  <c r="G43" i="14"/>
  <c r="G36" i="14" s="1"/>
  <c r="G38" i="14" s="1"/>
  <c r="G33" i="14"/>
  <c r="G26" i="14" s="1"/>
  <c r="G28" i="14" s="1"/>
  <c r="G23" i="14"/>
  <c r="G166" i="14"/>
  <c r="G168" i="14" s="1"/>
  <c r="G86" i="14"/>
  <c r="G88" i="14" s="1"/>
  <c r="G117" i="14" l="1"/>
  <c r="G147" i="14"/>
  <c r="G46" i="14"/>
  <c r="G16" i="14"/>
  <c r="G18" i="14" s="1"/>
  <c r="G106" i="14"/>
  <c r="G136" i="14"/>
  <c r="G138" i="14" s="1"/>
  <c r="G47" i="14"/>
  <c r="G48" i="14" s="1"/>
  <c r="G6" i="14"/>
  <c r="G146" i="14" l="1"/>
  <c r="G153" i="14" s="1"/>
  <c r="G155" i="14" s="1"/>
  <c r="G116" i="14"/>
  <c r="G123" i="14" s="1"/>
  <c r="G125" i="14" s="1"/>
  <c r="G108" i="14"/>
  <c r="G53" i="14"/>
  <c r="G55" i="14" s="1"/>
  <c r="G148" i="14" l="1"/>
  <c r="G118" i="14"/>
  <c r="F173" i="14"/>
  <c r="F169" i="14"/>
  <c r="F167" i="14"/>
  <c r="F166" i="14"/>
  <c r="F163" i="14"/>
  <c r="F159" i="14"/>
  <c r="F157" i="14"/>
  <c r="F156" i="14"/>
  <c r="F143" i="14"/>
  <c r="F139" i="14"/>
  <c r="F137" i="14"/>
  <c r="F136" i="14"/>
  <c r="F133" i="14"/>
  <c r="F129" i="14"/>
  <c r="F127" i="14"/>
  <c r="F126" i="14"/>
  <c r="F113" i="14"/>
  <c r="F109" i="14"/>
  <c r="F107" i="14"/>
  <c r="F106" i="14"/>
  <c r="F103" i="14"/>
  <c r="F99" i="14"/>
  <c r="F97" i="14"/>
  <c r="F96" i="14"/>
  <c r="F93" i="14"/>
  <c r="F89" i="14"/>
  <c r="F87" i="14"/>
  <c r="F86" i="14"/>
  <c r="F83" i="14"/>
  <c r="F79" i="14"/>
  <c r="F77" i="14"/>
  <c r="F76" i="14"/>
  <c r="F73" i="14"/>
  <c r="F69" i="14"/>
  <c r="F67" i="14"/>
  <c r="F66" i="14"/>
  <c r="F63" i="14"/>
  <c r="F59" i="14"/>
  <c r="F57" i="14"/>
  <c r="F56" i="14"/>
  <c r="F43" i="14"/>
  <c r="F39" i="14"/>
  <c r="F37" i="14"/>
  <c r="F36" i="14"/>
  <c r="F33" i="14"/>
  <c r="F29" i="14"/>
  <c r="F27" i="14"/>
  <c r="F26" i="14"/>
  <c r="F23" i="14"/>
  <c r="F19" i="14"/>
  <c r="F17" i="14"/>
  <c r="F16" i="14"/>
  <c r="F7" i="14"/>
  <c r="F13" i="14"/>
  <c r="F15" i="14" s="1"/>
  <c r="F9" i="14"/>
  <c r="F9" i="13"/>
  <c r="F6" i="14"/>
  <c r="N213" i="13"/>
  <c r="F21" i="14" l="1"/>
  <c r="F22" i="14" s="1"/>
  <c r="F18" i="14"/>
  <c r="F31" i="14"/>
  <c r="F32" i="14" s="1"/>
  <c r="F28" i="14"/>
  <c r="F41" i="14"/>
  <c r="F42" i="14" s="1"/>
  <c r="F38" i="14"/>
  <c r="F61" i="14"/>
  <c r="F62" i="14" s="1"/>
  <c r="F58" i="14"/>
  <c r="F71" i="14"/>
  <c r="F72" i="14" s="1"/>
  <c r="F68" i="14"/>
  <c r="F81" i="14"/>
  <c r="F82" i="14" s="1"/>
  <c r="F78" i="14"/>
  <c r="F91" i="14"/>
  <c r="F92" i="14" s="1"/>
  <c r="F88" i="14"/>
  <c r="F101" i="14"/>
  <c r="F102" i="14" s="1"/>
  <c r="F98" i="14"/>
  <c r="F111" i="14"/>
  <c r="F112" i="14" s="1"/>
  <c r="F108" i="14"/>
  <c r="F131" i="14"/>
  <c r="F132" i="14" s="1"/>
  <c r="F128" i="14"/>
  <c r="F141" i="14"/>
  <c r="F142" i="14" s="1"/>
  <c r="F138" i="14"/>
  <c r="F161" i="14"/>
  <c r="F162" i="14" s="1"/>
  <c r="F158" i="14"/>
  <c r="F171" i="14"/>
  <c r="F172" i="14" s="1"/>
  <c r="F168" i="14"/>
  <c r="F20" i="14"/>
  <c r="F30" i="14"/>
  <c r="G29" i="14" s="1"/>
  <c r="F40" i="14"/>
  <c r="G39" i="14" s="1"/>
  <c r="F60" i="14"/>
  <c r="G59" i="14" s="1"/>
  <c r="F70" i="14"/>
  <c r="F80" i="14"/>
  <c r="F90" i="14"/>
  <c r="F100" i="14"/>
  <c r="F110" i="14"/>
  <c r="F130" i="14"/>
  <c r="F140" i="14"/>
  <c r="F160" i="14"/>
  <c r="F170" i="14"/>
  <c r="F11" i="14"/>
  <c r="F12" i="14" s="1"/>
  <c r="O213" i="13"/>
  <c r="G60" i="14" l="1"/>
  <c r="G61" i="14"/>
  <c r="G62" i="14" s="1"/>
  <c r="G30" i="14"/>
  <c r="G49" i="14"/>
  <c r="G50" i="14" s="1"/>
  <c r="G31" i="14"/>
  <c r="G40" i="14"/>
  <c r="G41" i="14"/>
  <c r="G42" i="14" s="1"/>
  <c r="N201" i="13"/>
  <c r="G32" i="14" l="1"/>
  <c r="G51" i="14"/>
  <c r="G52" i="14" s="1"/>
  <c r="F169" i="13"/>
  <c r="F159" i="13"/>
  <c r="F139" i="13"/>
  <c r="F129" i="13"/>
  <c r="F109" i="13"/>
  <c r="F99" i="13"/>
  <c r="F89" i="13"/>
  <c r="F79" i="13"/>
  <c r="F69" i="13"/>
  <c r="F59" i="13"/>
  <c r="F39" i="13"/>
  <c r="F29" i="13"/>
  <c r="F19" i="13"/>
  <c r="G154" i="13" l="1"/>
  <c r="F154" i="13"/>
  <c r="H44" i="13"/>
  <c r="I44" i="13"/>
  <c r="B12" i="40" l="1"/>
  <c r="D12" i="40" s="1"/>
  <c r="B11" i="40"/>
  <c r="B13" i="40"/>
  <c r="D13" i="40" s="1"/>
  <c r="B10" i="40"/>
  <c r="D10" i="40" s="1"/>
  <c r="B9" i="40"/>
  <c r="D9" i="40" s="1"/>
  <c r="B8" i="40"/>
  <c r="B7" i="40"/>
  <c r="D7" i="40" s="1"/>
  <c r="B6" i="40"/>
  <c r="B5" i="40"/>
  <c r="D5" i="40" s="1"/>
  <c r="D8" i="40"/>
  <c r="B4" i="40"/>
  <c r="D4" i="40" s="1"/>
  <c r="D3" i="40"/>
  <c r="D6" i="40" l="1"/>
  <c r="D11" i="40"/>
  <c r="G173" i="13"/>
  <c r="G166" i="13" s="1"/>
  <c r="G163" i="13"/>
  <c r="G156" i="13" s="1"/>
  <c r="G143" i="13"/>
  <c r="G136" i="13" s="1"/>
  <c r="G133" i="13"/>
  <c r="G126" i="13" s="1"/>
  <c r="G113" i="13"/>
  <c r="G106" i="13" s="1"/>
  <c r="G103" i="13"/>
  <c r="G96" i="13" s="1"/>
  <c r="G93" i="13"/>
  <c r="G86" i="13" s="1"/>
  <c r="G83" i="13"/>
  <c r="G76" i="13" s="1"/>
  <c r="G73" i="13"/>
  <c r="G66" i="13" s="1"/>
  <c r="G63" i="13"/>
  <c r="G56" i="13" s="1"/>
  <c r="G43" i="13"/>
  <c r="G36" i="13" s="1"/>
  <c r="G33" i="13"/>
  <c r="G26" i="13" s="1"/>
  <c r="G23" i="13"/>
  <c r="G16" i="13" s="1"/>
  <c r="G13" i="13"/>
  <c r="G147" i="13"/>
  <c r="G116" i="13" l="1"/>
  <c r="G6" i="13"/>
  <c r="G124" i="13"/>
  <c r="G54" i="13"/>
  <c r="F54" i="13"/>
  <c r="G185" i="13"/>
  <c r="G146" i="13"/>
  <c r="G148" i="13" s="1"/>
  <c r="G117" i="13"/>
  <c r="G46" i="13"/>
  <c r="G47" i="13"/>
  <c r="G15" i="12"/>
  <c r="G13" i="12" s="1"/>
  <c r="G123" i="13" l="1"/>
  <c r="G125" i="13" s="1"/>
  <c r="G48" i="13"/>
  <c r="G153" i="13"/>
  <c r="G155" i="13" s="1"/>
  <c r="G118" i="13"/>
  <c r="G53" i="13"/>
  <c r="G55" i="13" s="1"/>
  <c r="F173" i="13"/>
  <c r="F163" i="13"/>
  <c r="F143" i="13"/>
  <c r="F133" i="13"/>
  <c r="F113" i="13"/>
  <c r="F103" i="13"/>
  <c r="F93" i="13"/>
  <c r="F83" i="13"/>
  <c r="F85" i="13" s="1"/>
  <c r="F73" i="13"/>
  <c r="F63" i="13"/>
  <c r="F43" i="13"/>
  <c r="F33" i="13"/>
  <c r="F23" i="13"/>
  <c r="F13" i="13"/>
  <c r="F15" i="13" s="1"/>
  <c r="F45" i="13" l="1"/>
  <c r="G35" i="12" l="1"/>
  <c r="F54" i="12"/>
  <c r="F173" i="12"/>
  <c r="F163" i="12"/>
  <c r="F143" i="12"/>
  <c r="F133" i="12"/>
  <c r="F113" i="12"/>
  <c r="F103" i="12"/>
  <c r="F93" i="12"/>
  <c r="F83" i="12"/>
  <c r="F73" i="12"/>
  <c r="F63" i="12"/>
  <c r="F43" i="12"/>
  <c r="F33" i="12"/>
  <c r="F23" i="12"/>
  <c r="F13" i="12"/>
  <c r="F15" i="12" s="1"/>
  <c r="G54" i="12" l="1"/>
  <c r="G55" i="12"/>
  <c r="G185" i="12"/>
  <c r="G177" i="12"/>
  <c r="N211" i="13" s="1"/>
  <c r="P211" i="13" s="1"/>
  <c r="G173" i="12"/>
  <c r="G166" i="12" s="1"/>
  <c r="F175" i="12"/>
  <c r="G163" i="12"/>
  <c r="G156" i="12" s="1"/>
  <c r="F165" i="12"/>
  <c r="G154" i="12"/>
  <c r="G147" i="12"/>
  <c r="G143" i="12"/>
  <c r="G136" i="12" s="1"/>
  <c r="F145" i="12"/>
  <c r="F184" i="12"/>
  <c r="G133" i="12"/>
  <c r="F135" i="12"/>
  <c r="G124" i="12"/>
  <c r="G117" i="12"/>
  <c r="G113" i="12"/>
  <c r="G106" i="12" s="1"/>
  <c r="F115" i="12"/>
  <c r="G103" i="12"/>
  <c r="G96" i="12" s="1"/>
  <c r="F105" i="12"/>
  <c r="G93" i="12"/>
  <c r="G86" i="12" s="1"/>
  <c r="F95" i="12"/>
  <c r="G83" i="12"/>
  <c r="G76" i="12" s="1"/>
  <c r="F85" i="12"/>
  <c r="G73" i="12"/>
  <c r="G66" i="12" s="1"/>
  <c r="F75" i="12"/>
  <c r="G63" i="12"/>
  <c r="G56" i="12" s="1"/>
  <c r="F65" i="12"/>
  <c r="G47" i="12"/>
  <c r="G43" i="12"/>
  <c r="G36" i="12" s="1"/>
  <c r="F45" i="12"/>
  <c r="G33" i="12"/>
  <c r="G26" i="12" s="1"/>
  <c r="F35" i="12"/>
  <c r="F25" i="12"/>
  <c r="G6" i="12"/>
  <c r="F183" i="12"/>
  <c r="G153" i="12" l="1"/>
  <c r="G155" i="12" s="1"/>
  <c r="G38" i="12"/>
  <c r="G58" i="12"/>
  <c r="G68" i="12"/>
  <c r="G168" i="12"/>
  <c r="G78" i="12"/>
  <c r="G88" i="12"/>
  <c r="G98" i="12"/>
  <c r="G108" i="12"/>
  <c r="G138" i="12"/>
  <c r="G158" i="12"/>
  <c r="G126" i="12"/>
  <c r="G128" i="12" s="1"/>
  <c r="G23" i="12"/>
  <c r="G184" i="12"/>
  <c r="G123" i="12"/>
  <c r="G125" i="12" s="1"/>
  <c r="G46" i="12"/>
  <c r="G53" i="12"/>
  <c r="G8" i="12"/>
  <c r="G28" i="12"/>
  <c r="G116" i="12"/>
  <c r="G146" i="12" l="1"/>
  <c r="G118" i="12"/>
  <c r="G16" i="12"/>
  <c r="G48" i="12"/>
  <c r="F185" i="12"/>
  <c r="G183" i="12"/>
  <c r="G176" i="12"/>
  <c r="G178" i="12" s="1"/>
  <c r="G18" i="12" l="1"/>
  <c r="G148" i="12"/>
  <c r="G35" i="39" l="1"/>
  <c r="G33" i="39" s="1"/>
  <c r="G26" i="39" s="1"/>
  <c r="E4" i="37" l="1"/>
  <c r="F4" i="37" s="1"/>
  <c r="E5" i="37"/>
  <c r="E6" i="37"/>
  <c r="F6" i="37" s="1"/>
  <c r="E7" i="37"/>
  <c r="E8" i="37"/>
  <c r="F8" i="37" s="1"/>
  <c r="E9" i="37"/>
  <c r="F9" i="37" s="1"/>
  <c r="E10" i="37"/>
  <c r="F10" i="37" s="1"/>
  <c r="E11" i="37"/>
  <c r="F11" i="37" s="1"/>
  <c r="E12" i="37"/>
  <c r="F12" i="37" s="1"/>
  <c r="E13" i="37"/>
  <c r="F13" i="37" s="1"/>
  <c r="E14" i="37"/>
  <c r="E3" i="37"/>
  <c r="F3" i="37" s="1"/>
  <c r="G147" i="39"/>
  <c r="G154" i="39"/>
  <c r="G117" i="39"/>
  <c r="G124" i="39"/>
  <c r="G47" i="39"/>
  <c r="G54" i="39"/>
  <c r="G88" i="39"/>
  <c r="K174" i="39" l="1"/>
  <c r="J174" i="39"/>
  <c r="I174" i="39"/>
  <c r="H174" i="39"/>
  <c r="J167" i="39"/>
  <c r="K167" i="39" s="1"/>
  <c r="K164" i="39"/>
  <c r="J164" i="39"/>
  <c r="I164" i="39"/>
  <c r="H164" i="39"/>
  <c r="J157" i="39"/>
  <c r="K157" i="39" s="1"/>
  <c r="J152" i="39"/>
  <c r="K152" i="39" s="1"/>
  <c r="I152" i="39"/>
  <c r="H152" i="39"/>
  <c r="K144" i="39"/>
  <c r="J144" i="39"/>
  <c r="I144" i="39"/>
  <c r="H144" i="39"/>
  <c r="J137" i="39"/>
  <c r="K137" i="39" s="1"/>
  <c r="J134" i="39"/>
  <c r="K134" i="39" s="1"/>
  <c r="J127" i="39"/>
  <c r="K127" i="39" s="1"/>
  <c r="K114" i="39"/>
  <c r="J114" i="39"/>
  <c r="I114" i="39"/>
  <c r="H114" i="39"/>
  <c r="J107" i="39"/>
  <c r="K107" i="39" s="1"/>
  <c r="J104" i="39"/>
  <c r="K104" i="39" s="1"/>
  <c r="J97" i="39"/>
  <c r="K97" i="39" s="1"/>
  <c r="J94" i="39"/>
  <c r="K94" i="39" s="1"/>
  <c r="J87" i="39"/>
  <c r="K87" i="39" s="1"/>
  <c r="K84" i="39"/>
  <c r="J84" i="39"/>
  <c r="I84" i="39"/>
  <c r="H84" i="39"/>
  <c r="J77" i="39"/>
  <c r="K77" i="39" s="1"/>
  <c r="K74" i="39"/>
  <c r="J74" i="39"/>
  <c r="I74" i="39"/>
  <c r="H74" i="39"/>
  <c r="J67" i="39"/>
  <c r="K67" i="39" s="1"/>
  <c r="K64" i="39"/>
  <c r="J64" i="39"/>
  <c r="I64" i="39"/>
  <c r="H64" i="39"/>
  <c r="J57" i="39"/>
  <c r="K57" i="39" s="1"/>
  <c r="K44" i="39"/>
  <c r="J44" i="39"/>
  <c r="I44" i="39"/>
  <c r="H44" i="39"/>
  <c r="J37" i="39"/>
  <c r="K37" i="39" s="1"/>
  <c r="J34" i="39"/>
  <c r="K34" i="39" s="1"/>
  <c r="J27" i="39"/>
  <c r="K27" i="39" s="1"/>
  <c r="J24" i="39"/>
  <c r="K24" i="39" s="1"/>
  <c r="I24" i="39"/>
  <c r="H24" i="39"/>
  <c r="J17" i="39"/>
  <c r="K17" i="39" s="1"/>
  <c r="K14" i="39"/>
  <c r="J14" i="39"/>
  <c r="I14" i="39"/>
  <c r="H14" i="39"/>
  <c r="J7" i="39"/>
  <c r="K7" i="39" s="1"/>
  <c r="G184" i="39"/>
  <c r="E184" i="39"/>
  <c r="E181" i="39"/>
  <c r="F179" i="39"/>
  <c r="E179" i="39"/>
  <c r="G177" i="39"/>
  <c r="N210" i="13" s="1"/>
  <c r="P210" i="13" s="1"/>
  <c r="E177" i="39"/>
  <c r="E176" i="39"/>
  <c r="G173" i="39"/>
  <c r="G166" i="39" s="1"/>
  <c r="E173" i="39"/>
  <c r="E170" i="39"/>
  <c r="E168" i="39"/>
  <c r="G163" i="39"/>
  <c r="G156" i="39" s="1"/>
  <c r="E163" i="39"/>
  <c r="E160" i="39"/>
  <c r="E158" i="39"/>
  <c r="E154" i="39"/>
  <c r="E151" i="39"/>
  <c r="F149" i="39"/>
  <c r="E149" i="39"/>
  <c r="E147" i="39"/>
  <c r="E146" i="39"/>
  <c r="G143" i="39"/>
  <c r="E143" i="39"/>
  <c r="E140" i="39"/>
  <c r="E138" i="39"/>
  <c r="G136" i="39"/>
  <c r="G133" i="39"/>
  <c r="E133" i="39"/>
  <c r="E130" i="39"/>
  <c r="E128" i="39"/>
  <c r="E124" i="39"/>
  <c r="E121" i="39"/>
  <c r="F119" i="39"/>
  <c r="E119" i="39"/>
  <c r="E117" i="39"/>
  <c r="E116" i="39"/>
  <c r="G113" i="39"/>
  <c r="G106" i="39" s="1"/>
  <c r="E113" i="39"/>
  <c r="E110" i="39"/>
  <c r="G108" i="39"/>
  <c r="E108" i="39"/>
  <c r="E103" i="39"/>
  <c r="E100" i="39"/>
  <c r="E98" i="39"/>
  <c r="G93" i="39"/>
  <c r="E93" i="39"/>
  <c r="E90" i="39"/>
  <c r="E88" i="39"/>
  <c r="K88" i="39" s="1"/>
  <c r="G86" i="39"/>
  <c r="G83" i="39"/>
  <c r="G76" i="39" s="1"/>
  <c r="E83" i="39"/>
  <c r="E80" i="39"/>
  <c r="G78" i="39"/>
  <c r="E78" i="39"/>
  <c r="G73" i="39"/>
  <c r="G66" i="39" s="1"/>
  <c r="C7" i="37" s="1"/>
  <c r="F7" i="37" s="1"/>
  <c r="E73" i="39"/>
  <c r="E70" i="39"/>
  <c r="G68" i="39"/>
  <c r="E68" i="39"/>
  <c r="G63" i="39"/>
  <c r="G56" i="39" s="1"/>
  <c r="E63" i="39"/>
  <c r="E60" i="39"/>
  <c r="G58" i="39"/>
  <c r="E58" i="39"/>
  <c r="E54" i="39"/>
  <c r="E51" i="39"/>
  <c r="F49" i="39"/>
  <c r="E49" i="39"/>
  <c r="E47" i="39"/>
  <c r="E46" i="39"/>
  <c r="G43" i="39"/>
  <c r="G36" i="39" s="1"/>
  <c r="E43" i="39"/>
  <c r="E40" i="39"/>
  <c r="G38" i="39"/>
  <c r="E38" i="39"/>
  <c r="E33" i="39"/>
  <c r="E30" i="39"/>
  <c r="G28" i="39"/>
  <c r="E28" i="39"/>
  <c r="G23" i="39"/>
  <c r="G16" i="39" s="1"/>
  <c r="E23" i="39"/>
  <c r="E20" i="39"/>
  <c r="G18" i="39"/>
  <c r="E18" i="39"/>
  <c r="G13" i="39"/>
  <c r="G6" i="39" s="1"/>
  <c r="J6" i="39" s="1"/>
  <c r="K6" i="39" s="1"/>
  <c r="E13" i="39"/>
  <c r="E10" i="39"/>
  <c r="E8" i="39"/>
  <c r="J13" i="39" l="1"/>
  <c r="K13" i="39" s="1"/>
  <c r="J133" i="39"/>
  <c r="J93" i="39"/>
  <c r="K93" i="39" s="1"/>
  <c r="J143" i="39"/>
  <c r="E183" i="39"/>
  <c r="E197" i="39" s="1"/>
  <c r="K133" i="39"/>
  <c r="G46" i="39"/>
  <c r="C5" i="37" s="1"/>
  <c r="F5" i="37" s="1"/>
  <c r="J136" i="39"/>
  <c r="K136" i="39" s="1"/>
  <c r="K18" i="39"/>
  <c r="J23" i="39"/>
  <c r="J26" i="39"/>
  <c r="K26" i="39" s="1"/>
  <c r="E35" i="39"/>
  <c r="J36" i="39"/>
  <c r="K36" i="39" s="1"/>
  <c r="E48" i="39"/>
  <c r="J54" i="39"/>
  <c r="K54" i="39" s="1"/>
  <c r="J56" i="39"/>
  <c r="K56" i="39" s="1"/>
  <c r="E65" i="39"/>
  <c r="K68" i="39"/>
  <c r="J73" i="39"/>
  <c r="K73" i="39" s="1"/>
  <c r="J76" i="39"/>
  <c r="K76" i="39" s="1"/>
  <c r="E85" i="39"/>
  <c r="J106" i="39"/>
  <c r="K106" i="39" s="1"/>
  <c r="G158" i="39"/>
  <c r="J156" i="39"/>
  <c r="K156" i="39" s="1"/>
  <c r="J16" i="39"/>
  <c r="K16" i="39" s="1"/>
  <c r="K23" i="39"/>
  <c r="K28" i="39"/>
  <c r="J33" i="39"/>
  <c r="K33" i="39" s="1"/>
  <c r="K38" i="39"/>
  <c r="J43" i="39"/>
  <c r="K43" i="39" s="1"/>
  <c r="J46" i="39"/>
  <c r="K46" i="39" s="1"/>
  <c r="J47" i="39"/>
  <c r="K47" i="39" s="1"/>
  <c r="K58" i="39"/>
  <c r="J63" i="39"/>
  <c r="K63" i="39" s="1"/>
  <c r="J66" i="39"/>
  <c r="K66" i="39" s="1"/>
  <c r="E75" i="39"/>
  <c r="K78" i="39"/>
  <c r="J83" i="39"/>
  <c r="K83" i="39" s="1"/>
  <c r="J86" i="39"/>
  <c r="K86" i="39" s="1"/>
  <c r="K108" i="39"/>
  <c r="J113" i="39"/>
  <c r="K113" i="39" s="1"/>
  <c r="K143" i="39"/>
  <c r="G126" i="39"/>
  <c r="G146" i="39" s="1"/>
  <c r="J154" i="39"/>
  <c r="K154" i="39" s="1"/>
  <c r="J173" i="39"/>
  <c r="J184" i="39"/>
  <c r="K184" i="39" s="1"/>
  <c r="J117" i="39"/>
  <c r="J124" i="39"/>
  <c r="K124" i="39" s="1"/>
  <c r="J147" i="39"/>
  <c r="K147" i="39" s="1"/>
  <c r="E123" i="39"/>
  <c r="E125" i="39" s="1"/>
  <c r="J163" i="39"/>
  <c r="K163" i="39" s="1"/>
  <c r="G168" i="39"/>
  <c r="J166" i="39"/>
  <c r="K166" i="39" s="1"/>
  <c r="K173" i="39"/>
  <c r="J177" i="39"/>
  <c r="K177" i="39" s="1"/>
  <c r="K117" i="39"/>
  <c r="E25" i="39"/>
  <c r="E45" i="39"/>
  <c r="E50" i="39"/>
  <c r="E150" i="39"/>
  <c r="E180" i="39"/>
  <c r="E118" i="39"/>
  <c r="E120" i="39"/>
  <c r="E148" i="39"/>
  <c r="E165" i="39"/>
  <c r="E175" i="39"/>
  <c r="E178" i="39"/>
  <c r="G8" i="39"/>
  <c r="K8" i="39" s="1"/>
  <c r="E15" i="39"/>
  <c r="E53" i="39"/>
  <c r="E95" i="39"/>
  <c r="E105" i="39"/>
  <c r="E115" i="39"/>
  <c r="E135" i="39"/>
  <c r="G138" i="39"/>
  <c r="E145" i="39"/>
  <c r="E153" i="39"/>
  <c r="E186" i="39"/>
  <c r="G153" i="39" l="1"/>
  <c r="G155" i="39" s="1"/>
  <c r="G148" i="39"/>
  <c r="E187" i="39"/>
  <c r="G128" i="39"/>
  <c r="K128" i="39" s="1"/>
  <c r="J15" i="39"/>
  <c r="K15" i="39" s="1"/>
  <c r="G53" i="39"/>
  <c r="G55" i="39" s="1"/>
  <c r="G48" i="39"/>
  <c r="K48" i="39" s="1"/>
  <c r="J135" i="39"/>
  <c r="K135" i="39" s="1"/>
  <c r="J115" i="39"/>
  <c r="K115" i="39" s="1"/>
  <c r="J95" i="39"/>
  <c r="K95" i="39" s="1"/>
  <c r="J175" i="39"/>
  <c r="K175" i="39" s="1"/>
  <c r="J45" i="39"/>
  <c r="K45" i="39" s="1"/>
  <c r="J126" i="39"/>
  <c r="K126" i="39" s="1"/>
  <c r="J75" i="39"/>
  <c r="K75" i="39" s="1"/>
  <c r="K158" i="39"/>
  <c r="J85" i="39"/>
  <c r="K85" i="39" s="1"/>
  <c r="J35" i="39"/>
  <c r="K35" i="39" s="1"/>
  <c r="J145" i="39"/>
  <c r="K145" i="39" s="1"/>
  <c r="K138" i="39"/>
  <c r="J165" i="39"/>
  <c r="K165" i="39" s="1"/>
  <c r="J25" i="39"/>
  <c r="K25" i="39" s="1"/>
  <c r="K168" i="39"/>
  <c r="J65" i="39"/>
  <c r="K65" i="39" s="1"/>
  <c r="E55" i="39"/>
  <c r="E155" i="39"/>
  <c r="E185" i="39"/>
  <c r="J53" i="39" l="1"/>
  <c r="K53" i="39" s="1"/>
  <c r="H5" i="37"/>
  <c r="C14" i="37"/>
  <c r="F14" i="37" s="1"/>
  <c r="J146" i="39"/>
  <c r="K146" i="39" s="1"/>
  <c r="J55" i="39"/>
  <c r="K55" i="39" s="1"/>
  <c r="G13" i="10"/>
  <c r="J153" i="39" l="1"/>
  <c r="K153" i="39" s="1"/>
  <c r="K148" i="39"/>
  <c r="J155" i="39" l="1"/>
  <c r="K155" i="39" s="1"/>
  <c r="G6" i="10"/>
  <c r="G154" i="10" l="1"/>
  <c r="G124" i="10"/>
  <c r="G54" i="10" l="1"/>
  <c r="E54" i="10"/>
  <c r="G147" i="10" l="1"/>
  <c r="G117" i="10"/>
  <c r="G63" i="10"/>
  <c r="G56" i="10" s="1"/>
  <c r="G47" i="10"/>
  <c r="G173" i="10"/>
  <c r="G166" i="10" s="1"/>
  <c r="G163" i="10"/>
  <c r="G143" i="10"/>
  <c r="G133" i="10"/>
  <c r="G113" i="10"/>
  <c r="G106" i="10" s="1"/>
  <c r="G103" i="10"/>
  <c r="G93" i="10"/>
  <c r="G86" i="10" s="1"/>
  <c r="G83" i="10"/>
  <c r="G76" i="10" s="1"/>
  <c r="G73" i="10"/>
  <c r="G66" i="10" s="1"/>
  <c r="G156" i="10"/>
  <c r="G136" i="10"/>
  <c r="G138" i="10" s="1"/>
  <c r="G43" i="10"/>
  <c r="G36" i="10" s="1"/>
  <c r="G33" i="10"/>
  <c r="G23" i="10"/>
  <c r="G16" i="10" s="1"/>
  <c r="G53" i="10" l="1"/>
  <c r="G55" i="10" s="1"/>
  <c r="G123" i="10"/>
  <c r="G125" i="10" s="1"/>
  <c r="G153" i="10"/>
  <c r="G155" i="10" s="1"/>
  <c r="G126" i="10"/>
  <c r="G96" i="10"/>
  <c r="G26" i="10"/>
  <c r="F173" i="10"/>
  <c r="F163" i="10"/>
  <c r="F143" i="10"/>
  <c r="F133" i="10"/>
  <c r="F113" i="10"/>
  <c r="F103" i="10"/>
  <c r="F93" i="10"/>
  <c r="F83" i="10"/>
  <c r="F73" i="10"/>
  <c r="F63" i="10"/>
  <c r="F43" i="10"/>
  <c r="F33" i="10"/>
  <c r="F23" i="10"/>
  <c r="F13" i="10"/>
  <c r="F15" i="10" s="1"/>
  <c r="G176" i="10" l="1"/>
  <c r="G146" i="10"/>
  <c r="G148" i="10" s="1"/>
  <c r="G116" i="10"/>
  <c r="G118" i="10" s="1"/>
  <c r="G46" i="10"/>
  <c r="G15" i="38"/>
  <c r="G7" i="38" l="1"/>
  <c r="G185" i="38"/>
  <c r="G184" i="38"/>
  <c r="F184" i="38"/>
  <c r="E184" i="38"/>
  <c r="E181" i="38"/>
  <c r="E179" i="38"/>
  <c r="G177" i="38"/>
  <c r="G190" i="38" s="1"/>
  <c r="E177" i="38"/>
  <c r="E176" i="38"/>
  <c r="E186" i="38" s="1"/>
  <c r="K174" i="38"/>
  <c r="J174" i="38"/>
  <c r="I174" i="38"/>
  <c r="H174" i="38"/>
  <c r="G173" i="38"/>
  <c r="E173" i="38"/>
  <c r="E175" i="38" s="1"/>
  <c r="E172" i="38"/>
  <c r="E170" i="38"/>
  <c r="E168" i="38"/>
  <c r="J167" i="38"/>
  <c r="K167" i="38" s="1"/>
  <c r="K164" i="38"/>
  <c r="J164" i="38"/>
  <c r="I164" i="38"/>
  <c r="H164" i="38"/>
  <c r="G163" i="38"/>
  <c r="E163" i="38"/>
  <c r="E165" i="38" s="1"/>
  <c r="E162" i="38"/>
  <c r="E160" i="38"/>
  <c r="E158" i="38"/>
  <c r="J157" i="38"/>
  <c r="K157" i="38" s="1"/>
  <c r="G155" i="38"/>
  <c r="G154" i="38"/>
  <c r="F154" i="38"/>
  <c r="E154" i="38"/>
  <c r="E151" i="38"/>
  <c r="E149" i="38"/>
  <c r="E150" i="38" s="1"/>
  <c r="G147" i="38"/>
  <c r="E147" i="38"/>
  <c r="E146" i="38"/>
  <c r="K144" i="38"/>
  <c r="J144" i="38"/>
  <c r="I144" i="38"/>
  <c r="H144" i="38"/>
  <c r="G143" i="38"/>
  <c r="G136" i="38" s="1"/>
  <c r="G138" i="38" s="1"/>
  <c r="E143" i="38"/>
  <c r="E142" i="38"/>
  <c r="E140" i="38"/>
  <c r="E138" i="38"/>
  <c r="J137" i="38"/>
  <c r="K137" i="38" s="1"/>
  <c r="J134" i="38"/>
  <c r="K134" i="38" s="1"/>
  <c r="H134" i="38"/>
  <c r="I134" i="38" s="1"/>
  <c r="G133" i="38"/>
  <c r="E133" i="38"/>
  <c r="E135" i="38" s="1"/>
  <c r="E132" i="38"/>
  <c r="E130" i="38"/>
  <c r="E128" i="38"/>
  <c r="J127" i="38"/>
  <c r="K127" i="38" s="1"/>
  <c r="G125" i="38"/>
  <c r="G124" i="38"/>
  <c r="F124" i="38"/>
  <c r="E124" i="38"/>
  <c r="E121" i="38"/>
  <c r="E119" i="38"/>
  <c r="G117" i="38"/>
  <c r="E117" i="38"/>
  <c r="E116" i="38"/>
  <c r="K114" i="38"/>
  <c r="J114" i="38"/>
  <c r="I114" i="38"/>
  <c r="H114" i="38"/>
  <c r="G113" i="38"/>
  <c r="G106" i="38" s="1"/>
  <c r="E113" i="38"/>
  <c r="E115" i="38" s="1"/>
  <c r="E112" i="38"/>
  <c r="E110" i="38"/>
  <c r="E108" i="38"/>
  <c r="J107" i="38"/>
  <c r="K107" i="38" s="1"/>
  <c r="J104" i="38"/>
  <c r="K104" i="38" s="1"/>
  <c r="H104" i="38"/>
  <c r="I104" i="38" s="1"/>
  <c r="G103" i="38"/>
  <c r="G96" i="38" s="1"/>
  <c r="E103" i="38"/>
  <c r="E102" i="38"/>
  <c r="E100" i="38"/>
  <c r="E98" i="38"/>
  <c r="J97" i="38"/>
  <c r="K97" i="38" s="1"/>
  <c r="J94" i="38"/>
  <c r="K94" i="38" s="1"/>
  <c r="H94" i="38"/>
  <c r="I94" i="38" s="1"/>
  <c r="G93" i="38"/>
  <c r="E93" i="38"/>
  <c r="E95" i="38" s="1"/>
  <c r="E92" i="38"/>
  <c r="E90" i="38"/>
  <c r="E88" i="38"/>
  <c r="J87" i="38"/>
  <c r="K87" i="38" s="1"/>
  <c r="K84" i="38"/>
  <c r="J84" i="38"/>
  <c r="I84" i="38"/>
  <c r="H84" i="38"/>
  <c r="G83" i="38"/>
  <c r="G76" i="38" s="1"/>
  <c r="G78" i="38" s="1"/>
  <c r="E83" i="38"/>
  <c r="E82" i="38"/>
  <c r="E80" i="38"/>
  <c r="E78" i="38"/>
  <c r="J77" i="38"/>
  <c r="K77" i="38" s="1"/>
  <c r="K74" i="38"/>
  <c r="J74" i="38"/>
  <c r="I74" i="38"/>
  <c r="H74" i="38"/>
  <c r="G73" i="38"/>
  <c r="E73" i="38"/>
  <c r="E75" i="38" s="1"/>
  <c r="E72" i="38"/>
  <c r="E70" i="38"/>
  <c r="E68" i="38"/>
  <c r="J67" i="38"/>
  <c r="K67" i="38" s="1"/>
  <c r="K64" i="38"/>
  <c r="J64" i="38"/>
  <c r="I64" i="38"/>
  <c r="H64" i="38"/>
  <c r="G63" i="38"/>
  <c r="G56" i="38" s="1"/>
  <c r="E63" i="38"/>
  <c r="E62" i="38"/>
  <c r="E60" i="38"/>
  <c r="E58" i="38"/>
  <c r="J57" i="38"/>
  <c r="K57" i="38" s="1"/>
  <c r="G54" i="38"/>
  <c r="F54" i="38"/>
  <c r="E54" i="38"/>
  <c r="E51" i="38"/>
  <c r="E49" i="38"/>
  <c r="G47" i="38"/>
  <c r="E47" i="38"/>
  <c r="E46" i="38"/>
  <c r="K44" i="38"/>
  <c r="J44" i="38"/>
  <c r="I44" i="38"/>
  <c r="H44" i="38"/>
  <c r="G43" i="38"/>
  <c r="G36" i="38" s="1"/>
  <c r="E43" i="38"/>
  <c r="E45" i="38" s="1"/>
  <c r="E42" i="38"/>
  <c r="E40" i="38"/>
  <c r="E38" i="38"/>
  <c r="J37" i="38"/>
  <c r="K37" i="38" s="1"/>
  <c r="J34" i="38"/>
  <c r="K34" i="38" s="1"/>
  <c r="H34" i="38"/>
  <c r="I34" i="38" s="1"/>
  <c r="G33" i="38"/>
  <c r="G26" i="38" s="1"/>
  <c r="E33" i="38"/>
  <c r="E35" i="38" s="1"/>
  <c r="E32" i="38"/>
  <c r="E30" i="38"/>
  <c r="E28" i="38"/>
  <c r="J27" i="38"/>
  <c r="K27" i="38" s="1"/>
  <c r="J24" i="38"/>
  <c r="K24" i="38" s="1"/>
  <c r="I24" i="38"/>
  <c r="H24" i="38"/>
  <c r="G23" i="38"/>
  <c r="E23" i="38"/>
  <c r="E22" i="38"/>
  <c r="E20" i="38"/>
  <c r="E18" i="38"/>
  <c r="J17" i="38"/>
  <c r="K17" i="38" s="1"/>
  <c r="G16" i="38"/>
  <c r="G18" i="38" s="1"/>
  <c r="K14" i="38"/>
  <c r="J14" i="38"/>
  <c r="I14" i="38"/>
  <c r="H14" i="38"/>
  <c r="G13" i="38"/>
  <c r="F13" i="38"/>
  <c r="F15" i="38" s="1"/>
  <c r="E13" i="38"/>
  <c r="E12" i="38"/>
  <c r="G11" i="38"/>
  <c r="E10" i="38"/>
  <c r="J9" i="38"/>
  <c r="K9" i="38" s="1"/>
  <c r="E8" i="38"/>
  <c r="J7" i="38"/>
  <c r="K7" i="38" s="1"/>
  <c r="G6" i="38"/>
  <c r="J73" i="38" l="1"/>
  <c r="J93" i="38"/>
  <c r="J154" i="38"/>
  <c r="K154" i="38" s="1"/>
  <c r="E183" i="38"/>
  <c r="J16" i="38"/>
  <c r="K16" i="38" s="1"/>
  <c r="E153" i="38"/>
  <c r="J153" i="38" s="1"/>
  <c r="K153" i="38" s="1"/>
  <c r="J173" i="38"/>
  <c r="K173" i="38" s="1"/>
  <c r="E180" i="38"/>
  <c r="J133" i="38"/>
  <c r="H154" i="38"/>
  <c r="I154" i="38" s="1"/>
  <c r="J163" i="38"/>
  <c r="K163" i="38" s="1"/>
  <c r="G86" i="38"/>
  <c r="J86" i="38" s="1"/>
  <c r="K86" i="38" s="1"/>
  <c r="G116" i="38"/>
  <c r="G156" i="38"/>
  <c r="G158" i="38" s="1"/>
  <c r="K158" i="38" s="1"/>
  <c r="G38" i="38"/>
  <c r="K38" i="38" s="1"/>
  <c r="J36" i="38"/>
  <c r="K36" i="38" s="1"/>
  <c r="G58" i="38"/>
  <c r="K58" i="38" s="1"/>
  <c r="J56" i="38"/>
  <c r="K56" i="38" s="1"/>
  <c r="G126" i="38"/>
  <c r="G128" i="38" s="1"/>
  <c r="G183" i="38"/>
  <c r="J183" i="38" s="1"/>
  <c r="K183" i="38" s="1"/>
  <c r="G66" i="38"/>
  <c r="G68" i="38" s="1"/>
  <c r="E152" i="38"/>
  <c r="E182" i="38"/>
  <c r="G46" i="38"/>
  <c r="G48" i="38" s="1"/>
  <c r="J143" i="38"/>
  <c r="G166" i="38"/>
  <c r="J23" i="38"/>
  <c r="K23" i="38" s="1"/>
  <c r="G53" i="38"/>
  <c r="E148" i="38"/>
  <c r="E178" i="38"/>
  <c r="J6" i="38"/>
  <c r="K6" i="38" s="1"/>
  <c r="J35" i="38"/>
  <c r="K35" i="38" s="1"/>
  <c r="H15" i="38"/>
  <c r="I15" i="38"/>
  <c r="K18" i="38"/>
  <c r="G12" i="38"/>
  <c r="E187" i="38"/>
  <c r="E25" i="38"/>
  <c r="G28" i="38"/>
  <c r="G55" i="38"/>
  <c r="J75" i="38"/>
  <c r="K75" i="38" s="1"/>
  <c r="K78" i="38"/>
  <c r="G8" i="38"/>
  <c r="G10" i="38"/>
  <c r="J11" i="38"/>
  <c r="K11" i="38" s="1"/>
  <c r="H13" i="38"/>
  <c r="I13" i="38" s="1"/>
  <c r="J13" i="38"/>
  <c r="K13" i="38" s="1"/>
  <c r="E15" i="38"/>
  <c r="J26" i="38"/>
  <c r="K26" i="38" s="1"/>
  <c r="J33" i="38"/>
  <c r="K33" i="38" s="1"/>
  <c r="J45" i="38"/>
  <c r="K45" i="38" s="1"/>
  <c r="J95" i="38"/>
  <c r="K95" i="38" s="1"/>
  <c r="E48" i="38"/>
  <c r="E50" i="38"/>
  <c r="E52" i="38"/>
  <c r="E53" i="38"/>
  <c r="J63" i="38"/>
  <c r="K63" i="38" s="1"/>
  <c r="E65" i="38"/>
  <c r="K73" i="38"/>
  <c r="J76" i="38"/>
  <c r="K76" i="38" s="1"/>
  <c r="J83" i="38"/>
  <c r="K83" i="38" s="1"/>
  <c r="E85" i="38"/>
  <c r="G88" i="38"/>
  <c r="K93" i="38"/>
  <c r="J96" i="38"/>
  <c r="K96" i="38" s="1"/>
  <c r="J43" i="38"/>
  <c r="K43" i="38" s="1"/>
  <c r="J47" i="38"/>
  <c r="K47" i="38" s="1"/>
  <c r="H54" i="38"/>
  <c r="I54" i="38" s="1"/>
  <c r="J54" i="38"/>
  <c r="K54" i="38" s="1"/>
  <c r="J116" i="38"/>
  <c r="K116" i="38" s="1"/>
  <c r="G98" i="38"/>
  <c r="J115" i="38"/>
  <c r="K115" i="38" s="1"/>
  <c r="J103" i="38"/>
  <c r="K103" i="38" s="1"/>
  <c r="E105" i="38"/>
  <c r="G108" i="38"/>
  <c r="E118" i="38"/>
  <c r="G118" i="38"/>
  <c r="E120" i="38"/>
  <c r="E122" i="38"/>
  <c r="E123" i="38"/>
  <c r="H124" i="38"/>
  <c r="I124" i="38" s="1"/>
  <c r="J124" i="38"/>
  <c r="K124" i="38" s="1"/>
  <c r="J135" i="38"/>
  <c r="K135" i="38" s="1"/>
  <c r="K143" i="38"/>
  <c r="J106" i="38"/>
  <c r="K106" i="38" s="1"/>
  <c r="J113" i="38"/>
  <c r="K113" i="38" s="1"/>
  <c r="J117" i="38"/>
  <c r="K117" i="38" s="1"/>
  <c r="K138" i="38"/>
  <c r="K133" i="38"/>
  <c r="J136" i="38"/>
  <c r="K136" i="38" s="1"/>
  <c r="E145" i="38"/>
  <c r="J147" i="38"/>
  <c r="K147" i="38" s="1"/>
  <c r="J165" i="38"/>
  <c r="K165" i="38"/>
  <c r="J175" i="38"/>
  <c r="K175" i="38" s="1"/>
  <c r="J177" i="38"/>
  <c r="K177" i="38" s="1"/>
  <c r="H184" i="38"/>
  <c r="I184" i="38" s="1"/>
  <c r="J184" i="38"/>
  <c r="K184" i="38" s="1"/>
  <c r="E22" i="9"/>
  <c r="E12" i="9"/>
  <c r="E32" i="9"/>
  <c r="E42" i="9"/>
  <c r="E62" i="9"/>
  <c r="E72" i="9"/>
  <c r="E82" i="9"/>
  <c r="E92" i="9"/>
  <c r="E102" i="9"/>
  <c r="E112" i="9"/>
  <c r="E132" i="9"/>
  <c r="E142" i="9"/>
  <c r="E162" i="9"/>
  <c r="E172" i="9"/>
  <c r="G173" i="9"/>
  <c r="G166" i="9" s="1"/>
  <c r="G163" i="9"/>
  <c r="G156" i="9" s="1"/>
  <c r="G155" i="9"/>
  <c r="G154" i="9"/>
  <c r="F154" i="9"/>
  <c r="E154" i="9"/>
  <c r="E151" i="9"/>
  <c r="E149" i="9"/>
  <c r="E150" i="9" s="1"/>
  <c r="G147" i="9"/>
  <c r="E147" i="9"/>
  <c r="E146" i="9"/>
  <c r="G136" i="9"/>
  <c r="G143" i="9"/>
  <c r="E155" i="38" l="1"/>
  <c r="J156" i="38"/>
  <c r="K156" i="38" s="1"/>
  <c r="E153" i="9"/>
  <c r="E155" i="9" s="1"/>
  <c r="J46" i="38"/>
  <c r="K46" i="38" s="1"/>
  <c r="G176" i="38"/>
  <c r="J176" i="38" s="1"/>
  <c r="K176" i="38" s="1"/>
  <c r="E152" i="9"/>
  <c r="J66" i="38"/>
  <c r="K66" i="38" s="1"/>
  <c r="G168" i="38"/>
  <c r="K168" i="38" s="1"/>
  <c r="J166" i="38"/>
  <c r="K166" i="38" s="1"/>
  <c r="E148" i="9"/>
  <c r="G146" i="38"/>
  <c r="J126" i="38"/>
  <c r="K126" i="38" s="1"/>
  <c r="J145" i="38"/>
  <c r="K145" i="38" s="1"/>
  <c r="J155" i="38"/>
  <c r="K155" i="38" s="1"/>
  <c r="K128" i="38"/>
  <c r="E125" i="38"/>
  <c r="J123" i="38"/>
  <c r="K123" i="38" s="1"/>
  <c r="J105" i="38"/>
  <c r="K105" i="38" s="1"/>
  <c r="K98" i="38"/>
  <c r="K88" i="38"/>
  <c r="J65" i="38"/>
  <c r="K65" i="38" s="1"/>
  <c r="E55" i="38"/>
  <c r="J55" i="38" s="1"/>
  <c r="J10" i="38"/>
  <c r="K10" i="38" s="1"/>
  <c r="J53" i="38"/>
  <c r="K53" i="38" s="1"/>
  <c r="K28" i="38"/>
  <c r="J25" i="38"/>
  <c r="K25" i="38" s="1"/>
  <c r="J12" i="38"/>
  <c r="K12" i="38" s="1"/>
  <c r="K118" i="38"/>
  <c r="K108" i="38"/>
  <c r="J85" i="38"/>
  <c r="K85" i="38" s="1"/>
  <c r="K68" i="38"/>
  <c r="K48" i="38"/>
  <c r="E185" i="38"/>
  <c r="J15" i="38"/>
  <c r="K15" i="38" s="1"/>
  <c r="K8" i="38"/>
  <c r="G133" i="9"/>
  <c r="G126" i="9" s="1"/>
  <c r="E124" i="9"/>
  <c r="E121" i="9"/>
  <c r="E119" i="9"/>
  <c r="E117" i="9"/>
  <c r="E116" i="9"/>
  <c r="G125" i="9"/>
  <c r="G124" i="9"/>
  <c r="F124" i="9"/>
  <c r="G117" i="9"/>
  <c r="G113" i="9"/>
  <c r="G106" i="9" s="1"/>
  <c r="G108" i="9" s="1"/>
  <c r="G103" i="9"/>
  <c r="G96" i="9" s="1"/>
  <c r="G93" i="9"/>
  <c r="G86" i="9" s="1"/>
  <c r="G88" i="9" s="1"/>
  <c r="G83" i="9"/>
  <c r="G76" i="9" s="1"/>
  <c r="G78" i="9" s="1"/>
  <c r="G73" i="9"/>
  <c r="G66" i="9" s="1"/>
  <c r="G68" i="9" s="1"/>
  <c r="G63" i="9"/>
  <c r="G56" i="9" s="1"/>
  <c r="G58" i="9" s="1"/>
  <c r="G54" i="9"/>
  <c r="F54" i="9"/>
  <c r="G47" i="9"/>
  <c r="G43" i="9"/>
  <c r="G36" i="9" s="1"/>
  <c r="G38" i="9" s="1"/>
  <c r="G33" i="9"/>
  <c r="G26" i="9" s="1"/>
  <c r="G23" i="9"/>
  <c r="G16" i="9" s="1"/>
  <c r="G18" i="9" s="1"/>
  <c r="G138" i="9"/>
  <c r="G158" i="9"/>
  <c r="G168" i="9"/>
  <c r="G11" i="9"/>
  <c r="F13" i="9"/>
  <c r="F15" i="9" s="1"/>
  <c r="G13" i="9"/>
  <c r="G6" i="9" s="1"/>
  <c r="G10" i="9" s="1"/>
  <c r="G116" i="9" l="1"/>
  <c r="G46" i="9"/>
  <c r="G48" i="9" s="1"/>
  <c r="G28" i="9"/>
  <c r="E123" i="9"/>
  <c r="E125" i="9" s="1"/>
  <c r="G186" i="38"/>
  <c r="G187" i="38" s="1"/>
  <c r="G178" i="38"/>
  <c r="K178" i="38" s="1"/>
  <c r="G146" i="9"/>
  <c r="G148" i="9" s="1"/>
  <c r="G128" i="9"/>
  <c r="J146" i="38"/>
  <c r="K146" i="38" s="1"/>
  <c r="G148" i="38"/>
  <c r="K148" i="38" s="1"/>
  <c r="E118" i="9"/>
  <c r="E120" i="9"/>
  <c r="G53" i="9"/>
  <c r="G55" i="9" s="1"/>
  <c r="G118" i="9"/>
  <c r="G98" i="9"/>
  <c r="E122" i="9"/>
  <c r="G12" i="9"/>
  <c r="J185" i="38"/>
  <c r="K185" i="38" s="1"/>
  <c r="K55" i="38"/>
  <c r="J125" i="38"/>
  <c r="K125" i="38" s="1"/>
  <c r="G15" i="36"/>
  <c r="G185" i="36" s="1"/>
  <c r="E184" i="36"/>
  <c r="F179" i="36"/>
  <c r="F191" i="36" s="1"/>
  <c r="E179" i="36"/>
  <c r="G177" i="36"/>
  <c r="F177" i="36"/>
  <c r="E177" i="36"/>
  <c r="F176" i="36"/>
  <c r="E176" i="36"/>
  <c r="K174" i="36"/>
  <c r="J174" i="36"/>
  <c r="I174" i="36"/>
  <c r="H174" i="36"/>
  <c r="G173" i="36"/>
  <c r="F173" i="36"/>
  <c r="F175" i="36" s="1"/>
  <c r="H175" i="36" s="1"/>
  <c r="E173" i="36"/>
  <c r="E175" i="36" s="1"/>
  <c r="F171" i="36"/>
  <c r="F172" i="36" s="1"/>
  <c r="E171" i="36"/>
  <c r="F170" i="36"/>
  <c r="E170" i="36"/>
  <c r="F168" i="36"/>
  <c r="E168" i="36"/>
  <c r="J167" i="36"/>
  <c r="K167" i="36" s="1"/>
  <c r="H167" i="36"/>
  <c r="I167" i="36" s="1"/>
  <c r="K164" i="36"/>
  <c r="J164" i="36"/>
  <c r="I164" i="36"/>
  <c r="H164" i="36"/>
  <c r="G163" i="36"/>
  <c r="J163" i="36" s="1"/>
  <c r="F163" i="36"/>
  <c r="F165" i="36" s="1"/>
  <c r="E163" i="36"/>
  <c r="F161" i="36"/>
  <c r="E161" i="36"/>
  <c r="E162" i="36" s="1"/>
  <c r="F160" i="36"/>
  <c r="E160" i="36"/>
  <c r="F158" i="36"/>
  <c r="E158" i="36"/>
  <c r="J157" i="36"/>
  <c r="K157" i="36" s="1"/>
  <c r="H157" i="36"/>
  <c r="I157" i="36" s="1"/>
  <c r="G155" i="36"/>
  <c r="G154" i="36"/>
  <c r="E154" i="36"/>
  <c r="F149" i="36"/>
  <c r="E149" i="36"/>
  <c r="G147" i="36"/>
  <c r="F147" i="36"/>
  <c r="E147" i="36"/>
  <c r="F146" i="36"/>
  <c r="E146" i="36"/>
  <c r="K144" i="36"/>
  <c r="J144" i="36"/>
  <c r="I144" i="36"/>
  <c r="H144" i="36"/>
  <c r="G143" i="36"/>
  <c r="G136" i="36" s="1"/>
  <c r="G138" i="36" s="1"/>
  <c r="F143" i="36"/>
  <c r="F145" i="36" s="1"/>
  <c r="H145" i="36" s="1"/>
  <c r="E143" i="36"/>
  <c r="E145" i="36" s="1"/>
  <c r="F141" i="36"/>
  <c r="F142" i="36" s="1"/>
  <c r="E141" i="36"/>
  <c r="E142" i="36" s="1"/>
  <c r="F140" i="36"/>
  <c r="E140" i="36"/>
  <c r="F138" i="36"/>
  <c r="E138" i="36"/>
  <c r="J137" i="36"/>
  <c r="K137" i="36" s="1"/>
  <c r="H137" i="36"/>
  <c r="I137" i="36" s="1"/>
  <c r="J134" i="36"/>
  <c r="K134" i="36" s="1"/>
  <c r="G133" i="36"/>
  <c r="F133" i="36"/>
  <c r="E133" i="36"/>
  <c r="E135" i="36" s="1"/>
  <c r="F131" i="36"/>
  <c r="E131" i="36"/>
  <c r="E132" i="36" s="1"/>
  <c r="F130" i="36"/>
  <c r="E130" i="36"/>
  <c r="F128" i="36"/>
  <c r="E128" i="36"/>
  <c r="J127" i="36"/>
  <c r="K127" i="36" s="1"/>
  <c r="H127" i="36"/>
  <c r="I127" i="36" s="1"/>
  <c r="G125" i="36"/>
  <c r="G124" i="36"/>
  <c r="E124" i="36"/>
  <c r="F119" i="36"/>
  <c r="E119" i="36"/>
  <c r="G117" i="36"/>
  <c r="F117" i="36"/>
  <c r="E117" i="36"/>
  <c r="F116" i="36"/>
  <c r="E116" i="36"/>
  <c r="K114" i="36"/>
  <c r="J114" i="36"/>
  <c r="I114" i="36"/>
  <c r="H114" i="36"/>
  <c r="G113" i="36"/>
  <c r="F113" i="36"/>
  <c r="E113" i="36"/>
  <c r="F111" i="36"/>
  <c r="F112" i="36" s="1"/>
  <c r="E111" i="36"/>
  <c r="E112" i="36" s="1"/>
  <c r="F110" i="36"/>
  <c r="E110" i="36"/>
  <c r="F108" i="36"/>
  <c r="E108" i="36"/>
  <c r="J107" i="36"/>
  <c r="K107" i="36" s="1"/>
  <c r="H107" i="36"/>
  <c r="I107" i="36" s="1"/>
  <c r="J104" i="36"/>
  <c r="K104" i="36" s="1"/>
  <c r="G103" i="36"/>
  <c r="F103" i="36"/>
  <c r="E103" i="36"/>
  <c r="E105" i="36" s="1"/>
  <c r="F101" i="36"/>
  <c r="E101" i="36"/>
  <c r="F100" i="36"/>
  <c r="E100" i="36"/>
  <c r="F98" i="36"/>
  <c r="E98" i="36"/>
  <c r="J97" i="36"/>
  <c r="K97" i="36" s="1"/>
  <c r="H97" i="36"/>
  <c r="I97" i="36" s="1"/>
  <c r="J94" i="36"/>
  <c r="K94" i="36" s="1"/>
  <c r="G93" i="36"/>
  <c r="F93" i="36"/>
  <c r="E93" i="36"/>
  <c r="F91" i="36"/>
  <c r="F92" i="36" s="1"/>
  <c r="E91" i="36"/>
  <c r="F90" i="36"/>
  <c r="E90" i="36"/>
  <c r="F88" i="36"/>
  <c r="E88" i="36"/>
  <c r="J87" i="36"/>
  <c r="K87" i="36" s="1"/>
  <c r="H87" i="36"/>
  <c r="I87" i="36" s="1"/>
  <c r="K84" i="36"/>
  <c r="J84" i="36"/>
  <c r="I84" i="36"/>
  <c r="H84" i="36"/>
  <c r="G83" i="36"/>
  <c r="F83" i="36"/>
  <c r="E83" i="36"/>
  <c r="F81" i="36"/>
  <c r="E81" i="36"/>
  <c r="E82" i="36" s="1"/>
  <c r="F80" i="36"/>
  <c r="E80" i="36"/>
  <c r="F78" i="36"/>
  <c r="E78" i="36"/>
  <c r="J77" i="36"/>
  <c r="K77" i="36" s="1"/>
  <c r="H77" i="36"/>
  <c r="I77" i="36" s="1"/>
  <c r="K74" i="36"/>
  <c r="J74" i="36"/>
  <c r="I74" i="36"/>
  <c r="H74" i="36"/>
  <c r="G73" i="36"/>
  <c r="F73" i="36"/>
  <c r="F75" i="36" s="1"/>
  <c r="E73" i="36"/>
  <c r="E75" i="36" s="1"/>
  <c r="F71" i="36"/>
  <c r="F72" i="36" s="1"/>
  <c r="E71" i="36"/>
  <c r="F70" i="36"/>
  <c r="E70" i="36"/>
  <c r="F68" i="36"/>
  <c r="E68" i="36"/>
  <c r="J67" i="36"/>
  <c r="K67" i="36" s="1"/>
  <c r="H67" i="36"/>
  <c r="I67" i="36" s="1"/>
  <c r="K64" i="36"/>
  <c r="J64" i="36"/>
  <c r="I64" i="36"/>
  <c r="H64" i="36"/>
  <c r="G63" i="36"/>
  <c r="F63" i="36"/>
  <c r="E63" i="36"/>
  <c r="F61" i="36"/>
  <c r="F62" i="36" s="1"/>
  <c r="E61" i="36"/>
  <c r="E62" i="36" s="1"/>
  <c r="F60" i="36"/>
  <c r="E60" i="36"/>
  <c r="F58" i="36"/>
  <c r="E58" i="36"/>
  <c r="J57" i="36"/>
  <c r="K57" i="36" s="1"/>
  <c r="H57" i="36"/>
  <c r="I57" i="36" s="1"/>
  <c r="G54" i="36"/>
  <c r="E54" i="36"/>
  <c r="F49" i="36"/>
  <c r="E49" i="36"/>
  <c r="G47" i="36"/>
  <c r="F47" i="36"/>
  <c r="E47" i="36"/>
  <c r="F46" i="36"/>
  <c r="E46" i="36"/>
  <c r="K44" i="36"/>
  <c r="J44" i="36"/>
  <c r="I44" i="36"/>
  <c r="H44" i="36"/>
  <c r="G43" i="36"/>
  <c r="G36" i="36" s="1"/>
  <c r="F43" i="36"/>
  <c r="F45" i="36" s="1"/>
  <c r="E43" i="36"/>
  <c r="E45" i="36" s="1"/>
  <c r="F41" i="36"/>
  <c r="F42" i="36" s="1"/>
  <c r="E41" i="36"/>
  <c r="F40" i="36"/>
  <c r="E40" i="36"/>
  <c r="F38" i="36"/>
  <c r="E38" i="36"/>
  <c r="J37" i="36"/>
  <c r="K37" i="36" s="1"/>
  <c r="H37" i="36"/>
  <c r="I37" i="36" s="1"/>
  <c r="J34" i="36"/>
  <c r="K34" i="36" s="1"/>
  <c r="G33" i="36"/>
  <c r="G26" i="36" s="1"/>
  <c r="F33" i="36"/>
  <c r="E33" i="36"/>
  <c r="E35" i="36" s="1"/>
  <c r="F31" i="36"/>
  <c r="F32" i="36" s="1"/>
  <c r="E31" i="36"/>
  <c r="F30" i="36"/>
  <c r="E30" i="36"/>
  <c r="F28" i="36"/>
  <c r="E28" i="36"/>
  <c r="J27" i="36"/>
  <c r="K27" i="36" s="1"/>
  <c r="H27" i="36"/>
  <c r="I27" i="36" s="1"/>
  <c r="J24" i="36"/>
  <c r="K24" i="36" s="1"/>
  <c r="I24" i="36"/>
  <c r="H24" i="36"/>
  <c r="G23" i="36"/>
  <c r="G16" i="36" s="1"/>
  <c r="F23" i="36"/>
  <c r="E23" i="36"/>
  <c r="E25" i="36" s="1"/>
  <c r="F21" i="36"/>
  <c r="F22" i="36" s="1"/>
  <c r="E21" i="36"/>
  <c r="F20" i="36"/>
  <c r="E20" i="36"/>
  <c r="F18" i="36"/>
  <c r="E18" i="36"/>
  <c r="J17" i="36"/>
  <c r="K17" i="36" s="1"/>
  <c r="H17" i="36"/>
  <c r="I17" i="36" s="1"/>
  <c r="K14" i="36"/>
  <c r="I14" i="36"/>
  <c r="G14" i="36"/>
  <c r="G184" i="36" s="1"/>
  <c r="F13" i="36"/>
  <c r="E13" i="36"/>
  <c r="E12" i="36"/>
  <c r="F11" i="36"/>
  <c r="F10" i="36"/>
  <c r="E10" i="36"/>
  <c r="F8" i="36"/>
  <c r="E8" i="36"/>
  <c r="J7" i="36"/>
  <c r="K7" i="36" s="1"/>
  <c r="H7" i="36"/>
  <c r="I7" i="36" s="1"/>
  <c r="G19" i="36" l="1"/>
  <c r="G39" i="36"/>
  <c r="H39" i="36" s="1"/>
  <c r="I39" i="36" s="1"/>
  <c r="F51" i="36"/>
  <c r="J63" i="36"/>
  <c r="H113" i="36"/>
  <c r="H23" i="36"/>
  <c r="I23" i="36" s="1"/>
  <c r="J113" i="36"/>
  <c r="J83" i="36"/>
  <c r="K83" i="36" s="1"/>
  <c r="J133" i="36"/>
  <c r="K133" i="36" s="1"/>
  <c r="G126" i="36"/>
  <c r="J126" i="36" s="1"/>
  <c r="K126" i="36" s="1"/>
  <c r="F183" i="36"/>
  <c r="F186" i="36"/>
  <c r="G76" i="36"/>
  <c r="J76" i="36" s="1"/>
  <c r="K76" i="36" s="1"/>
  <c r="E121" i="36"/>
  <c r="G106" i="36"/>
  <c r="G108" i="36" s="1"/>
  <c r="K108" i="36" s="1"/>
  <c r="F153" i="36"/>
  <c r="F53" i="36"/>
  <c r="G56" i="36"/>
  <c r="H56" i="36" s="1"/>
  <c r="I56" i="36" s="1"/>
  <c r="F123" i="36"/>
  <c r="E120" i="36"/>
  <c r="G156" i="36"/>
  <c r="G158" i="36" s="1"/>
  <c r="I158" i="36" s="1"/>
  <c r="F181" i="36"/>
  <c r="E183" i="36"/>
  <c r="E181" i="36"/>
  <c r="J23" i="36"/>
  <c r="G46" i="36"/>
  <c r="H46" i="36" s="1"/>
  <c r="I46" i="36" s="1"/>
  <c r="F121" i="36"/>
  <c r="F122" i="36" s="1"/>
  <c r="H75" i="36"/>
  <c r="I75" i="36" s="1"/>
  <c r="J26" i="36"/>
  <c r="K26" i="36" s="1"/>
  <c r="H36" i="36"/>
  <c r="I36" i="36" s="1"/>
  <c r="J43" i="36"/>
  <c r="K43" i="36" s="1"/>
  <c r="F52" i="36"/>
  <c r="K63" i="36"/>
  <c r="E65" i="36"/>
  <c r="J65" i="36" s="1"/>
  <c r="K65" i="36" s="1"/>
  <c r="G13" i="36"/>
  <c r="H13" i="36" s="1"/>
  <c r="I13" i="36" s="1"/>
  <c r="H14" i="36"/>
  <c r="J14" i="36"/>
  <c r="H26" i="36"/>
  <c r="I26" i="36" s="1"/>
  <c r="J33" i="36"/>
  <c r="K33" i="36" s="1"/>
  <c r="J36" i="36"/>
  <c r="K36" i="36" s="1"/>
  <c r="G146" i="36"/>
  <c r="G153" i="36" s="1"/>
  <c r="J173" i="36"/>
  <c r="E85" i="36"/>
  <c r="J85" i="36" s="1"/>
  <c r="K113" i="36"/>
  <c r="E115" i="36"/>
  <c r="E123" i="36"/>
  <c r="E125" i="36" s="1"/>
  <c r="J125" i="36" s="1"/>
  <c r="F118" i="36"/>
  <c r="J117" i="36"/>
  <c r="F120" i="36"/>
  <c r="F151" i="36"/>
  <c r="F152" i="36" s="1"/>
  <c r="F148" i="36"/>
  <c r="F150" i="36"/>
  <c r="K163" i="36"/>
  <c r="E165" i="36"/>
  <c r="J165" i="36" s="1"/>
  <c r="K165" i="36" s="1"/>
  <c r="G166" i="36"/>
  <c r="J19" i="36"/>
  <c r="K19" i="36" s="1"/>
  <c r="H19" i="36"/>
  <c r="I19" i="36" s="1"/>
  <c r="G21" i="36"/>
  <c r="G20" i="36"/>
  <c r="J25" i="36"/>
  <c r="K25" i="36" s="1"/>
  <c r="J184" i="36"/>
  <c r="K184" i="36" s="1"/>
  <c r="E182" i="36"/>
  <c r="J45" i="36"/>
  <c r="K45" i="36" s="1"/>
  <c r="E15" i="36"/>
  <c r="H16" i="36"/>
  <c r="I16" i="36" s="1"/>
  <c r="J16" i="36"/>
  <c r="K16" i="36" s="1"/>
  <c r="T16" i="36"/>
  <c r="G18" i="36"/>
  <c r="E22" i="36"/>
  <c r="K23" i="36"/>
  <c r="F25" i="36"/>
  <c r="F182" i="36"/>
  <c r="J35" i="36"/>
  <c r="K35" i="36" s="1"/>
  <c r="J39" i="36"/>
  <c r="K39" i="36" s="1"/>
  <c r="G41" i="36"/>
  <c r="H45" i="36"/>
  <c r="I45" i="36" s="1"/>
  <c r="F12" i="36"/>
  <c r="J13" i="36"/>
  <c r="K13" i="36" s="1"/>
  <c r="F15" i="36"/>
  <c r="G28" i="36"/>
  <c r="G29" i="36"/>
  <c r="G58" i="36"/>
  <c r="J56" i="36"/>
  <c r="K56" i="36" s="1"/>
  <c r="F65" i="36"/>
  <c r="J75" i="36"/>
  <c r="K75" i="36" s="1"/>
  <c r="J73" i="36"/>
  <c r="H73" i="36"/>
  <c r="I73" i="36" s="1"/>
  <c r="G66" i="36"/>
  <c r="G78" i="36"/>
  <c r="H76" i="36"/>
  <c r="I76" i="36" s="1"/>
  <c r="H123" i="36"/>
  <c r="I123" i="36" s="1"/>
  <c r="E122" i="36"/>
  <c r="H146" i="36"/>
  <c r="I146" i="36" s="1"/>
  <c r="E32" i="36"/>
  <c r="G38" i="36"/>
  <c r="E42" i="36"/>
  <c r="E50" i="36"/>
  <c r="G53" i="36"/>
  <c r="H63" i="36"/>
  <c r="I63" i="36" s="1"/>
  <c r="K73" i="36"/>
  <c r="E92" i="36"/>
  <c r="E95" i="36"/>
  <c r="E102" i="36"/>
  <c r="J47" i="36"/>
  <c r="K47" i="36" s="1"/>
  <c r="H47" i="36"/>
  <c r="I47" i="36" s="1"/>
  <c r="J54" i="36"/>
  <c r="G59" i="36"/>
  <c r="F85" i="36"/>
  <c r="J93" i="36"/>
  <c r="K93" i="36" s="1"/>
  <c r="H93" i="36"/>
  <c r="I93" i="36" s="1"/>
  <c r="G86" i="36"/>
  <c r="J105" i="36"/>
  <c r="K105" i="36" s="1"/>
  <c r="J103" i="36"/>
  <c r="K103" i="36" s="1"/>
  <c r="H103" i="36"/>
  <c r="I103" i="36" s="1"/>
  <c r="G96" i="36"/>
  <c r="J135" i="36"/>
  <c r="K135" i="36" s="1"/>
  <c r="I138" i="36"/>
  <c r="K138" i="36"/>
  <c r="H33" i="36"/>
  <c r="I33" i="36" s="1"/>
  <c r="H43" i="36"/>
  <c r="I43" i="36" s="1"/>
  <c r="E48" i="36"/>
  <c r="F50" i="36"/>
  <c r="E51" i="36"/>
  <c r="E53" i="36"/>
  <c r="K54" i="36"/>
  <c r="E72" i="36"/>
  <c r="F82" i="36"/>
  <c r="H83" i="36"/>
  <c r="I83" i="36" s="1"/>
  <c r="J145" i="36"/>
  <c r="K145" i="36" s="1"/>
  <c r="J143" i="36"/>
  <c r="K143" i="36" s="1"/>
  <c r="H143" i="36"/>
  <c r="I143" i="36" s="1"/>
  <c r="E153" i="36"/>
  <c r="K158" i="36"/>
  <c r="H165" i="36"/>
  <c r="I165" i="36" s="1"/>
  <c r="J175" i="36"/>
  <c r="K175" i="36" s="1"/>
  <c r="H106" i="36"/>
  <c r="I106" i="36" s="1"/>
  <c r="I113" i="36"/>
  <c r="F115" i="36"/>
  <c r="K117" i="36"/>
  <c r="E118" i="36"/>
  <c r="J124" i="36"/>
  <c r="K124" i="36" s="1"/>
  <c r="H126" i="36"/>
  <c r="I126" i="36" s="1"/>
  <c r="G128" i="36"/>
  <c r="H136" i="36"/>
  <c r="I136" i="36" s="1"/>
  <c r="J136" i="36"/>
  <c r="K136" i="36" s="1"/>
  <c r="G139" i="36"/>
  <c r="I145" i="36"/>
  <c r="F48" i="36"/>
  <c r="F102" i="36"/>
  <c r="J115" i="36"/>
  <c r="K115" i="36" s="1"/>
  <c r="H117" i="36"/>
  <c r="I117" i="36" s="1"/>
  <c r="F132" i="36"/>
  <c r="H133" i="36"/>
  <c r="I133" i="36" s="1"/>
  <c r="E148" i="36"/>
  <c r="E150" i="36"/>
  <c r="E151" i="36"/>
  <c r="F162" i="36"/>
  <c r="H163" i="36"/>
  <c r="I163" i="36" s="1"/>
  <c r="E172" i="36"/>
  <c r="K173" i="36"/>
  <c r="I175" i="36"/>
  <c r="E178" i="36"/>
  <c r="E180" i="36"/>
  <c r="E186" i="36"/>
  <c r="G190" i="36"/>
  <c r="H147" i="36"/>
  <c r="I147" i="36" s="1"/>
  <c r="J147" i="36"/>
  <c r="K147" i="36" s="1"/>
  <c r="J154" i="36"/>
  <c r="K154" i="36" s="1"/>
  <c r="H156" i="36"/>
  <c r="I156" i="36" s="1"/>
  <c r="G159" i="36"/>
  <c r="H173" i="36"/>
  <c r="I173" i="36" s="1"/>
  <c r="H177" i="36"/>
  <c r="I177" i="36" s="1"/>
  <c r="J177" i="36"/>
  <c r="K177" i="36" s="1"/>
  <c r="F178" i="36"/>
  <c r="F180" i="36"/>
  <c r="G148" i="36" l="1"/>
  <c r="G129" i="36"/>
  <c r="G149" i="36" s="1"/>
  <c r="J146" i="36"/>
  <c r="K146" i="36" s="1"/>
  <c r="T56" i="36"/>
  <c r="G40" i="36"/>
  <c r="F187" i="36"/>
  <c r="J156" i="36"/>
  <c r="K156" i="36" s="1"/>
  <c r="J106" i="36"/>
  <c r="K106" i="36" s="1"/>
  <c r="G79" i="36"/>
  <c r="J46" i="36"/>
  <c r="K46" i="36" s="1"/>
  <c r="K85" i="36"/>
  <c r="G109" i="36"/>
  <c r="G111" i="36" s="1"/>
  <c r="J123" i="36"/>
  <c r="K123" i="36" s="1"/>
  <c r="I108" i="36"/>
  <c r="E187" i="36"/>
  <c r="T46" i="36"/>
  <c r="G48" i="36"/>
  <c r="I48" i="36" s="1"/>
  <c r="G168" i="36"/>
  <c r="J166" i="36"/>
  <c r="K166" i="36" s="1"/>
  <c r="G169" i="36"/>
  <c r="H166" i="36"/>
  <c r="I166" i="36" s="1"/>
  <c r="G183" i="36"/>
  <c r="G6" i="36"/>
  <c r="G176" i="36" s="1"/>
  <c r="E152" i="36"/>
  <c r="J129" i="36"/>
  <c r="K129" i="36" s="1"/>
  <c r="G131" i="36"/>
  <c r="E52" i="36"/>
  <c r="G116" i="36"/>
  <c r="G99" i="36"/>
  <c r="G98" i="36"/>
  <c r="H96" i="36"/>
  <c r="I96" i="36" s="1"/>
  <c r="J96" i="36"/>
  <c r="K96" i="36" s="1"/>
  <c r="G61" i="36"/>
  <c r="G60" i="36"/>
  <c r="H59" i="36"/>
  <c r="I59" i="36" s="1"/>
  <c r="J59" i="36"/>
  <c r="K59" i="36" s="1"/>
  <c r="J95" i="36"/>
  <c r="K95" i="36" s="1"/>
  <c r="I38" i="36"/>
  <c r="K38" i="36"/>
  <c r="G81" i="36"/>
  <c r="G80" i="36"/>
  <c r="J79" i="36"/>
  <c r="K79" i="36" s="1"/>
  <c r="H79" i="36"/>
  <c r="I79" i="36" s="1"/>
  <c r="J66" i="36"/>
  <c r="K66" i="36" s="1"/>
  <c r="G69" i="36"/>
  <c r="G68" i="36"/>
  <c r="T66" i="36"/>
  <c r="H66" i="36"/>
  <c r="I66" i="36" s="1"/>
  <c r="H65" i="36"/>
  <c r="I65" i="36" s="1"/>
  <c r="J41" i="36"/>
  <c r="K41" i="36" s="1"/>
  <c r="H41" i="36"/>
  <c r="I41" i="36" s="1"/>
  <c r="G42" i="36"/>
  <c r="I18" i="36"/>
  <c r="K18" i="36"/>
  <c r="J21" i="36"/>
  <c r="K21" i="36" s="1"/>
  <c r="H21" i="36"/>
  <c r="I21" i="36" s="1"/>
  <c r="G22" i="36"/>
  <c r="G161" i="36"/>
  <c r="G160" i="36"/>
  <c r="J159" i="36"/>
  <c r="K159" i="36" s="1"/>
  <c r="H159" i="36"/>
  <c r="I159" i="36" s="1"/>
  <c r="I148" i="36"/>
  <c r="K148" i="36"/>
  <c r="J139" i="36"/>
  <c r="K139" i="36" s="1"/>
  <c r="H139" i="36"/>
  <c r="I139" i="36" s="1"/>
  <c r="G141" i="36"/>
  <c r="G140" i="36"/>
  <c r="I128" i="36"/>
  <c r="K128" i="36"/>
  <c r="H115" i="36"/>
  <c r="I115" i="36" s="1"/>
  <c r="J109" i="36"/>
  <c r="K109" i="36" s="1"/>
  <c r="E155" i="36"/>
  <c r="E55" i="36"/>
  <c r="K125" i="36"/>
  <c r="G89" i="36"/>
  <c r="G88" i="36"/>
  <c r="H86" i="36"/>
  <c r="I86" i="36" s="1"/>
  <c r="J86" i="36"/>
  <c r="K86" i="36" s="1"/>
  <c r="H85" i="36"/>
  <c r="I85" i="36" s="1"/>
  <c r="J53" i="36"/>
  <c r="K53" i="36" s="1"/>
  <c r="H53" i="36"/>
  <c r="I53" i="36" s="1"/>
  <c r="G55" i="36"/>
  <c r="J153" i="36"/>
  <c r="K153" i="36" s="1"/>
  <c r="H153" i="36"/>
  <c r="I153" i="36" s="1"/>
  <c r="K78" i="36"/>
  <c r="I78" i="36"/>
  <c r="K58" i="36"/>
  <c r="I58" i="36"/>
  <c r="J29" i="36"/>
  <c r="K29" i="36" s="1"/>
  <c r="H29" i="36"/>
  <c r="I29" i="36" s="1"/>
  <c r="G49" i="36"/>
  <c r="G31" i="36"/>
  <c r="G30" i="36"/>
  <c r="I28" i="36"/>
  <c r="K28" i="36"/>
  <c r="H15" i="36"/>
  <c r="I15" i="36" s="1"/>
  <c r="J40" i="36"/>
  <c r="K40" i="36" s="1"/>
  <c r="H40" i="36"/>
  <c r="I40" i="36" s="1"/>
  <c r="H25" i="36"/>
  <c r="I25" i="36" s="1"/>
  <c r="E185" i="36"/>
  <c r="J15" i="36"/>
  <c r="K15" i="36" s="1"/>
  <c r="J20" i="36"/>
  <c r="K20" i="36" s="1"/>
  <c r="H20" i="36"/>
  <c r="I20" i="36" s="1"/>
  <c r="H129" i="36" l="1"/>
  <c r="I129" i="36" s="1"/>
  <c r="G130" i="36"/>
  <c r="H130" i="36" s="1"/>
  <c r="I130" i="36" s="1"/>
  <c r="H109" i="36"/>
  <c r="I109" i="36" s="1"/>
  <c r="G110" i="36"/>
  <c r="H110" i="36" s="1"/>
  <c r="I110" i="36" s="1"/>
  <c r="K48" i="36"/>
  <c r="J6" i="36"/>
  <c r="K6" i="36" s="1"/>
  <c r="G9" i="36"/>
  <c r="H6" i="36"/>
  <c r="I6" i="36" s="1"/>
  <c r="G8" i="36"/>
  <c r="H183" i="36"/>
  <c r="I183" i="36" s="1"/>
  <c r="J183" i="36"/>
  <c r="K183" i="36" s="1"/>
  <c r="H169" i="36"/>
  <c r="I169" i="36" s="1"/>
  <c r="G170" i="36"/>
  <c r="G171" i="36"/>
  <c r="J169" i="36"/>
  <c r="K169" i="36" s="1"/>
  <c r="I168" i="36"/>
  <c r="K168" i="36"/>
  <c r="J31" i="36"/>
  <c r="K31" i="36" s="1"/>
  <c r="H31" i="36"/>
  <c r="I31" i="36" s="1"/>
  <c r="G51" i="36"/>
  <c r="G32" i="36"/>
  <c r="J55" i="36"/>
  <c r="J89" i="36"/>
  <c r="K89" i="36" s="1"/>
  <c r="H89" i="36"/>
  <c r="I89" i="36" s="1"/>
  <c r="G91" i="36"/>
  <c r="G90" i="36"/>
  <c r="J111" i="36"/>
  <c r="K111" i="36" s="1"/>
  <c r="H111" i="36"/>
  <c r="I111" i="36" s="1"/>
  <c r="G112" i="36"/>
  <c r="J140" i="36"/>
  <c r="K140" i="36" s="1"/>
  <c r="H140" i="36"/>
  <c r="I140" i="36" s="1"/>
  <c r="J160" i="36"/>
  <c r="K160" i="36" s="1"/>
  <c r="H160" i="36"/>
  <c r="I160" i="36" s="1"/>
  <c r="J69" i="36"/>
  <c r="K69" i="36" s="1"/>
  <c r="H69" i="36"/>
  <c r="I69" i="36" s="1"/>
  <c r="G71" i="36"/>
  <c r="G70" i="36"/>
  <c r="H80" i="36"/>
  <c r="I80" i="36" s="1"/>
  <c r="J80" i="36"/>
  <c r="K80" i="36" s="1"/>
  <c r="G62" i="36"/>
  <c r="J61" i="36"/>
  <c r="K61" i="36" s="1"/>
  <c r="H61" i="36"/>
  <c r="I61" i="36" s="1"/>
  <c r="I98" i="36"/>
  <c r="K98" i="36"/>
  <c r="J116" i="36"/>
  <c r="K116" i="36" s="1"/>
  <c r="H116" i="36"/>
  <c r="I116" i="36" s="1"/>
  <c r="G118" i="36"/>
  <c r="J130" i="36"/>
  <c r="K130" i="36" s="1"/>
  <c r="J185" i="36"/>
  <c r="K185" i="36" s="1"/>
  <c r="J30" i="36"/>
  <c r="K30" i="36" s="1"/>
  <c r="H30" i="36"/>
  <c r="I30" i="36" s="1"/>
  <c r="J49" i="36"/>
  <c r="K49" i="36" s="1"/>
  <c r="H49" i="36"/>
  <c r="I49" i="36" s="1"/>
  <c r="G50" i="36"/>
  <c r="I88" i="36"/>
  <c r="K88" i="36"/>
  <c r="K55" i="36"/>
  <c r="J155" i="36"/>
  <c r="K155" i="36" s="1"/>
  <c r="J110" i="36"/>
  <c r="K110" i="36" s="1"/>
  <c r="J141" i="36"/>
  <c r="K141" i="36" s="1"/>
  <c r="H141" i="36"/>
  <c r="I141" i="36" s="1"/>
  <c r="G142" i="36"/>
  <c r="G162" i="36"/>
  <c r="J161" i="36"/>
  <c r="K161" i="36" s="1"/>
  <c r="H161" i="36"/>
  <c r="I161" i="36" s="1"/>
  <c r="T176" i="36"/>
  <c r="V176" i="36" s="1"/>
  <c r="J176" i="36"/>
  <c r="K176" i="36" s="1"/>
  <c r="H176" i="36"/>
  <c r="I176" i="36" s="1"/>
  <c r="G186" i="36"/>
  <c r="G187" i="36" s="1"/>
  <c r="G178" i="36"/>
  <c r="J22" i="36"/>
  <c r="K22" i="36" s="1"/>
  <c r="H22" i="36"/>
  <c r="I22" i="36" s="1"/>
  <c r="J42" i="36"/>
  <c r="K42" i="36" s="1"/>
  <c r="H42" i="36"/>
  <c r="I42" i="36" s="1"/>
  <c r="I68" i="36"/>
  <c r="K68" i="36"/>
  <c r="G82" i="36"/>
  <c r="H81" i="36"/>
  <c r="I81" i="36" s="1"/>
  <c r="J81" i="36"/>
  <c r="K81" i="36" s="1"/>
  <c r="J60" i="36"/>
  <c r="K60" i="36" s="1"/>
  <c r="H60" i="36"/>
  <c r="I60" i="36" s="1"/>
  <c r="J99" i="36"/>
  <c r="K99" i="36" s="1"/>
  <c r="H99" i="36"/>
  <c r="I99" i="36" s="1"/>
  <c r="G119" i="36"/>
  <c r="G101" i="36"/>
  <c r="G100" i="36"/>
  <c r="G151" i="36"/>
  <c r="J131" i="36"/>
  <c r="K131" i="36" s="1"/>
  <c r="H131" i="36"/>
  <c r="I131" i="36" s="1"/>
  <c r="G132" i="36"/>
  <c r="J149" i="36"/>
  <c r="K149" i="36" s="1"/>
  <c r="H149" i="36"/>
  <c r="I149" i="36" s="1"/>
  <c r="G150" i="36"/>
  <c r="H170" i="36" l="1"/>
  <c r="I170" i="36" s="1"/>
  <c r="J170" i="36"/>
  <c r="K170" i="36" s="1"/>
  <c r="G179" i="36"/>
  <c r="G11" i="36"/>
  <c r="J9" i="36"/>
  <c r="K9" i="36" s="1"/>
  <c r="G10" i="36"/>
  <c r="H9" i="36"/>
  <c r="I9" i="36" s="1"/>
  <c r="G181" i="36"/>
  <c r="J181" i="36" s="1"/>
  <c r="K181" i="36" s="1"/>
  <c r="J171" i="36"/>
  <c r="K171" i="36" s="1"/>
  <c r="G172" i="36"/>
  <c r="H171" i="36"/>
  <c r="I171" i="36" s="1"/>
  <c r="I8" i="36"/>
  <c r="K8" i="36"/>
  <c r="J150" i="36"/>
  <c r="K150" i="36" s="1"/>
  <c r="H150" i="36"/>
  <c r="I150" i="36" s="1"/>
  <c r="J132" i="36"/>
  <c r="K132" i="36" s="1"/>
  <c r="H132" i="36"/>
  <c r="I132" i="36" s="1"/>
  <c r="J151" i="36"/>
  <c r="K151" i="36" s="1"/>
  <c r="H151" i="36"/>
  <c r="I151" i="36" s="1"/>
  <c r="G152" i="36"/>
  <c r="J101" i="36"/>
  <c r="K101" i="36" s="1"/>
  <c r="H101" i="36"/>
  <c r="I101" i="36" s="1"/>
  <c r="G121" i="36"/>
  <c r="G102" i="36"/>
  <c r="J82" i="36"/>
  <c r="K82" i="36" s="1"/>
  <c r="H82" i="36"/>
  <c r="I82" i="36" s="1"/>
  <c r="J162" i="36"/>
  <c r="K162" i="36" s="1"/>
  <c r="H162" i="36"/>
  <c r="I162" i="36" s="1"/>
  <c r="J142" i="36"/>
  <c r="K142" i="36" s="1"/>
  <c r="H142" i="36"/>
  <c r="I142" i="36" s="1"/>
  <c r="J50" i="36"/>
  <c r="K50" i="36" s="1"/>
  <c r="H50" i="36"/>
  <c r="I50" i="36" s="1"/>
  <c r="I118" i="36"/>
  <c r="K118" i="36"/>
  <c r="J70" i="36"/>
  <c r="K70" i="36" s="1"/>
  <c r="H70" i="36"/>
  <c r="I70" i="36" s="1"/>
  <c r="J91" i="36"/>
  <c r="K91" i="36" s="1"/>
  <c r="H91" i="36"/>
  <c r="I91" i="36" s="1"/>
  <c r="G92" i="36"/>
  <c r="J32" i="36"/>
  <c r="K32" i="36" s="1"/>
  <c r="H32" i="36"/>
  <c r="I32" i="36" s="1"/>
  <c r="J100" i="36"/>
  <c r="K100" i="36" s="1"/>
  <c r="H100" i="36"/>
  <c r="I100" i="36" s="1"/>
  <c r="J119" i="36"/>
  <c r="K119" i="36" s="1"/>
  <c r="H119" i="36"/>
  <c r="I119" i="36" s="1"/>
  <c r="G120" i="36"/>
  <c r="I178" i="36"/>
  <c r="K178" i="36"/>
  <c r="H62" i="36"/>
  <c r="I62" i="36" s="1"/>
  <c r="J62" i="36"/>
  <c r="K62" i="36" s="1"/>
  <c r="J71" i="36"/>
  <c r="K71" i="36" s="1"/>
  <c r="H71" i="36"/>
  <c r="I71" i="36" s="1"/>
  <c r="G72" i="36"/>
  <c r="J112" i="36"/>
  <c r="K112" i="36" s="1"/>
  <c r="H112" i="36"/>
  <c r="I112" i="36" s="1"/>
  <c r="J90" i="36"/>
  <c r="K90" i="36" s="1"/>
  <c r="H90" i="36"/>
  <c r="I90" i="36" s="1"/>
  <c r="J51" i="36"/>
  <c r="K51" i="36" s="1"/>
  <c r="H51" i="36"/>
  <c r="I51" i="36" s="1"/>
  <c r="G52" i="36"/>
  <c r="G182" i="36" l="1"/>
  <c r="H181" i="36"/>
  <c r="I181" i="36" s="1"/>
  <c r="J10" i="36"/>
  <c r="K10" i="36" s="1"/>
  <c r="H10" i="36"/>
  <c r="I10" i="36" s="1"/>
  <c r="H11" i="36"/>
  <c r="I11" i="36" s="1"/>
  <c r="J11" i="36"/>
  <c r="K11" i="36" s="1"/>
  <c r="G12" i="36"/>
  <c r="J172" i="36"/>
  <c r="K172" i="36" s="1"/>
  <c r="H172" i="36"/>
  <c r="I172" i="36" s="1"/>
  <c r="H179" i="36"/>
  <c r="I179" i="36" s="1"/>
  <c r="J179" i="36"/>
  <c r="K179" i="36" s="1"/>
  <c r="G180" i="36"/>
  <c r="J52" i="36"/>
  <c r="K52" i="36" s="1"/>
  <c r="H52" i="36"/>
  <c r="I52" i="36" s="1"/>
  <c r="J102" i="36"/>
  <c r="K102" i="36" s="1"/>
  <c r="H102" i="36"/>
  <c r="I102" i="36" s="1"/>
  <c r="J72" i="36"/>
  <c r="K72" i="36" s="1"/>
  <c r="H72" i="36"/>
  <c r="I72" i="36" s="1"/>
  <c r="J120" i="36"/>
  <c r="K120" i="36" s="1"/>
  <c r="H120" i="36"/>
  <c r="I120" i="36" s="1"/>
  <c r="J92" i="36"/>
  <c r="K92" i="36" s="1"/>
  <c r="H92" i="36"/>
  <c r="I92" i="36" s="1"/>
  <c r="J121" i="36"/>
  <c r="K121" i="36" s="1"/>
  <c r="H121" i="36"/>
  <c r="I121" i="36" s="1"/>
  <c r="G122" i="36"/>
  <c r="J152" i="36"/>
  <c r="K152" i="36" s="1"/>
  <c r="H152" i="36"/>
  <c r="I152" i="36" s="1"/>
  <c r="J182" i="36"/>
  <c r="K182" i="36" s="1"/>
  <c r="H182" i="36"/>
  <c r="I182" i="36" s="1"/>
  <c r="J180" i="36" l="1"/>
  <c r="K180" i="36" s="1"/>
  <c r="H180" i="36"/>
  <c r="I180" i="36" s="1"/>
  <c r="J12" i="36"/>
  <c r="K12" i="36" s="1"/>
  <c r="H12" i="36"/>
  <c r="I12" i="36" s="1"/>
  <c r="J122" i="36"/>
  <c r="K122" i="36" s="1"/>
  <c r="H122" i="36"/>
  <c r="I122" i="36" s="1"/>
  <c r="E171" i="8" l="1"/>
  <c r="E172" i="8" s="1"/>
  <c r="E161" i="8"/>
  <c r="E162" i="8" s="1"/>
  <c r="E141" i="8"/>
  <c r="E142" i="8" s="1"/>
  <c r="E131" i="8"/>
  <c r="E132" i="8" s="1"/>
  <c r="E111" i="8"/>
  <c r="E112" i="8" s="1"/>
  <c r="E101" i="8"/>
  <c r="E102" i="8" s="1"/>
  <c r="E91" i="8"/>
  <c r="E92" i="8" s="1"/>
  <c r="E81" i="8"/>
  <c r="E82" i="8" s="1"/>
  <c r="E71" i="8"/>
  <c r="E72" i="8" s="1"/>
  <c r="E61" i="8"/>
  <c r="E62" i="8" s="1"/>
  <c r="E41" i="8"/>
  <c r="E42" i="8" s="1"/>
  <c r="E31" i="8"/>
  <c r="E32" i="8" s="1"/>
  <c r="E21" i="8"/>
  <c r="E22" i="8" s="1"/>
  <c r="E12" i="8"/>
  <c r="G14" i="8" l="1"/>
  <c r="G154" i="8" l="1"/>
  <c r="G124" i="8"/>
  <c r="G54" i="8"/>
  <c r="G173" i="8"/>
  <c r="G166" i="8" s="1"/>
  <c r="G163" i="8"/>
  <c r="G156" i="8" s="1"/>
  <c r="G143" i="8"/>
  <c r="G136" i="8" s="1"/>
  <c r="G133" i="8"/>
  <c r="G126" i="8" s="1"/>
  <c r="G113" i="8"/>
  <c r="G106" i="8" s="1"/>
  <c r="G103" i="8"/>
  <c r="G96" i="8" s="1"/>
  <c r="G93" i="8"/>
  <c r="G86" i="8" s="1"/>
  <c r="G83" i="8"/>
  <c r="G76" i="8" s="1"/>
  <c r="G73" i="8"/>
  <c r="G66" i="8" s="1"/>
  <c r="T66" i="8" s="1"/>
  <c r="G63" i="8"/>
  <c r="G56" i="8" s="1"/>
  <c r="T56" i="8" s="1"/>
  <c r="G43" i="8"/>
  <c r="G36" i="8" s="1"/>
  <c r="G33" i="8"/>
  <c r="G26" i="8" s="1"/>
  <c r="G155" i="8"/>
  <c r="G125" i="8"/>
  <c r="G46" i="8" l="1"/>
  <c r="T46" i="8" s="1"/>
  <c r="G146" i="8"/>
  <c r="G53" i="8"/>
  <c r="G55" i="8" s="1"/>
  <c r="G116" i="8"/>
  <c r="G23" i="8"/>
  <c r="G16" i="8" s="1"/>
  <c r="T16" i="8" s="1"/>
  <c r="G13" i="23" l="1"/>
  <c r="G13" i="7"/>
  <c r="G147" i="8"/>
  <c r="G153" i="8" s="1"/>
  <c r="G117" i="8"/>
  <c r="G43" i="7"/>
  <c r="G47" i="8"/>
  <c r="F171" i="8" l="1"/>
  <c r="F172" i="8" s="1"/>
  <c r="F161" i="8"/>
  <c r="F162" i="8" s="1"/>
  <c r="F141" i="8"/>
  <c r="F142" i="8" s="1"/>
  <c r="F131" i="8"/>
  <c r="F132" i="8" s="1"/>
  <c r="F151" i="8" l="1"/>
  <c r="F111" i="8"/>
  <c r="F112" i="8" s="1"/>
  <c r="F101" i="8"/>
  <c r="F102" i="8" s="1"/>
  <c r="F91" i="8"/>
  <c r="F92" i="8" s="1"/>
  <c r="F81" i="8"/>
  <c r="F82" i="8" s="1"/>
  <c r="F71" i="8"/>
  <c r="F72" i="8" s="1"/>
  <c r="F61" i="8"/>
  <c r="F62" i="8" s="1"/>
  <c r="F41" i="8"/>
  <c r="F42" i="8" s="1"/>
  <c r="F31" i="8"/>
  <c r="F32" i="8" s="1"/>
  <c r="F21" i="8"/>
  <c r="F11" i="8"/>
  <c r="F12" i="8" s="1"/>
  <c r="F11" i="7"/>
  <c r="F20" i="7"/>
  <c r="F18" i="7"/>
  <c r="F33" i="7"/>
  <c r="F35" i="7" s="1"/>
  <c r="G33" i="7"/>
  <c r="G53" i="7" s="1"/>
  <c r="N314" i="35"/>
  <c r="M314" i="35"/>
  <c r="L314" i="35"/>
  <c r="K314" i="35"/>
  <c r="J314" i="35"/>
  <c r="I314" i="35"/>
  <c r="H314" i="35"/>
  <c r="G314" i="35"/>
  <c r="F314" i="35"/>
  <c r="E314" i="35"/>
  <c r="D314" i="35"/>
  <c r="C314" i="35"/>
  <c r="N309" i="35"/>
  <c r="N310" i="35" s="1"/>
  <c r="M309" i="35"/>
  <c r="M310" i="35" s="1"/>
  <c r="L309" i="35"/>
  <c r="L310" i="35" s="1"/>
  <c r="K309" i="35"/>
  <c r="K310" i="35" s="1"/>
  <c r="J309" i="35"/>
  <c r="J310" i="35" s="1"/>
  <c r="I309" i="35"/>
  <c r="I310" i="35" s="1"/>
  <c r="H309" i="35"/>
  <c r="H310" i="35" s="1"/>
  <c r="G309" i="35"/>
  <c r="G310" i="35" s="1"/>
  <c r="F309" i="35"/>
  <c r="F310" i="35" s="1"/>
  <c r="D309" i="35"/>
  <c r="D310" i="35" s="1"/>
  <c r="C309" i="35"/>
  <c r="E308" i="35"/>
  <c r="E309" i="35" s="1"/>
  <c r="E310" i="35" s="1"/>
  <c r="O307" i="35"/>
  <c r="N303" i="35"/>
  <c r="M303" i="35"/>
  <c r="L303" i="35"/>
  <c r="K302" i="35"/>
  <c r="K303" i="35" s="1"/>
  <c r="J302" i="35"/>
  <c r="J303" i="35" s="1"/>
  <c r="I302" i="35"/>
  <c r="I303" i="35" s="1"/>
  <c r="H302" i="35"/>
  <c r="H303" i="35" s="1"/>
  <c r="G302" i="35"/>
  <c r="G303" i="35" s="1"/>
  <c r="F302" i="35"/>
  <c r="F303" i="35" s="1"/>
  <c r="E302" i="35"/>
  <c r="E303" i="35" s="1"/>
  <c r="D302" i="35"/>
  <c r="D303" i="35" s="1"/>
  <c r="C302" i="35"/>
  <c r="C303" i="35" s="1"/>
  <c r="N301" i="35"/>
  <c r="M301" i="35"/>
  <c r="L301" i="35"/>
  <c r="K301" i="35"/>
  <c r="J301" i="35"/>
  <c r="I301" i="35"/>
  <c r="H301" i="35"/>
  <c r="G301" i="35"/>
  <c r="F301" i="35"/>
  <c r="E301" i="35"/>
  <c r="D301" i="35"/>
  <c r="C301" i="35"/>
  <c r="O300" i="35"/>
  <c r="O299" i="35"/>
  <c r="O298" i="35"/>
  <c r="O289" i="35"/>
  <c r="Q289" i="35" s="1"/>
  <c r="R289" i="35" s="1"/>
  <c r="O286" i="35"/>
  <c r="Q286" i="35" s="1"/>
  <c r="R286" i="35" s="1"/>
  <c r="P283" i="35"/>
  <c r="P281" i="35"/>
  <c r="P282" i="35" s="1"/>
  <c r="N280" i="35"/>
  <c r="N283" i="35" s="1"/>
  <c r="M280" i="35"/>
  <c r="M283" i="35" s="1"/>
  <c r="L280" i="35"/>
  <c r="L283" i="35" s="1"/>
  <c r="K280" i="35"/>
  <c r="K283" i="35" s="1"/>
  <c r="J280" i="35"/>
  <c r="J283" i="35" s="1"/>
  <c r="I280" i="35"/>
  <c r="I283" i="35" s="1"/>
  <c r="H280" i="35"/>
  <c r="H283" i="35" s="1"/>
  <c r="G280" i="35"/>
  <c r="G283" i="35" s="1"/>
  <c r="F280" i="35"/>
  <c r="F283" i="35" s="1"/>
  <c r="E280" i="35"/>
  <c r="E283" i="35" s="1"/>
  <c r="D280" i="35"/>
  <c r="D283" i="35" s="1"/>
  <c r="C280" i="35"/>
  <c r="O279" i="35"/>
  <c r="Q279" i="35" s="1"/>
  <c r="R279" i="35" s="1"/>
  <c r="P277" i="35"/>
  <c r="O276" i="35"/>
  <c r="Q276" i="35" s="1"/>
  <c r="R276" i="35" s="1"/>
  <c r="N275" i="35"/>
  <c r="N278" i="35" s="1"/>
  <c r="M275" i="35"/>
  <c r="M278" i="35" s="1"/>
  <c r="L275" i="35"/>
  <c r="L278" i="35" s="1"/>
  <c r="K275" i="35"/>
  <c r="K278" i="35" s="1"/>
  <c r="J275" i="35"/>
  <c r="J278" i="35" s="1"/>
  <c r="I275" i="35"/>
  <c r="I278" i="35" s="1"/>
  <c r="H275" i="35"/>
  <c r="H278" i="35" s="1"/>
  <c r="G275" i="35"/>
  <c r="G278" i="35" s="1"/>
  <c r="F275" i="35"/>
  <c r="F278" i="35" s="1"/>
  <c r="E275" i="35"/>
  <c r="E278" i="35" s="1"/>
  <c r="D275" i="35"/>
  <c r="D278" i="35" s="1"/>
  <c r="C275" i="35"/>
  <c r="C278" i="35" s="1"/>
  <c r="P274" i="35"/>
  <c r="G274" i="35"/>
  <c r="O270" i="35"/>
  <c r="Q270" i="35" s="1"/>
  <c r="R270" i="35" s="1"/>
  <c r="P268" i="35"/>
  <c r="N268" i="35"/>
  <c r="M268" i="35"/>
  <c r="L268" i="35"/>
  <c r="K268" i="35"/>
  <c r="J268" i="35"/>
  <c r="I268" i="35"/>
  <c r="H268" i="35"/>
  <c r="G268" i="35"/>
  <c r="F268" i="35"/>
  <c r="E268" i="35"/>
  <c r="D268" i="35"/>
  <c r="C268" i="35"/>
  <c r="P267" i="35"/>
  <c r="N267" i="35"/>
  <c r="M267" i="35"/>
  <c r="L267" i="35"/>
  <c r="K267" i="35"/>
  <c r="J267" i="35"/>
  <c r="I267" i="35"/>
  <c r="H267" i="35"/>
  <c r="G267" i="35"/>
  <c r="F267" i="35"/>
  <c r="E267" i="35"/>
  <c r="D267" i="35"/>
  <c r="C267" i="35"/>
  <c r="O266" i="35"/>
  <c r="Q266" i="35" s="1"/>
  <c r="R266" i="35" s="1"/>
  <c r="O265" i="35"/>
  <c r="Q265" i="35" s="1"/>
  <c r="R265" i="35" s="1"/>
  <c r="P264" i="35"/>
  <c r="N264" i="35"/>
  <c r="M264" i="35"/>
  <c r="L264" i="35"/>
  <c r="K264" i="35"/>
  <c r="J264" i="35"/>
  <c r="I264" i="35"/>
  <c r="H264" i="35"/>
  <c r="G264" i="35"/>
  <c r="F264" i="35"/>
  <c r="E264" i="35"/>
  <c r="D264" i="35"/>
  <c r="C264" i="35"/>
  <c r="O263" i="35"/>
  <c r="Q263" i="35" s="1"/>
  <c r="R263" i="35" s="1"/>
  <c r="O262" i="35"/>
  <c r="P261" i="35"/>
  <c r="N261" i="35"/>
  <c r="M261" i="35"/>
  <c r="L261" i="35"/>
  <c r="K261" i="35"/>
  <c r="J261" i="35"/>
  <c r="I261" i="35"/>
  <c r="H261" i="35"/>
  <c r="G261" i="35"/>
  <c r="F261" i="35"/>
  <c r="E261" i="35"/>
  <c r="D261" i="35"/>
  <c r="C261" i="35"/>
  <c r="O256" i="35"/>
  <c r="N253" i="35"/>
  <c r="N254" i="35" s="1"/>
  <c r="M253" i="35"/>
  <c r="M254" i="35" s="1"/>
  <c r="L253" i="35"/>
  <c r="L254" i="35" s="1"/>
  <c r="K253" i="35"/>
  <c r="K254" i="35" s="1"/>
  <c r="J253" i="35"/>
  <c r="J254" i="35" s="1"/>
  <c r="I253" i="35"/>
  <c r="I254" i="35" s="1"/>
  <c r="H253" i="35"/>
  <c r="H254" i="35" s="1"/>
  <c r="G253" i="35"/>
  <c r="G254" i="35" s="1"/>
  <c r="F253" i="35"/>
  <c r="F254" i="35" s="1"/>
  <c r="E253" i="35"/>
  <c r="E254" i="35" s="1"/>
  <c r="D253" i="35"/>
  <c r="D254" i="35" s="1"/>
  <c r="C253" i="35"/>
  <c r="C254" i="35" s="1"/>
  <c r="O252" i="35"/>
  <c r="O251" i="35"/>
  <c r="N249" i="35"/>
  <c r="M249" i="35"/>
  <c r="M250" i="35" s="1"/>
  <c r="L249" i="35"/>
  <c r="K249" i="35"/>
  <c r="K250" i="35" s="1"/>
  <c r="J249" i="35"/>
  <c r="I249" i="35"/>
  <c r="I250" i="35" s="1"/>
  <c r="H249" i="35"/>
  <c r="G249" i="35"/>
  <c r="G250" i="35" s="1"/>
  <c r="F249" i="35"/>
  <c r="E249" i="35"/>
  <c r="E250" i="35" s="1"/>
  <c r="D249" i="35"/>
  <c r="C249" i="35"/>
  <c r="C250" i="35" s="1"/>
  <c r="O248" i="35"/>
  <c r="O247" i="35"/>
  <c r="M246" i="35"/>
  <c r="L246" i="35"/>
  <c r="K246" i="35"/>
  <c r="J246" i="35"/>
  <c r="I246" i="35"/>
  <c r="H246" i="35"/>
  <c r="G246" i="35"/>
  <c r="F246" i="35"/>
  <c r="E246" i="35"/>
  <c r="D246" i="35"/>
  <c r="C246" i="35"/>
  <c r="P241" i="35"/>
  <c r="O240" i="35"/>
  <c r="O239" i="35"/>
  <c r="N238" i="35"/>
  <c r="N241" i="35" s="1"/>
  <c r="M238" i="35"/>
  <c r="M241" i="35" s="1"/>
  <c r="L238" i="35"/>
  <c r="L241" i="35" s="1"/>
  <c r="K238" i="35"/>
  <c r="K241" i="35" s="1"/>
  <c r="J238" i="35"/>
  <c r="J241" i="35" s="1"/>
  <c r="I238" i="35"/>
  <c r="I241" i="35" s="1"/>
  <c r="H238" i="35"/>
  <c r="H241" i="35" s="1"/>
  <c r="G238" i="35"/>
  <c r="G241" i="35" s="1"/>
  <c r="F238" i="35"/>
  <c r="F241" i="35" s="1"/>
  <c r="E238" i="35"/>
  <c r="E241" i="35" s="1"/>
  <c r="D238" i="35"/>
  <c r="D241" i="35" s="1"/>
  <c r="C238" i="35"/>
  <c r="C241" i="35" s="1"/>
  <c r="P235" i="35"/>
  <c r="N229" i="35"/>
  <c r="M229" i="35"/>
  <c r="L229" i="35"/>
  <c r="K229" i="35"/>
  <c r="J229" i="35"/>
  <c r="I229" i="35"/>
  <c r="H229" i="35"/>
  <c r="G229" i="35"/>
  <c r="F229" i="35"/>
  <c r="E229" i="35"/>
  <c r="D229" i="35"/>
  <c r="C229" i="35"/>
  <c r="O228" i="35"/>
  <c r="N227" i="35"/>
  <c r="N233" i="35" s="1"/>
  <c r="M227" i="35"/>
  <c r="M233" i="35" s="1"/>
  <c r="L227" i="35"/>
  <c r="L233" i="35" s="1"/>
  <c r="K227" i="35"/>
  <c r="K233" i="35" s="1"/>
  <c r="J227" i="35"/>
  <c r="J233" i="35" s="1"/>
  <c r="I227" i="35"/>
  <c r="I233" i="35" s="1"/>
  <c r="H227" i="35"/>
  <c r="H233" i="35" s="1"/>
  <c r="G227" i="35"/>
  <c r="G233" i="35" s="1"/>
  <c r="F227" i="35"/>
  <c r="F233" i="35" s="1"/>
  <c r="E227" i="35"/>
  <c r="E233" i="35" s="1"/>
  <c r="D227" i="35"/>
  <c r="D233" i="35" s="1"/>
  <c r="C227" i="35"/>
  <c r="C233" i="35" s="1"/>
  <c r="O226" i="35"/>
  <c r="O225" i="35"/>
  <c r="O224" i="35"/>
  <c r="N223" i="35"/>
  <c r="N232" i="35" s="1"/>
  <c r="M223" i="35"/>
  <c r="M232" i="35" s="1"/>
  <c r="L223" i="35"/>
  <c r="L232" i="35" s="1"/>
  <c r="K223" i="35"/>
  <c r="K232" i="35" s="1"/>
  <c r="J223" i="35"/>
  <c r="J232" i="35" s="1"/>
  <c r="I223" i="35"/>
  <c r="I232" i="35" s="1"/>
  <c r="H223" i="35"/>
  <c r="H232" i="35" s="1"/>
  <c r="G223" i="35"/>
  <c r="G232" i="35" s="1"/>
  <c r="F223" i="35"/>
  <c r="F232" i="35" s="1"/>
  <c r="E223" i="35"/>
  <c r="E232" i="35" s="1"/>
  <c r="D223" i="35"/>
  <c r="D232" i="35" s="1"/>
  <c r="C223" i="35"/>
  <c r="C232" i="35" s="1"/>
  <c r="N220" i="35"/>
  <c r="M220" i="35"/>
  <c r="L220" i="35"/>
  <c r="K220" i="35"/>
  <c r="J220" i="35"/>
  <c r="I220" i="35"/>
  <c r="H220" i="35"/>
  <c r="G220" i="35"/>
  <c r="F220" i="35"/>
  <c r="E220" i="35"/>
  <c r="D220" i="35"/>
  <c r="C220" i="35"/>
  <c r="O219" i="35"/>
  <c r="N218" i="35"/>
  <c r="M218" i="35"/>
  <c r="L218" i="35"/>
  <c r="K218" i="35"/>
  <c r="J218" i="35"/>
  <c r="I218" i="35"/>
  <c r="H218" i="35"/>
  <c r="G218" i="35"/>
  <c r="F218" i="35"/>
  <c r="E218" i="35"/>
  <c r="D218" i="35"/>
  <c r="C218" i="35"/>
  <c r="O217" i="35"/>
  <c r="O216" i="35"/>
  <c r="O215" i="35"/>
  <c r="N214" i="35"/>
  <c r="M214" i="35"/>
  <c r="L214" i="35"/>
  <c r="K214" i="35"/>
  <c r="J214" i="35"/>
  <c r="I214" i="35"/>
  <c r="H214" i="35"/>
  <c r="G214" i="35"/>
  <c r="F214" i="35"/>
  <c r="E214" i="35"/>
  <c r="D214" i="35"/>
  <c r="C214" i="35"/>
  <c r="M210" i="35"/>
  <c r="M211" i="35" s="1"/>
  <c r="L210" i="35"/>
  <c r="L211" i="35" s="1"/>
  <c r="K210" i="35"/>
  <c r="K211" i="35" s="1"/>
  <c r="J210" i="35"/>
  <c r="J211" i="35" s="1"/>
  <c r="I210" i="35"/>
  <c r="I211" i="35" s="1"/>
  <c r="H210" i="35"/>
  <c r="H211" i="35" s="1"/>
  <c r="G210" i="35"/>
  <c r="G211" i="35" s="1"/>
  <c r="F210" i="35"/>
  <c r="F211" i="35" s="1"/>
  <c r="E210" i="35"/>
  <c r="E211" i="35" s="1"/>
  <c r="D210" i="35"/>
  <c r="D211" i="35" s="1"/>
  <c r="O209" i="35"/>
  <c r="O208" i="35"/>
  <c r="N207" i="35"/>
  <c r="N210" i="35" s="1"/>
  <c r="N211" i="35" s="1"/>
  <c r="C207" i="35"/>
  <c r="C210" i="35" s="1"/>
  <c r="C211" i="35" s="1"/>
  <c r="O203" i="35"/>
  <c r="J202" i="35"/>
  <c r="I202" i="35"/>
  <c r="H202" i="35"/>
  <c r="G202" i="35"/>
  <c r="F202" i="35"/>
  <c r="E202" i="35"/>
  <c r="D202" i="35"/>
  <c r="C202" i="35"/>
  <c r="J201" i="35"/>
  <c r="J204" i="35" s="1"/>
  <c r="I201" i="35"/>
  <c r="I204" i="35" s="1"/>
  <c r="H201" i="35"/>
  <c r="H204" i="35" s="1"/>
  <c r="G201" i="35"/>
  <c r="G204" i="35" s="1"/>
  <c r="F201" i="35"/>
  <c r="F204" i="35" s="1"/>
  <c r="E201" i="35"/>
  <c r="E204" i="35" s="1"/>
  <c r="D201" i="35"/>
  <c r="D204" i="35" s="1"/>
  <c r="C201" i="35"/>
  <c r="C204" i="35" s="1"/>
  <c r="O195" i="35"/>
  <c r="N194" i="35"/>
  <c r="N202" i="35" s="1"/>
  <c r="N201" i="35" s="1"/>
  <c r="N204" i="35" s="1"/>
  <c r="M194" i="35"/>
  <c r="M202" i="35" s="1"/>
  <c r="M201" i="35" s="1"/>
  <c r="M204" i="35" s="1"/>
  <c r="L194" i="35"/>
  <c r="L202" i="35" s="1"/>
  <c r="L201" i="35" s="1"/>
  <c r="L204" i="35" s="1"/>
  <c r="K194" i="35"/>
  <c r="K202" i="35" s="1"/>
  <c r="K201" i="35" s="1"/>
  <c r="K204" i="35" s="1"/>
  <c r="J193" i="35"/>
  <c r="J196" i="35" s="1"/>
  <c r="I193" i="35"/>
  <c r="I196" i="35" s="1"/>
  <c r="H193" i="35"/>
  <c r="H196" i="35" s="1"/>
  <c r="G193" i="35"/>
  <c r="G196" i="35" s="1"/>
  <c r="F193" i="35"/>
  <c r="F196" i="35" s="1"/>
  <c r="E193" i="35"/>
  <c r="E196" i="35" s="1"/>
  <c r="D193" i="35"/>
  <c r="D196" i="35" s="1"/>
  <c r="C193" i="35"/>
  <c r="C196" i="35" s="1"/>
  <c r="P190" i="35"/>
  <c r="N189" i="35"/>
  <c r="N190" i="35" s="1"/>
  <c r="M189" i="35"/>
  <c r="M190" i="35" s="1"/>
  <c r="L189" i="35"/>
  <c r="L190" i="35" s="1"/>
  <c r="K189" i="35"/>
  <c r="K190" i="35" s="1"/>
  <c r="J189" i="35"/>
  <c r="J190" i="35" s="1"/>
  <c r="I189" i="35"/>
  <c r="I190" i="35" s="1"/>
  <c r="H189" i="35"/>
  <c r="H190" i="35" s="1"/>
  <c r="G189" i="35"/>
  <c r="G190" i="35" s="1"/>
  <c r="F189" i="35"/>
  <c r="F190" i="35" s="1"/>
  <c r="E189" i="35"/>
  <c r="E190" i="35" s="1"/>
  <c r="D189" i="35"/>
  <c r="D190" i="35" s="1"/>
  <c r="C189" i="35"/>
  <c r="O188" i="35"/>
  <c r="O187" i="35"/>
  <c r="Q183" i="35"/>
  <c r="P183" i="35"/>
  <c r="N183" i="35"/>
  <c r="M183" i="35"/>
  <c r="L183" i="35"/>
  <c r="K183" i="35"/>
  <c r="J183" i="35"/>
  <c r="I183" i="35"/>
  <c r="H183" i="35"/>
  <c r="G183" i="35"/>
  <c r="F183" i="35"/>
  <c r="E183" i="35"/>
  <c r="D183" i="35"/>
  <c r="C183" i="35"/>
  <c r="N182" i="35"/>
  <c r="M182" i="35"/>
  <c r="L182" i="35"/>
  <c r="K182" i="35"/>
  <c r="J182" i="35"/>
  <c r="I182" i="35"/>
  <c r="H182" i="35"/>
  <c r="G182" i="35"/>
  <c r="F182" i="35"/>
  <c r="E182" i="35"/>
  <c r="D182" i="35"/>
  <c r="C182" i="35"/>
  <c r="O181" i="35"/>
  <c r="O180" i="35"/>
  <c r="O179" i="35"/>
  <c r="R163" i="35"/>
  <c r="Q163" i="35"/>
  <c r="P163" i="35"/>
  <c r="N162" i="35"/>
  <c r="N17" i="35" s="1"/>
  <c r="M162" i="35"/>
  <c r="M17" i="35" s="1"/>
  <c r="L162" i="35"/>
  <c r="K162" i="35"/>
  <c r="K17" i="35" s="1"/>
  <c r="J162" i="35"/>
  <c r="J17" i="35" s="1"/>
  <c r="I162" i="35"/>
  <c r="I17" i="35" s="1"/>
  <c r="H162" i="35"/>
  <c r="G162" i="35"/>
  <c r="G17" i="35" s="1"/>
  <c r="F162" i="35"/>
  <c r="F17" i="35" s="1"/>
  <c r="E162" i="35"/>
  <c r="E17" i="35" s="1"/>
  <c r="D162" i="35"/>
  <c r="C162" i="35"/>
  <c r="C17" i="35" s="1"/>
  <c r="N161" i="35"/>
  <c r="N16" i="35" s="1"/>
  <c r="F104" i="16" s="1"/>
  <c r="M161" i="35"/>
  <c r="M16" i="35" s="1"/>
  <c r="L161" i="35"/>
  <c r="L16" i="35" s="1"/>
  <c r="K161" i="35"/>
  <c r="K16" i="35" s="1"/>
  <c r="J161" i="35"/>
  <c r="J16" i="35" s="1"/>
  <c r="I161" i="35"/>
  <c r="I16" i="35" s="1"/>
  <c r="F104" i="39" s="1"/>
  <c r="H161" i="35"/>
  <c r="H16" i="35" s="1"/>
  <c r="G161" i="35"/>
  <c r="G16" i="35" s="1"/>
  <c r="F161" i="35"/>
  <c r="E161" i="35"/>
  <c r="E16" i="35" s="1"/>
  <c r="D161" i="35"/>
  <c r="D16" i="35" s="1"/>
  <c r="C161" i="35"/>
  <c r="C16" i="35" s="1"/>
  <c r="N160" i="35"/>
  <c r="N14" i="35" s="1"/>
  <c r="F144" i="16" s="1"/>
  <c r="M160" i="35"/>
  <c r="M14" i="35" s="1"/>
  <c r="L160" i="35"/>
  <c r="L14" i="35" s="1"/>
  <c r="F134" i="14" s="1"/>
  <c r="F154" i="14" s="1"/>
  <c r="K160" i="35"/>
  <c r="K14" i="35" s="1"/>
  <c r="J160" i="35"/>
  <c r="J14" i="35" s="1"/>
  <c r="I160" i="35"/>
  <c r="I14" i="35" s="1"/>
  <c r="F134" i="39" s="1"/>
  <c r="H160" i="35"/>
  <c r="H14" i="35" s="1"/>
  <c r="F134" i="10" s="1"/>
  <c r="G160" i="35"/>
  <c r="G14" i="35" s="1"/>
  <c r="F160" i="35"/>
  <c r="E160" i="35"/>
  <c r="E14" i="35" s="1"/>
  <c r="D160" i="35"/>
  <c r="D14" i="35" s="1"/>
  <c r="C160" i="35"/>
  <c r="C14" i="35" s="1"/>
  <c r="N159" i="35"/>
  <c r="M159" i="35"/>
  <c r="M13" i="35" s="1"/>
  <c r="L159" i="35"/>
  <c r="L13" i="35" s="1"/>
  <c r="F94" i="14" s="1"/>
  <c r="F95" i="14" s="1"/>
  <c r="K159" i="35"/>
  <c r="K13" i="35" s="1"/>
  <c r="F94" i="13" s="1"/>
  <c r="J159" i="35"/>
  <c r="J13" i="35" s="1"/>
  <c r="I159" i="35"/>
  <c r="I13" i="35" s="1"/>
  <c r="F94" i="39" s="1"/>
  <c r="H94" i="39" s="1"/>
  <c r="I94" i="39" s="1"/>
  <c r="H159" i="35"/>
  <c r="H13" i="35" s="1"/>
  <c r="G159" i="35"/>
  <c r="G13" i="35" s="1"/>
  <c r="F159" i="35"/>
  <c r="E159" i="35"/>
  <c r="E13" i="35" s="1"/>
  <c r="D159" i="35"/>
  <c r="D13" i="35" s="1"/>
  <c r="C159" i="35"/>
  <c r="C13" i="35" s="1"/>
  <c r="N158" i="35"/>
  <c r="N12" i="35" s="1"/>
  <c r="M158" i="35"/>
  <c r="M12" i="35" s="1"/>
  <c r="L158" i="35"/>
  <c r="K158" i="35"/>
  <c r="K12" i="35" s="1"/>
  <c r="J158" i="35"/>
  <c r="J12" i="35" s="1"/>
  <c r="I158" i="35"/>
  <c r="I12" i="35" s="1"/>
  <c r="H158" i="35"/>
  <c r="G158" i="35"/>
  <c r="G12" i="35" s="1"/>
  <c r="F158" i="35"/>
  <c r="F12" i="35" s="1"/>
  <c r="E158" i="35"/>
  <c r="E12" i="35" s="1"/>
  <c r="D158" i="35"/>
  <c r="C158" i="35"/>
  <c r="C12" i="35" s="1"/>
  <c r="N157" i="35"/>
  <c r="N163" i="35" s="1"/>
  <c r="M157" i="35"/>
  <c r="M163" i="35" s="1"/>
  <c r="L157" i="35"/>
  <c r="L163" i="35" s="1"/>
  <c r="K157" i="35"/>
  <c r="K163" i="35" s="1"/>
  <c r="J157" i="35"/>
  <c r="J163" i="35" s="1"/>
  <c r="I157" i="35"/>
  <c r="I163" i="35" s="1"/>
  <c r="H157" i="35"/>
  <c r="H163" i="35" s="1"/>
  <c r="G157" i="35"/>
  <c r="G163" i="35" s="1"/>
  <c r="F157" i="35"/>
  <c r="F163" i="35" s="1"/>
  <c r="E157" i="35"/>
  <c r="E163" i="35" s="1"/>
  <c r="D157" i="35"/>
  <c r="D163" i="35" s="1"/>
  <c r="C157" i="35"/>
  <c r="C163" i="35" s="1"/>
  <c r="O156" i="35"/>
  <c r="O133" i="35"/>
  <c r="S132" i="35"/>
  <c r="O132" i="35"/>
  <c r="S131" i="35"/>
  <c r="O131" i="35"/>
  <c r="P131" i="35" s="1"/>
  <c r="O129" i="35"/>
  <c r="S128" i="35"/>
  <c r="O128" i="35"/>
  <c r="S127" i="35"/>
  <c r="T127" i="35" s="1"/>
  <c r="O127" i="35"/>
  <c r="P127" i="35" s="1"/>
  <c r="O125" i="35"/>
  <c r="S124" i="35"/>
  <c r="O124" i="35"/>
  <c r="S123" i="35"/>
  <c r="O123" i="35"/>
  <c r="P123" i="35" s="1"/>
  <c r="O121" i="35"/>
  <c r="S120" i="35"/>
  <c r="O120" i="35"/>
  <c r="S119" i="35"/>
  <c r="O119" i="35"/>
  <c r="P119" i="35" s="1"/>
  <c r="O117" i="35"/>
  <c r="S116" i="35"/>
  <c r="O116" i="35"/>
  <c r="S115" i="35"/>
  <c r="O115" i="35"/>
  <c r="P115" i="35" s="1"/>
  <c r="N109" i="35"/>
  <c r="M109" i="35"/>
  <c r="L109" i="35"/>
  <c r="L97" i="35" s="1"/>
  <c r="K109" i="35"/>
  <c r="K97" i="35" s="1"/>
  <c r="J109" i="35"/>
  <c r="I109" i="35"/>
  <c r="H109" i="35"/>
  <c r="H97" i="35" s="1"/>
  <c r="G109" i="35"/>
  <c r="F109" i="35"/>
  <c r="E109" i="35"/>
  <c r="D109" i="35"/>
  <c r="C109" i="35"/>
  <c r="O108" i="35"/>
  <c r="O107" i="35"/>
  <c r="O106" i="35"/>
  <c r="M97" i="35"/>
  <c r="I94" i="35"/>
  <c r="H94" i="35"/>
  <c r="G94" i="35"/>
  <c r="G97" i="35" s="1"/>
  <c r="F94" i="35"/>
  <c r="E94" i="35"/>
  <c r="E97" i="35" s="1"/>
  <c r="D94" i="35"/>
  <c r="D97" i="35" s="1"/>
  <c r="C94" i="35"/>
  <c r="C97" i="35" s="1"/>
  <c r="J93" i="35"/>
  <c r="J94" i="35" s="1"/>
  <c r="O87" i="35"/>
  <c r="N86" i="35"/>
  <c r="M86" i="35"/>
  <c r="L86" i="35"/>
  <c r="K86" i="35"/>
  <c r="J86" i="35"/>
  <c r="I80" i="35"/>
  <c r="I79" i="35"/>
  <c r="H79" i="35"/>
  <c r="G79" i="35"/>
  <c r="F79" i="35"/>
  <c r="E79" i="35"/>
  <c r="D79" i="35"/>
  <c r="C79" i="35"/>
  <c r="O78" i="35"/>
  <c r="N81" i="35" s="1"/>
  <c r="N77" i="35"/>
  <c r="M77" i="35"/>
  <c r="L77" i="35"/>
  <c r="K77" i="35"/>
  <c r="J77" i="35"/>
  <c r="N73" i="35"/>
  <c r="M73" i="35"/>
  <c r="M44" i="35" s="1"/>
  <c r="L73" i="35"/>
  <c r="K73" i="35"/>
  <c r="K44" i="35" s="1"/>
  <c r="J73" i="35"/>
  <c r="I73" i="35"/>
  <c r="I44" i="35" s="1"/>
  <c r="H73" i="35"/>
  <c r="G73" i="35"/>
  <c r="F73" i="35"/>
  <c r="E73" i="35"/>
  <c r="E44" i="35" s="1"/>
  <c r="D73" i="35"/>
  <c r="C73" i="35"/>
  <c r="C44" i="35" s="1"/>
  <c r="O72" i="35"/>
  <c r="N71" i="35"/>
  <c r="M71" i="35"/>
  <c r="L71" i="35"/>
  <c r="K71" i="35"/>
  <c r="J71" i="35"/>
  <c r="I71" i="35"/>
  <c r="H71" i="35"/>
  <c r="G71" i="35"/>
  <c r="F71" i="35"/>
  <c r="E71" i="35"/>
  <c r="D71" i="35"/>
  <c r="C71" i="35"/>
  <c r="N70" i="35"/>
  <c r="N68" i="35" s="1"/>
  <c r="M70" i="35"/>
  <c r="L70" i="35"/>
  <c r="L68" i="35" s="1"/>
  <c r="K70" i="35"/>
  <c r="J70" i="35"/>
  <c r="J44" i="35" s="1"/>
  <c r="I70" i="35"/>
  <c r="H70" i="35"/>
  <c r="H44" i="35" s="1"/>
  <c r="G70" i="35"/>
  <c r="F70" i="35"/>
  <c r="F68" i="35" s="1"/>
  <c r="E70" i="35"/>
  <c r="D70" i="35"/>
  <c r="D68" i="35" s="1"/>
  <c r="C70" i="35"/>
  <c r="O69" i="35"/>
  <c r="N66" i="35"/>
  <c r="M66" i="35"/>
  <c r="L66" i="35"/>
  <c r="K66" i="35"/>
  <c r="J66" i="35"/>
  <c r="I66" i="35"/>
  <c r="H66" i="35"/>
  <c r="G66" i="35"/>
  <c r="F66" i="35"/>
  <c r="E66" i="35"/>
  <c r="D66" i="35"/>
  <c r="C66" i="35"/>
  <c r="O61" i="35"/>
  <c r="O60" i="35"/>
  <c r="N59" i="35"/>
  <c r="M59" i="35"/>
  <c r="L59" i="35"/>
  <c r="K59" i="35"/>
  <c r="J59" i="35"/>
  <c r="I59" i="35"/>
  <c r="H59" i="35"/>
  <c r="G59" i="35"/>
  <c r="F59" i="35"/>
  <c r="E59" i="35"/>
  <c r="D59" i="35"/>
  <c r="C59" i="35"/>
  <c r="N51" i="35"/>
  <c r="M51" i="35"/>
  <c r="L51" i="35"/>
  <c r="K51" i="35"/>
  <c r="J51" i="35"/>
  <c r="I51" i="35"/>
  <c r="H51" i="35"/>
  <c r="G51" i="35"/>
  <c r="F51" i="35"/>
  <c r="E51" i="35"/>
  <c r="D51" i="35"/>
  <c r="C51" i="35"/>
  <c r="O43" i="35"/>
  <c r="N39" i="35"/>
  <c r="M39" i="35"/>
  <c r="L39" i="35"/>
  <c r="K39" i="35"/>
  <c r="J39" i="35"/>
  <c r="I39" i="35"/>
  <c r="H39" i="35"/>
  <c r="G39" i="35"/>
  <c r="F39" i="35"/>
  <c r="E39" i="35"/>
  <c r="D39" i="35"/>
  <c r="C39" i="35"/>
  <c r="O38" i="35"/>
  <c r="N37" i="35"/>
  <c r="M37" i="35"/>
  <c r="L37" i="35"/>
  <c r="K37" i="35"/>
  <c r="J37" i="35"/>
  <c r="I37" i="35"/>
  <c r="H37" i="35"/>
  <c r="G37" i="35"/>
  <c r="F37" i="35"/>
  <c r="E37" i="35"/>
  <c r="D37" i="35"/>
  <c r="C37" i="35"/>
  <c r="N36" i="35"/>
  <c r="M36" i="35"/>
  <c r="L36" i="35"/>
  <c r="K36" i="35"/>
  <c r="J36" i="35"/>
  <c r="I36" i="35"/>
  <c r="H36" i="35"/>
  <c r="G36" i="35"/>
  <c r="F36" i="35"/>
  <c r="E36" i="35"/>
  <c r="D36" i="35"/>
  <c r="C36" i="35"/>
  <c r="O35" i="35"/>
  <c r="O34" i="35"/>
  <c r="O33" i="35"/>
  <c r="O32" i="35"/>
  <c r="O30" i="35"/>
  <c r="O29" i="35"/>
  <c r="N28" i="35"/>
  <c r="N31" i="35" s="1"/>
  <c r="M28" i="35"/>
  <c r="M31" i="35" s="1"/>
  <c r="L28" i="35"/>
  <c r="L31" i="35" s="1"/>
  <c r="K28" i="35"/>
  <c r="K31" i="35" s="1"/>
  <c r="J28" i="35"/>
  <c r="J31" i="35" s="1"/>
  <c r="I28" i="35"/>
  <c r="I31" i="35" s="1"/>
  <c r="H28" i="35"/>
  <c r="H31" i="35" s="1"/>
  <c r="G28" i="35"/>
  <c r="G31" i="35" s="1"/>
  <c r="F28" i="35"/>
  <c r="F31" i="35" s="1"/>
  <c r="E28" i="35"/>
  <c r="E31" i="35" s="1"/>
  <c r="D28" i="35"/>
  <c r="D31" i="35" s="1"/>
  <c r="C28" i="35"/>
  <c r="C31" i="35" s="1"/>
  <c r="O27" i="35"/>
  <c r="O26" i="35"/>
  <c r="O25" i="35"/>
  <c r="O24" i="35"/>
  <c r="O23" i="35"/>
  <c r="O22" i="35"/>
  <c r="O21" i="35"/>
  <c r="O20" i="35"/>
  <c r="B18" i="35"/>
  <c r="L17" i="35"/>
  <c r="H17" i="35"/>
  <c r="D17" i="35"/>
  <c r="B17" i="35"/>
  <c r="F16" i="35"/>
  <c r="B16" i="35"/>
  <c r="O15" i="35"/>
  <c r="F14" i="35"/>
  <c r="B14" i="35"/>
  <c r="N13" i="35"/>
  <c r="F94" i="16" s="1"/>
  <c r="F13" i="35"/>
  <c r="B13" i="35"/>
  <c r="L12" i="35"/>
  <c r="H12" i="35"/>
  <c r="D12" i="35"/>
  <c r="B12" i="35"/>
  <c r="N11" i="35"/>
  <c r="K11" i="35"/>
  <c r="B11" i="35"/>
  <c r="N10" i="35"/>
  <c r="M10" i="35"/>
  <c r="L10" i="35"/>
  <c r="K10" i="35"/>
  <c r="J10" i="35"/>
  <c r="I10" i="35"/>
  <c r="H10" i="35"/>
  <c r="G10" i="35"/>
  <c r="F10" i="35"/>
  <c r="E10" i="35"/>
  <c r="D10" i="35"/>
  <c r="C10" i="35"/>
  <c r="F184" i="7"/>
  <c r="K174" i="7"/>
  <c r="J174" i="7"/>
  <c r="I174" i="7"/>
  <c r="H174" i="7"/>
  <c r="J167" i="7"/>
  <c r="K167" i="7" s="1"/>
  <c r="H167" i="7"/>
  <c r="I167" i="7" s="1"/>
  <c r="K164" i="7"/>
  <c r="J164" i="7"/>
  <c r="I164" i="7"/>
  <c r="H164" i="7"/>
  <c r="J157" i="7"/>
  <c r="K157" i="7" s="1"/>
  <c r="H157" i="7"/>
  <c r="I157" i="7" s="1"/>
  <c r="I154" i="7"/>
  <c r="K144" i="7"/>
  <c r="J144" i="7"/>
  <c r="I144" i="7"/>
  <c r="H144" i="7"/>
  <c r="J137" i="7"/>
  <c r="K137" i="7" s="1"/>
  <c r="H137" i="7"/>
  <c r="I137" i="7" s="1"/>
  <c r="J134" i="7"/>
  <c r="K134" i="7" s="1"/>
  <c r="H134" i="7"/>
  <c r="I134" i="7" s="1"/>
  <c r="J127" i="7"/>
  <c r="K127" i="7" s="1"/>
  <c r="H127" i="7"/>
  <c r="I127" i="7" s="1"/>
  <c r="I124" i="7"/>
  <c r="K114" i="7"/>
  <c r="J114" i="7"/>
  <c r="I114" i="7"/>
  <c r="H114" i="7"/>
  <c r="J107" i="7"/>
  <c r="K107" i="7" s="1"/>
  <c r="H107" i="7"/>
  <c r="I107" i="7" s="1"/>
  <c r="J104" i="7"/>
  <c r="K104" i="7" s="1"/>
  <c r="H104" i="7"/>
  <c r="I104" i="7" s="1"/>
  <c r="K97" i="7"/>
  <c r="J97" i="7"/>
  <c r="H97" i="7"/>
  <c r="I97" i="7" s="1"/>
  <c r="J94" i="7"/>
  <c r="K94" i="7" s="1"/>
  <c r="H94" i="7"/>
  <c r="I94" i="7" s="1"/>
  <c r="J87" i="7"/>
  <c r="K87" i="7" s="1"/>
  <c r="H87" i="7"/>
  <c r="I87" i="7" s="1"/>
  <c r="K84" i="7"/>
  <c r="J84" i="7"/>
  <c r="I84" i="7"/>
  <c r="H84" i="7"/>
  <c r="J77" i="7"/>
  <c r="K77" i="7" s="1"/>
  <c r="H77" i="7"/>
  <c r="I77" i="7" s="1"/>
  <c r="K74" i="7"/>
  <c r="J74" i="7"/>
  <c r="I74" i="7"/>
  <c r="H74" i="7"/>
  <c r="J67" i="7"/>
  <c r="K67" i="7" s="1"/>
  <c r="H67" i="7"/>
  <c r="I67" i="7" s="1"/>
  <c r="K64" i="7"/>
  <c r="J64" i="7"/>
  <c r="I64" i="7"/>
  <c r="H64" i="7"/>
  <c r="J57" i="7"/>
  <c r="K57" i="7" s="1"/>
  <c r="H57" i="7"/>
  <c r="I57" i="7" s="1"/>
  <c r="I54" i="7"/>
  <c r="K44" i="7"/>
  <c r="J44" i="7"/>
  <c r="I44" i="7"/>
  <c r="H44" i="7"/>
  <c r="J37" i="7"/>
  <c r="K37" i="7" s="1"/>
  <c r="H37" i="7"/>
  <c r="I37" i="7" s="1"/>
  <c r="J34" i="7"/>
  <c r="K34" i="7" s="1"/>
  <c r="H34" i="7"/>
  <c r="I34" i="7" s="1"/>
  <c r="J27" i="7"/>
  <c r="K27" i="7" s="1"/>
  <c r="H27" i="7"/>
  <c r="I27" i="7" s="1"/>
  <c r="I24" i="7"/>
  <c r="J17" i="7"/>
  <c r="K17" i="7" s="1"/>
  <c r="H17" i="7"/>
  <c r="I17" i="7" s="1"/>
  <c r="J16" i="7"/>
  <c r="K16" i="7" s="1"/>
  <c r="H16" i="7"/>
  <c r="I16" i="7" s="1"/>
  <c r="K14" i="7"/>
  <c r="J14" i="7"/>
  <c r="I14" i="7"/>
  <c r="H14" i="7"/>
  <c r="J7" i="7"/>
  <c r="K7" i="7" s="1"/>
  <c r="H7" i="7"/>
  <c r="I7" i="7" s="1"/>
  <c r="K174" i="23"/>
  <c r="J174" i="23"/>
  <c r="I174" i="23"/>
  <c r="H174" i="23"/>
  <c r="J167" i="23"/>
  <c r="K167" i="23" s="1"/>
  <c r="H167" i="23"/>
  <c r="I167" i="23" s="1"/>
  <c r="K164" i="23"/>
  <c r="J164" i="23"/>
  <c r="I164" i="23"/>
  <c r="H164" i="23"/>
  <c r="J157" i="23"/>
  <c r="K157" i="23" s="1"/>
  <c r="H157" i="23"/>
  <c r="I157" i="23" s="1"/>
  <c r="K144" i="23"/>
  <c r="J144" i="23"/>
  <c r="I144" i="23"/>
  <c r="H144" i="23"/>
  <c r="K138" i="23"/>
  <c r="I138" i="23"/>
  <c r="J137" i="23"/>
  <c r="K137" i="23" s="1"/>
  <c r="H137" i="23"/>
  <c r="I137" i="23" s="1"/>
  <c r="J134" i="23"/>
  <c r="K134" i="23" s="1"/>
  <c r="J127" i="23"/>
  <c r="K127" i="23" s="1"/>
  <c r="H127" i="23"/>
  <c r="I127" i="23" s="1"/>
  <c r="K114" i="23"/>
  <c r="J114" i="23"/>
  <c r="I114" i="23"/>
  <c r="H114" i="23"/>
  <c r="J107" i="23"/>
  <c r="K107" i="23" s="1"/>
  <c r="H107" i="23"/>
  <c r="I107" i="23" s="1"/>
  <c r="J104" i="23"/>
  <c r="K104" i="23" s="1"/>
  <c r="J97" i="23"/>
  <c r="K97" i="23" s="1"/>
  <c r="H97" i="23"/>
  <c r="I97" i="23" s="1"/>
  <c r="J94" i="23"/>
  <c r="K94" i="23" s="1"/>
  <c r="J87" i="23"/>
  <c r="K87" i="23" s="1"/>
  <c r="H87" i="23"/>
  <c r="I87" i="23" s="1"/>
  <c r="K84" i="23"/>
  <c r="J84" i="23"/>
  <c r="I84" i="23"/>
  <c r="H84" i="23"/>
  <c r="J77" i="23"/>
  <c r="K77" i="23" s="1"/>
  <c r="H77" i="23"/>
  <c r="I77" i="23" s="1"/>
  <c r="K74" i="23"/>
  <c r="J74" i="23"/>
  <c r="I74" i="23"/>
  <c r="H74" i="23"/>
  <c r="J67" i="23"/>
  <c r="K67" i="23" s="1"/>
  <c r="H67" i="23"/>
  <c r="I67" i="23" s="1"/>
  <c r="K64" i="23"/>
  <c r="J64" i="23"/>
  <c r="I64" i="23"/>
  <c r="H64" i="23"/>
  <c r="J57" i="23"/>
  <c r="K57" i="23" s="1"/>
  <c r="H57" i="23"/>
  <c r="I57" i="23" s="1"/>
  <c r="K44" i="23"/>
  <c r="J44" i="23"/>
  <c r="I44" i="23"/>
  <c r="H44" i="23"/>
  <c r="J37" i="23"/>
  <c r="K37" i="23" s="1"/>
  <c r="H37" i="23"/>
  <c r="I37" i="23" s="1"/>
  <c r="J34" i="23"/>
  <c r="K34" i="23" s="1"/>
  <c r="J27" i="23"/>
  <c r="K27" i="23" s="1"/>
  <c r="H27" i="23"/>
  <c r="I27" i="23" s="1"/>
  <c r="K24" i="23"/>
  <c r="J24" i="23"/>
  <c r="I24" i="23"/>
  <c r="H24" i="23"/>
  <c r="J17" i="23"/>
  <c r="K17" i="23" s="1"/>
  <c r="H17" i="23"/>
  <c r="I17" i="23" s="1"/>
  <c r="K14" i="23"/>
  <c r="J14" i="23"/>
  <c r="I14" i="23"/>
  <c r="H14" i="23"/>
  <c r="J7" i="23"/>
  <c r="K7" i="23" s="1"/>
  <c r="H7" i="23"/>
  <c r="I7" i="23" s="1"/>
  <c r="K4" i="35" l="1"/>
  <c r="O280" i="35"/>
  <c r="Q280" i="35" s="1"/>
  <c r="R280" i="35" s="1"/>
  <c r="O264" i="35"/>
  <c r="D274" i="35"/>
  <c r="C11" i="35"/>
  <c r="M193" i="35"/>
  <c r="M196" i="35" s="1"/>
  <c r="H274" i="35"/>
  <c r="M11" i="35"/>
  <c r="M18" i="35" s="1"/>
  <c r="D44" i="35"/>
  <c r="H68" i="35"/>
  <c r="L44" i="35"/>
  <c r="L193" i="35"/>
  <c r="L196" i="35" s="1"/>
  <c r="F104" i="13"/>
  <c r="F124" i="13" s="1"/>
  <c r="O86" i="35"/>
  <c r="S247" i="35"/>
  <c r="G11" i="35"/>
  <c r="S29" i="35"/>
  <c r="C68" i="35"/>
  <c r="C67" i="35" s="1"/>
  <c r="G68" i="35"/>
  <c r="K68" i="35"/>
  <c r="K67" i="35" s="1"/>
  <c r="L274" i="35"/>
  <c r="F34" i="16"/>
  <c r="D269" i="35"/>
  <c r="E11" i="35"/>
  <c r="E45" i="35" s="1"/>
  <c r="E46" i="35" s="1"/>
  <c r="J11" i="35"/>
  <c r="J45" i="35" s="1"/>
  <c r="D234" i="35"/>
  <c r="D235" i="35" s="1"/>
  <c r="H234" i="35"/>
  <c r="H235" i="35" s="1"/>
  <c r="L234" i="35"/>
  <c r="L235" i="35" s="1"/>
  <c r="Q264" i="35"/>
  <c r="R264" i="35" s="1"/>
  <c r="E269" i="35"/>
  <c r="I269" i="35"/>
  <c r="M269" i="35"/>
  <c r="C274" i="35"/>
  <c r="K274" i="35"/>
  <c r="N193" i="35"/>
  <c r="N196" i="35" s="1"/>
  <c r="I11" i="35"/>
  <c r="F34" i="39" s="1"/>
  <c r="F54" i="39" s="1"/>
  <c r="H54" i="39" s="1"/>
  <c r="I54" i="39" s="1"/>
  <c r="K193" i="35"/>
  <c r="K196" i="35" s="1"/>
  <c r="H269" i="35"/>
  <c r="L269" i="35"/>
  <c r="F11" i="35"/>
  <c r="F34" i="36" s="1"/>
  <c r="F35" i="36" s="1"/>
  <c r="G44" i="35"/>
  <c r="O51" i="35"/>
  <c r="O59" i="35"/>
  <c r="T9" i="35" s="1"/>
  <c r="T123" i="35"/>
  <c r="F104" i="14"/>
  <c r="F124" i="14" s="1"/>
  <c r="D255" i="35"/>
  <c r="H255" i="35"/>
  <c r="L255" i="35"/>
  <c r="H134" i="39"/>
  <c r="I134" i="39" s="1"/>
  <c r="F154" i="39"/>
  <c r="G18" i="35"/>
  <c r="K18" i="35"/>
  <c r="O71" i="35"/>
  <c r="Q71" i="35" s="1"/>
  <c r="R71" i="35" s="1"/>
  <c r="J234" i="35"/>
  <c r="J235" i="35" s="1"/>
  <c r="F269" i="35"/>
  <c r="N269" i="35"/>
  <c r="O36" i="35"/>
  <c r="O37" i="35"/>
  <c r="O73" i="35"/>
  <c r="T115" i="35"/>
  <c r="T131" i="35"/>
  <c r="O229" i="35"/>
  <c r="O246" i="35"/>
  <c r="F255" i="35"/>
  <c r="J255" i="35"/>
  <c r="N255" i="35"/>
  <c r="O261" i="35"/>
  <c r="Q261" i="35" s="1"/>
  <c r="R261" i="35" s="1"/>
  <c r="C269" i="35"/>
  <c r="G269" i="35"/>
  <c r="K269" i="35"/>
  <c r="P269" i="35"/>
  <c r="E274" i="35"/>
  <c r="I274" i="35"/>
  <c r="M274" i="35"/>
  <c r="P284" i="35"/>
  <c r="P285" i="35" s="1"/>
  <c r="F184" i="13"/>
  <c r="F95" i="13"/>
  <c r="F124" i="39"/>
  <c r="H124" i="39" s="1"/>
  <c r="I124" i="39" s="1"/>
  <c r="H104" i="39"/>
  <c r="I104" i="39" s="1"/>
  <c r="C18" i="35"/>
  <c r="J68" i="35"/>
  <c r="J67" i="35" s="1"/>
  <c r="F234" i="35"/>
  <c r="F235" i="35" s="1"/>
  <c r="N234" i="35"/>
  <c r="N235" i="35" s="1"/>
  <c r="J269" i="35"/>
  <c r="E18" i="35"/>
  <c r="D11" i="35"/>
  <c r="H11" i="35"/>
  <c r="H45" i="35" s="1"/>
  <c r="L11" i="35"/>
  <c r="F34" i="14" s="1"/>
  <c r="F54" i="14" s="1"/>
  <c r="O17" i="35"/>
  <c r="F44" i="35"/>
  <c r="N44" i="35"/>
  <c r="N45" i="35" s="1"/>
  <c r="N99" i="35" s="1"/>
  <c r="N100" i="35" s="1"/>
  <c r="N101" i="35" s="1"/>
  <c r="E68" i="35"/>
  <c r="E67" i="35" s="1"/>
  <c r="I68" i="35"/>
  <c r="I67" i="35" s="1"/>
  <c r="M68" i="35"/>
  <c r="M67" i="35" s="1"/>
  <c r="T119" i="35"/>
  <c r="O158" i="35"/>
  <c r="O159" i="35"/>
  <c r="O160" i="35"/>
  <c r="O161" i="35"/>
  <c r="O162" i="35"/>
  <c r="O218" i="35"/>
  <c r="F274" i="35"/>
  <c r="J274" i="35"/>
  <c r="N274" i="35"/>
  <c r="O301" i="35"/>
  <c r="F54" i="36"/>
  <c r="F94" i="8"/>
  <c r="F94" i="36"/>
  <c r="F134" i="8"/>
  <c r="F154" i="8" s="1"/>
  <c r="F134" i="36"/>
  <c r="F104" i="8"/>
  <c r="F124" i="8" s="1"/>
  <c r="F104" i="36"/>
  <c r="O12" i="35"/>
  <c r="O14" i="35"/>
  <c r="O268" i="35"/>
  <c r="Q268" i="35" s="1"/>
  <c r="R268" i="35" s="1"/>
  <c r="O183" i="35"/>
  <c r="O227" i="35"/>
  <c r="O62" i="35"/>
  <c r="O63" i="35"/>
  <c r="F121" i="8"/>
  <c r="F22" i="8"/>
  <c r="F181" i="8"/>
  <c r="K45" i="35"/>
  <c r="K46" i="35" s="1"/>
  <c r="O109" i="35"/>
  <c r="O214" i="35"/>
  <c r="O220" i="35"/>
  <c r="O221" i="35" s="1"/>
  <c r="E221" i="35"/>
  <c r="G221" i="35"/>
  <c r="I221" i="35"/>
  <c r="K221" i="35"/>
  <c r="M221" i="35"/>
  <c r="E230" i="35"/>
  <c r="G230" i="35"/>
  <c r="I230" i="35"/>
  <c r="K230" i="35"/>
  <c r="M230" i="35"/>
  <c r="J18" i="35"/>
  <c r="N18" i="35"/>
  <c r="O13" i="35"/>
  <c r="O16" i="35"/>
  <c r="O39" i="35"/>
  <c r="O40" i="35"/>
  <c r="O41" i="35"/>
  <c r="O42" i="35"/>
  <c r="O182" i="35"/>
  <c r="O189" i="35"/>
  <c r="O190" i="35" s="1"/>
  <c r="D221" i="35"/>
  <c r="F221" i="35"/>
  <c r="H221" i="35"/>
  <c r="J221" i="35"/>
  <c r="L221" i="35"/>
  <c r="N221" i="35"/>
  <c r="O233" i="35"/>
  <c r="D230" i="35"/>
  <c r="F230" i="35"/>
  <c r="H230" i="35"/>
  <c r="J230" i="35"/>
  <c r="L230" i="35"/>
  <c r="N230" i="35"/>
  <c r="O267" i="35"/>
  <c r="Q267" i="35" s="1"/>
  <c r="R267" i="35" s="1"/>
  <c r="Q39" i="35"/>
  <c r="D75" i="35"/>
  <c r="D137" i="35" s="1"/>
  <c r="D67" i="35"/>
  <c r="D50" i="35"/>
  <c r="D47" i="35" s="1"/>
  <c r="F75" i="35"/>
  <c r="F137" i="35" s="1"/>
  <c r="F67" i="35"/>
  <c r="F50" i="35"/>
  <c r="F47" i="35" s="1"/>
  <c r="H75" i="35"/>
  <c r="H137" i="35" s="1"/>
  <c r="H67" i="35"/>
  <c r="H50" i="35"/>
  <c r="H47" i="35" s="1"/>
  <c r="J75" i="35"/>
  <c r="J137" i="35" s="1"/>
  <c r="J50" i="35"/>
  <c r="J47" i="35" s="1"/>
  <c r="L75" i="35"/>
  <c r="L137" i="35" s="1"/>
  <c r="L67" i="35"/>
  <c r="L50" i="35"/>
  <c r="L47" i="35" s="1"/>
  <c r="N75" i="35"/>
  <c r="N137" i="35" s="1"/>
  <c r="N67" i="35"/>
  <c r="N50" i="35"/>
  <c r="N47" i="35" s="1"/>
  <c r="S59" i="35"/>
  <c r="O65" i="35"/>
  <c r="Q65" i="35" s="1"/>
  <c r="R65" i="35" s="1"/>
  <c r="C50" i="35"/>
  <c r="C75" i="35"/>
  <c r="E50" i="35"/>
  <c r="E47" i="35" s="1"/>
  <c r="E75" i="35"/>
  <c r="E137" i="35" s="1"/>
  <c r="G67" i="35"/>
  <c r="G50" i="35"/>
  <c r="G47" i="35" s="1"/>
  <c r="G75" i="35"/>
  <c r="G137" i="35" s="1"/>
  <c r="I50" i="35"/>
  <c r="I47" i="35" s="1"/>
  <c r="I75" i="35"/>
  <c r="I137" i="35" s="1"/>
  <c r="K50" i="35"/>
  <c r="K47" i="35" s="1"/>
  <c r="K75" i="35"/>
  <c r="K137" i="35" s="1"/>
  <c r="M50" i="35"/>
  <c r="M47" i="35" s="1"/>
  <c r="M75" i="35"/>
  <c r="M137" i="35" s="1"/>
  <c r="O31" i="35"/>
  <c r="S22" i="35" s="1"/>
  <c r="C45" i="35"/>
  <c r="O64" i="35"/>
  <c r="O66" i="35" s="1"/>
  <c r="O70" i="35"/>
  <c r="Q70" i="35" s="1"/>
  <c r="R70" i="35" s="1"/>
  <c r="O202" i="35"/>
  <c r="O309" i="35"/>
  <c r="O310" i="35" s="1"/>
  <c r="C234" i="35"/>
  <c r="O232" i="35"/>
  <c r="O10" i="35"/>
  <c r="O28" i="35"/>
  <c r="Q69" i="35"/>
  <c r="R69" i="35" s="1"/>
  <c r="O77" i="35"/>
  <c r="T120" i="35"/>
  <c r="E234" i="35"/>
  <c r="E235" i="35" s="1"/>
  <c r="G234" i="35"/>
  <c r="G235" i="35" s="1"/>
  <c r="I234" i="35"/>
  <c r="I235" i="35" s="1"/>
  <c r="K234" i="35"/>
  <c r="K235" i="35" s="1"/>
  <c r="M234" i="35"/>
  <c r="M235" i="35" s="1"/>
  <c r="C81" i="35"/>
  <c r="E81" i="35"/>
  <c r="G81" i="35"/>
  <c r="I81" i="35"/>
  <c r="K81" i="35"/>
  <c r="M81" i="35"/>
  <c r="O81" i="35"/>
  <c r="O157" i="35"/>
  <c r="C190" i="35"/>
  <c r="O201" i="35"/>
  <c r="Q201" i="35" s="1"/>
  <c r="R201" i="35" s="1"/>
  <c r="O207" i="35"/>
  <c r="O210" i="35" s="1"/>
  <c r="O211" i="35" s="1"/>
  <c r="C221" i="35"/>
  <c r="C230" i="35"/>
  <c r="O238" i="35"/>
  <c r="O241" i="35" s="1"/>
  <c r="O249" i="35"/>
  <c r="O250" i="35" s="1"/>
  <c r="D250" i="35"/>
  <c r="F250" i="35"/>
  <c r="H250" i="35"/>
  <c r="J250" i="35"/>
  <c r="L250" i="35"/>
  <c r="N250" i="35"/>
  <c r="O253" i="35"/>
  <c r="O254" i="35" s="1"/>
  <c r="C255" i="35"/>
  <c r="E255" i="35"/>
  <c r="G255" i="35"/>
  <c r="I255" i="35"/>
  <c r="K255" i="35"/>
  <c r="M255" i="35"/>
  <c r="Q262" i="35"/>
  <c r="R262" i="35" s="1"/>
  <c r="O275" i="35"/>
  <c r="C281" i="35"/>
  <c r="E281" i="35"/>
  <c r="G281" i="35"/>
  <c r="I281" i="35"/>
  <c r="K281" i="35"/>
  <c r="M281" i="35"/>
  <c r="C283" i="35"/>
  <c r="O283" i="35" s="1"/>
  <c r="Q283" i="35" s="1"/>
  <c r="R283" i="35" s="1"/>
  <c r="O302" i="35"/>
  <c r="O303" i="35" s="1"/>
  <c r="O308" i="35"/>
  <c r="C310" i="35"/>
  <c r="D81" i="35"/>
  <c r="F81" i="35"/>
  <c r="H81" i="35"/>
  <c r="J81" i="35"/>
  <c r="L81" i="35"/>
  <c r="O194" i="35"/>
  <c r="O223" i="35"/>
  <c r="O230" i="35" s="1"/>
  <c r="P278" i="35"/>
  <c r="D281" i="35"/>
  <c r="F281" i="35"/>
  <c r="H281" i="35"/>
  <c r="J281" i="35"/>
  <c r="L281" i="35"/>
  <c r="N281" i="35"/>
  <c r="O193" i="35" l="1"/>
  <c r="Q193" i="35" s="1"/>
  <c r="R193" i="35" s="1"/>
  <c r="L45" i="35"/>
  <c r="L46" i="35" s="1"/>
  <c r="L18" i="35"/>
  <c r="M45" i="35"/>
  <c r="M99" i="35" s="1"/>
  <c r="M100" i="35" s="1"/>
  <c r="M101" i="35" s="1"/>
  <c r="F34" i="8"/>
  <c r="F184" i="39"/>
  <c r="H184" i="39" s="1"/>
  <c r="I184" i="39" s="1"/>
  <c r="G45" i="35"/>
  <c r="G46" i="35" s="1"/>
  <c r="G9" i="35" s="1"/>
  <c r="G19" i="35" s="1"/>
  <c r="G52" i="35" s="1"/>
  <c r="G99" i="35"/>
  <c r="G100" i="35" s="1"/>
  <c r="G101" i="35" s="1"/>
  <c r="J99" i="35"/>
  <c r="J100" i="35" s="1"/>
  <c r="J101" i="35" s="1"/>
  <c r="J46" i="35"/>
  <c r="J9" i="35" s="1"/>
  <c r="J19" i="35" s="1"/>
  <c r="J49" i="35" s="1"/>
  <c r="K99" i="35"/>
  <c r="K100" i="35" s="1"/>
  <c r="K101" i="35" s="1"/>
  <c r="L99" i="35"/>
  <c r="L100" i="35" s="1"/>
  <c r="L101" i="35" s="1"/>
  <c r="D45" i="35"/>
  <c r="D46" i="35"/>
  <c r="D9" i="35" s="1"/>
  <c r="D19" i="35" s="1"/>
  <c r="D49" i="35" s="1"/>
  <c r="D99" i="35"/>
  <c r="D100" i="35" s="1"/>
  <c r="D101" i="35" s="1"/>
  <c r="P36" i="35"/>
  <c r="P37" i="35" s="1"/>
  <c r="Q59" i="35"/>
  <c r="R59" i="35" s="1"/>
  <c r="I45" i="35"/>
  <c r="H34" i="36"/>
  <c r="I34" i="36" s="1"/>
  <c r="I18" i="35"/>
  <c r="H34" i="39"/>
  <c r="I34" i="39" s="1"/>
  <c r="H18" i="35"/>
  <c r="F45" i="35"/>
  <c r="F99" i="35" s="1"/>
  <c r="F100" i="35" s="1"/>
  <c r="F101" i="35" s="1"/>
  <c r="O11" i="35"/>
  <c r="O269" i="35"/>
  <c r="Q269" i="35" s="1"/>
  <c r="R269" i="35" s="1"/>
  <c r="F18" i="35"/>
  <c r="H46" i="35"/>
  <c r="H9" i="35" s="1"/>
  <c r="H19" i="35" s="1"/>
  <c r="H52" i="35" s="1"/>
  <c r="H99" i="35"/>
  <c r="H100" i="35" s="1"/>
  <c r="H101" i="35" s="1"/>
  <c r="D18" i="35"/>
  <c r="O44" i="35"/>
  <c r="S36" i="35" s="1"/>
  <c r="E99" i="35"/>
  <c r="E100" i="35" s="1"/>
  <c r="E101" i="35" s="1"/>
  <c r="O68" i="35"/>
  <c r="H154" i="39"/>
  <c r="I154" i="39" s="1"/>
  <c r="O163" i="35"/>
  <c r="N46" i="35"/>
  <c r="N9" i="35" s="1"/>
  <c r="N19" i="35" s="1"/>
  <c r="N52" i="35" s="1"/>
  <c r="H35" i="36"/>
  <c r="I35" i="36" s="1"/>
  <c r="H104" i="36"/>
  <c r="I104" i="36" s="1"/>
  <c r="F105" i="36"/>
  <c r="F124" i="36"/>
  <c r="F154" i="36"/>
  <c r="H134" i="36"/>
  <c r="I134" i="36" s="1"/>
  <c r="F135" i="36"/>
  <c r="H94" i="36"/>
  <c r="I94" i="36" s="1"/>
  <c r="F95" i="36"/>
  <c r="H54" i="36"/>
  <c r="I54" i="36" s="1"/>
  <c r="F55" i="36"/>
  <c r="F184" i="36"/>
  <c r="F184" i="8"/>
  <c r="F54" i="8"/>
  <c r="L284" i="35"/>
  <c r="L285" i="35" s="1"/>
  <c r="L282" i="35"/>
  <c r="D284" i="35"/>
  <c r="D285" i="35" s="1"/>
  <c r="D282" i="35"/>
  <c r="K284" i="35"/>
  <c r="K285" i="35" s="1"/>
  <c r="K282" i="35"/>
  <c r="G284" i="35"/>
  <c r="G285" i="35" s="1"/>
  <c r="G282" i="35"/>
  <c r="C284" i="35"/>
  <c r="C282" i="35"/>
  <c r="O281" i="35"/>
  <c r="U45" i="35"/>
  <c r="T10" i="35"/>
  <c r="O234" i="35"/>
  <c r="O235" i="35" s="1"/>
  <c r="C235" i="35"/>
  <c r="C99" i="35"/>
  <c r="C46" i="35"/>
  <c r="C137" i="35"/>
  <c r="O75" i="35"/>
  <c r="Q75" i="35" s="1"/>
  <c r="R75" i="35" s="1"/>
  <c r="O255" i="35"/>
  <c r="S255" i="35" s="1"/>
  <c r="O196" i="35"/>
  <c r="O204" i="35"/>
  <c r="S20" i="35"/>
  <c r="H284" i="35"/>
  <c r="H285" i="35" s="1"/>
  <c r="H282" i="35"/>
  <c r="N284" i="35"/>
  <c r="N285" i="35" s="1"/>
  <c r="N282" i="35"/>
  <c r="J284" i="35"/>
  <c r="J285" i="35" s="1"/>
  <c r="J282" i="35"/>
  <c r="F284" i="35"/>
  <c r="F285" i="35" s="1"/>
  <c r="F282" i="35"/>
  <c r="M284" i="35"/>
  <c r="M285" i="35" s="1"/>
  <c r="M282" i="35"/>
  <c r="I284" i="35"/>
  <c r="I285" i="35" s="1"/>
  <c r="I282" i="35"/>
  <c r="E284" i="35"/>
  <c r="E285" i="35" s="1"/>
  <c r="E282" i="35"/>
  <c r="Q275" i="35"/>
  <c r="R275" i="35" s="1"/>
  <c r="O277" i="35"/>
  <c r="O274" i="35"/>
  <c r="Q274" i="35" s="1"/>
  <c r="R274" i="35" s="1"/>
  <c r="O50" i="35"/>
  <c r="C47" i="35"/>
  <c r="S69" i="35"/>
  <c r="O67" i="35"/>
  <c r="Q67" i="35" s="1"/>
  <c r="R67" i="35" s="1"/>
  <c r="K9" i="35"/>
  <c r="K19" i="35" s="1"/>
  <c r="K49" i="35" s="1"/>
  <c r="E9" i="35"/>
  <c r="E19" i="35" s="1"/>
  <c r="E49" i="35" s="1"/>
  <c r="L9" i="35"/>
  <c r="L19" i="35" s="1"/>
  <c r="L49" i="35" s="1"/>
  <c r="F46" i="35" l="1"/>
  <c r="F9" i="35" s="1"/>
  <c r="F19" i="35" s="1"/>
  <c r="F52" i="35" s="1"/>
  <c r="M46" i="35"/>
  <c r="M9" i="35" s="1"/>
  <c r="M19" i="35" s="1"/>
  <c r="M49" i="35" s="1"/>
  <c r="O18" i="35"/>
  <c r="O45" i="35"/>
  <c r="Q45" i="35" s="1"/>
  <c r="R45" i="35" s="1"/>
  <c r="I46" i="35"/>
  <c r="I9" i="35" s="1"/>
  <c r="I19" i="35" s="1"/>
  <c r="I49" i="35" s="1"/>
  <c r="I99" i="35"/>
  <c r="I100" i="35" s="1"/>
  <c r="I101" i="35" s="1"/>
  <c r="H184" i="36"/>
  <c r="I184" i="36" s="1"/>
  <c r="H124" i="36"/>
  <c r="I124" i="36" s="1"/>
  <c r="F125" i="36"/>
  <c r="H55" i="36"/>
  <c r="I55" i="36" s="1"/>
  <c r="H95" i="36"/>
  <c r="I95" i="36" s="1"/>
  <c r="H135" i="36"/>
  <c r="I135" i="36" s="1"/>
  <c r="F155" i="36"/>
  <c r="H154" i="36"/>
  <c r="I154" i="36" s="1"/>
  <c r="H105" i="36"/>
  <c r="I105" i="36"/>
  <c r="F185" i="36"/>
  <c r="J48" i="35"/>
  <c r="N49" i="35"/>
  <c r="G49" i="35"/>
  <c r="F49" i="35"/>
  <c r="J52" i="35"/>
  <c r="K48" i="35"/>
  <c r="O47" i="35"/>
  <c r="S51" i="35"/>
  <c r="S56" i="35" s="1"/>
  <c r="O99" i="35"/>
  <c r="C100" i="35"/>
  <c r="O282" i="35"/>
  <c r="Q281" i="35"/>
  <c r="R281" i="35" s="1"/>
  <c r="C285" i="35"/>
  <c r="O284" i="35"/>
  <c r="D48" i="35"/>
  <c r="D52" i="35"/>
  <c r="H49" i="35"/>
  <c r="L48" i="35"/>
  <c r="L52" i="35"/>
  <c r="E48" i="35"/>
  <c r="M48" i="35"/>
  <c r="O102" i="35"/>
  <c r="S67" i="35"/>
  <c r="O278" i="35"/>
  <c r="Q277" i="35"/>
  <c r="R277" i="35" s="1"/>
  <c r="C9" i="35"/>
  <c r="F48" i="35"/>
  <c r="N48" i="35"/>
  <c r="G48" i="35"/>
  <c r="K52" i="35"/>
  <c r="H48" i="35"/>
  <c r="E52" i="35"/>
  <c r="M52" i="35"/>
  <c r="F10" i="7"/>
  <c r="F8" i="7"/>
  <c r="F173" i="7"/>
  <c r="F171" i="7"/>
  <c r="F163" i="7"/>
  <c r="F161" i="7"/>
  <c r="F143" i="7"/>
  <c r="F141" i="7"/>
  <c r="F133" i="7"/>
  <c r="F131" i="7"/>
  <c r="F113" i="7"/>
  <c r="F111" i="7"/>
  <c r="F103" i="7"/>
  <c r="F101" i="7"/>
  <c r="F93" i="7"/>
  <c r="F91" i="7"/>
  <c r="F83" i="7"/>
  <c r="F81" i="7"/>
  <c r="F73" i="7"/>
  <c r="F71" i="7"/>
  <c r="F63" i="7"/>
  <c r="F61" i="7"/>
  <c r="F43" i="7"/>
  <c r="F41" i="7"/>
  <c r="F31" i="7"/>
  <c r="F23" i="7"/>
  <c r="F21" i="7"/>
  <c r="F12" i="7"/>
  <c r="F13" i="7"/>
  <c r="F167" i="39"/>
  <c r="F126" i="12"/>
  <c r="F127" i="39"/>
  <c r="F126" i="10"/>
  <c r="F127" i="10" s="1"/>
  <c r="F107" i="39"/>
  <c r="F96" i="13"/>
  <c r="F97" i="13" s="1"/>
  <c r="F87" i="39"/>
  <c r="F67" i="39"/>
  <c r="F26" i="12"/>
  <c r="F27" i="39"/>
  <c r="F26" i="10"/>
  <c r="F27" i="10" s="1"/>
  <c r="F6" i="12"/>
  <c r="F7" i="39"/>
  <c r="F6" i="10"/>
  <c r="F7" i="10" s="1"/>
  <c r="P26" i="35" l="1"/>
  <c r="P32" i="35"/>
  <c r="I48" i="35"/>
  <c r="O46" i="35"/>
  <c r="T45" i="35"/>
  <c r="W45" i="35" s="1"/>
  <c r="I52" i="35"/>
  <c r="S39" i="35"/>
  <c r="F98" i="13"/>
  <c r="F101" i="13"/>
  <c r="F102" i="13" s="1"/>
  <c r="F11" i="39"/>
  <c r="H7" i="39"/>
  <c r="I7" i="39" s="1"/>
  <c r="F17" i="38"/>
  <c r="F17" i="9"/>
  <c r="F17" i="39"/>
  <c r="F16" i="13"/>
  <c r="F17" i="13" s="1"/>
  <c r="F27" i="38"/>
  <c r="F27" i="9"/>
  <c r="F31" i="39"/>
  <c r="I27" i="39"/>
  <c r="H27" i="39"/>
  <c r="F66" i="10"/>
  <c r="F67" i="10" s="1"/>
  <c r="F66" i="12"/>
  <c r="F86" i="10"/>
  <c r="F87" i="10" s="1"/>
  <c r="F86" i="12"/>
  <c r="F106" i="10"/>
  <c r="F107" i="10" s="1"/>
  <c r="F106" i="12"/>
  <c r="F127" i="38"/>
  <c r="F127" i="9"/>
  <c r="F131" i="39"/>
  <c r="H127" i="39"/>
  <c r="I127" i="39" s="1"/>
  <c r="F137" i="38"/>
  <c r="F137" i="9"/>
  <c r="F137" i="39"/>
  <c r="F147" i="39" s="1"/>
  <c r="F136" i="13"/>
  <c r="F137" i="13" s="1"/>
  <c r="F157" i="38"/>
  <c r="F157" i="9"/>
  <c r="F157" i="39"/>
  <c r="F156" i="13"/>
  <c r="F157" i="13" s="1"/>
  <c r="F167" i="38"/>
  <c r="F167" i="9"/>
  <c r="F171" i="39"/>
  <c r="H167" i="39"/>
  <c r="I167" i="39" s="1"/>
  <c r="F7" i="12"/>
  <c r="F27" i="12"/>
  <c r="F37" i="38"/>
  <c r="F37" i="9"/>
  <c r="F37" i="39"/>
  <c r="F36" i="13"/>
  <c r="F37" i="13" s="1"/>
  <c r="F57" i="38"/>
  <c r="F57" i="9"/>
  <c r="F57" i="39"/>
  <c r="F56" i="13"/>
  <c r="F57" i="13" s="1"/>
  <c r="F67" i="38"/>
  <c r="F67" i="9"/>
  <c r="F71" i="39"/>
  <c r="H67" i="39"/>
  <c r="I67" i="39" s="1"/>
  <c r="F77" i="38"/>
  <c r="F77" i="9"/>
  <c r="F77" i="39"/>
  <c r="F76" i="13"/>
  <c r="F77" i="13" s="1"/>
  <c r="F87" i="38"/>
  <c r="F87" i="9"/>
  <c r="F91" i="39"/>
  <c r="H87" i="39"/>
  <c r="I87" i="39" s="1"/>
  <c r="F97" i="38"/>
  <c r="F97" i="9"/>
  <c r="F96" i="39"/>
  <c r="F97" i="39"/>
  <c r="F107" i="38"/>
  <c r="F107" i="9"/>
  <c r="F111" i="39"/>
  <c r="H107" i="39"/>
  <c r="I107" i="39" s="1"/>
  <c r="F127" i="12"/>
  <c r="F166" i="10"/>
  <c r="F167" i="10" s="1"/>
  <c r="F166" i="12"/>
  <c r="F192" i="36"/>
  <c r="H185" i="36"/>
  <c r="I185" i="36" s="1"/>
  <c r="H125" i="36"/>
  <c r="I125" i="36" s="1"/>
  <c r="H155" i="36"/>
  <c r="I155" i="36" s="1"/>
  <c r="T46" i="35"/>
  <c r="C19" i="35"/>
  <c r="O9" i="35"/>
  <c r="O48" i="35" s="1"/>
  <c r="O285" i="35"/>
  <c r="Q284" i="35"/>
  <c r="C101" i="35"/>
  <c r="O100" i="35"/>
  <c r="C48" i="35"/>
  <c r="F22" i="7"/>
  <c r="F32" i="7"/>
  <c r="F42" i="7"/>
  <c r="F62" i="7"/>
  <c r="F72" i="7"/>
  <c r="F82" i="7"/>
  <c r="F92" i="7"/>
  <c r="F102" i="7"/>
  <c r="F112" i="7"/>
  <c r="F132" i="7"/>
  <c r="F142" i="7"/>
  <c r="F162" i="7"/>
  <c r="F172" i="7"/>
  <c r="F25" i="7"/>
  <c r="F45" i="7"/>
  <c r="F65" i="7"/>
  <c r="F75" i="7"/>
  <c r="F85" i="7"/>
  <c r="F95" i="7"/>
  <c r="F105" i="7"/>
  <c r="F115" i="7"/>
  <c r="F135" i="7"/>
  <c r="F145" i="7"/>
  <c r="F165" i="7"/>
  <c r="F175" i="7"/>
  <c r="F190" i="36"/>
  <c r="F79" i="10"/>
  <c r="F99" i="10"/>
  <c r="F129" i="10"/>
  <c r="F131" i="10" s="1"/>
  <c r="F132" i="10" s="1"/>
  <c r="F129" i="12"/>
  <c r="F139" i="10"/>
  <c r="F139" i="12"/>
  <c r="F159" i="10"/>
  <c r="F159" i="12"/>
  <c r="F177" i="39" l="1"/>
  <c r="F58" i="13"/>
  <c r="F61" i="13"/>
  <c r="F62" i="13" s="1"/>
  <c r="F138" i="13"/>
  <c r="F141" i="13"/>
  <c r="F142" i="13" s="1"/>
  <c r="F78" i="13"/>
  <c r="F81" i="13"/>
  <c r="F82" i="13" s="1"/>
  <c r="F38" i="13"/>
  <c r="F41" i="13"/>
  <c r="F42" i="13" s="1"/>
  <c r="F158" i="13"/>
  <c r="F161" i="13"/>
  <c r="F162" i="13" s="1"/>
  <c r="F18" i="13"/>
  <c r="F21" i="13"/>
  <c r="F22" i="13" s="1"/>
  <c r="H147" i="39"/>
  <c r="I147" i="39" s="1"/>
  <c r="H177" i="39"/>
  <c r="I177" i="39" s="1"/>
  <c r="F156" i="12"/>
  <c r="F160" i="12" s="1"/>
  <c r="G159" i="12" s="1"/>
  <c r="F136" i="12"/>
  <c r="F169" i="10"/>
  <c r="F171" i="10" s="1"/>
  <c r="F172" i="10" s="1"/>
  <c r="F126" i="13"/>
  <c r="F127" i="13" s="1"/>
  <c r="F126" i="38"/>
  <c r="F128" i="38" s="1"/>
  <c r="I128" i="38" s="1"/>
  <c r="F126" i="9"/>
  <c r="F169" i="12"/>
  <c r="F139" i="38"/>
  <c r="F141" i="38" s="1"/>
  <c r="F139" i="9"/>
  <c r="F141" i="9" s="1"/>
  <c r="F149" i="12"/>
  <c r="F130" i="12"/>
  <c r="G129" i="12" s="1"/>
  <c r="F106" i="13"/>
  <c r="F107" i="13" s="1"/>
  <c r="F106" i="38"/>
  <c r="F108" i="38" s="1"/>
  <c r="I108" i="38" s="1"/>
  <c r="F106" i="9"/>
  <c r="F113" i="9" s="1"/>
  <c r="F115" i="9" s="1"/>
  <c r="F96" i="10"/>
  <c r="F97" i="10" s="1"/>
  <c r="F101" i="10" s="1"/>
  <c r="F102" i="10" s="1"/>
  <c r="F86" i="13"/>
  <c r="F87" i="13" s="1"/>
  <c r="F86" i="38"/>
  <c r="F88" i="38" s="1"/>
  <c r="I88" i="38" s="1"/>
  <c r="F86" i="9"/>
  <c r="F93" i="9" s="1"/>
  <c r="F95" i="9" s="1"/>
  <c r="F76" i="10"/>
  <c r="F77" i="10" s="1"/>
  <c r="F81" i="10" s="1"/>
  <c r="F82" i="10" s="1"/>
  <c r="F66" i="13"/>
  <c r="F67" i="13" s="1"/>
  <c r="F66" i="38"/>
  <c r="F68" i="38" s="1"/>
  <c r="I68" i="38" s="1"/>
  <c r="F66" i="9"/>
  <c r="F73" i="9" s="1"/>
  <c r="F75" i="9" s="1"/>
  <c r="F109" i="10"/>
  <c r="F89" i="10"/>
  <c r="F91" i="10" s="1"/>
  <c r="F92" i="10" s="1"/>
  <c r="F69" i="10"/>
  <c r="F71" i="10" s="1"/>
  <c r="F72" i="10" s="1"/>
  <c r="F59" i="38"/>
  <c r="F59" i="9"/>
  <c r="F36" i="10"/>
  <c r="F37" i="10" s="1"/>
  <c r="F26" i="13"/>
  <c r="F26" i="38"/>
  <c r="F26" i="9"/>
  <c r="F33" i="9" s="1"/>
  <c r="F35" i="9" s="1"/>
  <c r="F16" i="10"/>
  <c r="F17" i="10" s="1"/>
  <c r="F6" i="13"/>
  <c r="F7" i="13" s="1"/>
  <c r="F6" i="38"/>
  <c r="F6" i="9"/>
  <c r="F7" i="9" s="1"/>
  <c r="F79" i="38"/>
  <c r="F81" i="38" s="1"/>
  <c r="F79" i="9"/>
  <c r="F81" i="9" s="1"/>
  <c r="F56" i="12"/>
  <c r="F131" i="12"/>
  <c r="F128" i="12"/>
  <c r="H107" i="38"/>
  <c r="I107" i="38" s="1"/>
  <c r="F98" i="39"/>
  <c r="F100" i="39"/>
  <c r="F103" i="39"/>
  <c r="F105" i="39" s="1"/>
  <c r="F117" i="38"/>
  <c r="H97" i="38"/>
  <c r="I97" i="38" s="1"/>
  <c r="F81" i="39"/>
  <c r="H77" i="39"/>
  <c r="I77" i="39" s="1"/>
  <c r="F76" i="38"/>
  <c r="F78" i="38" s="1"/>
  <c r="I78" i="38" s="1"/>
  <c r="F76" i="9"/>
  <c r="F83" i="9" s="1"/>
  <c r="F85" i="9" s="1"/>
  <c r="F68" i="9"/>
  <c r="F61" i="39"/>
  <c r="H57" i="39"/>
  <c r="I57" i="39" s="1"/>
  <c r="F61" i="9"/>
  <c r="F56" i="38"/>
  <c r="F56" i="9"/>
  <c r="F63" i="9" s="1"/>
  <c r="F65" i="9" s="1"/>
  <c r="F36" i="39"/>
  <c r="F38" i="39" s="1"/>
  <c r="I38" i="39" s="1"/>
  <c r="H37" i="38"/>
  <c r="I37" i="38"/>
  <c r="F28" i="12"/>
  <c r="F8" i="12"/>
  <c r="F161" i="39"/>
  <c r="H157" i="39"/>
  <c r="I157" i="39" s="1"/>
  <c r="F156" i="38"/>
  <c r="F158" i="38" s="1"/>
  <c r="I158" i="38" s="1"/>
  <c r="F156" i="9"/>
  <c r="F163" i="9" s="1"/>
  <c r="F165" i="9" s="1"/>
  <c r="F136" i="39"/>
  <c r="F138" i="39" s="1"/>
  <c r="I138" i="39" s="1"/>
  <c r="H137" i="38"/>
  <c r="I137" i="38" s="1"/>
  <c r="F147" i="9"/>
  <c r="F128" i="9"/>
  <c r="F47" i="38"/>
  <c r="H27" i="38"/>
  <c r="I27" i="38" s="1"/>
  <c r="F28" i="38"/>
  <c r="I28" i="38" s="1"/>
  <c r="F16" i="39"/>
  <c r="F18" i="39" s="1"/>
  <c r="I18" i="39" s="1"/>
  <c r="H17" i="38"/>
  <c r="I17" i="38" s="1"/>
  <c r="F166" i="39"/>
  <c r="F166" i="13"/>
  <c r="F167" i="13" s="1"/>
  <c r="F166" i="38"/>
  <c r="F168" i="38" s="1"/>
  <c r="I168" i="38" s="1"/>
  <c r="F166" i="9"/>
  <c r="F173" i="9" s="1"/>
  <c r="F175" i="9" s="1"/>
  <c r="F156" i="10"/>
  <c r="F157" i="10" s="1"/>
  <c r="F161" i="10" s="1"/>
  <c r="F162" i="10" s="1"/>
  <c r="F136" i="10"/>
  <c r="F137" i="10" s="1"/>
  <c r="F141" i="10" s="1"/>
  <c r="F142" i="10" s="1"/>
  <c r="F169" i="38"/>
  <c r="F171" i="38" s="1"/>
  <c r="F169" i="9"/>
  <c r="F170" i="9" s="1"/>
  <c r="G169" i="9" s="1"/>
  <c r="F140" i="12"/>
  <c r="G139" i="12" s="1"/>
  <c r="F126" i="39"/>
  <c r="F159" i="38"/>
  <c r="F159" i="9"/>
  <c r="F106" i="39"/>
  <c r="F96" i="12"/>
  <c r="F86" i="39"/>
  <c r="F76" i="12"/>
  <c r="F66" i="39"/>
  <c r="F72" i="39" s="1"/>
  <c r="F129" i="38"/>
  <c r="F131" i="38" s="1"/>
  <c r="F129" i="9"/>
  <c r="F109" i="38"/>
  <c r="F111" i="38" s="1"/>
  <c r="F109" i="9"/>
  <c r="F110" i="9" s="1"/>
  <c r="G109" i="9" s="1"/>
  <c r="F89" i="38"/>
  <c r="F91" i="38" s="1"/>
  <c r="F89" i="9"/>
  <c r="F90" i="9" s="1"/>
  <c r="G89" i="9" s="1"/>
  <c r="F69" i="38"/>
  <c r="F69" i="9"/>
  <c r="F70" i="9" s="1"/>
  <c r="G69" i="9" s="1"/>
  <c r="F59" i="10"/>
  <c r="F36" i="12"/>
  <c r="F26" i="39"/>
  <c r="F32" i="39" s="1"/>
  <c r="F16" i="12"/>
  <c r="F6" i="39"/>
  <c r="F12" i="39" s="1"/>
  <c r="F99" i="38"/>
  <c r="F99" i="9"/>
  <c r="F101" i="9" s="1"/>
  <c r="F29" i="38"/>
  <c r="F29" i="9"/>
  <c r="F31" i="9" s="1"/>
  <c r="F32" i="9" s="1"/>
  <c r="F9" i="38"/>
  <c r="F9" i="9"/>
  <c r="F56" i="10"/>
  <c r="F57" i="10" s="1"/>
  <c r="F167" i="12"/>
  <c r="F108" i="9"/>
  <c r="F117" i="39"/>
  <c r="F101" i="39"/>
  <c r="H97" i="39"/>
  <c r="I97" i="39" s="1"/>
  <c r="F117" i="9"/>
  <c r="F96" i="38"/>
  <c r="F98" i="38" s="1"/>
  <c r="I98" i="38" s="1"/>
  <c r="F96" i="9"/>
  <c r="F98" i="9" s="1"/>
  <c r="F92" i="39"/>
  <c r="H87" i="38"/>
  <c r="I87" i="38" s="1"/>
  <c r="F76" i="39"/>
  <c r="H77" i="38"/>
  <c r="I77" i="38"/>
  <c r="F71" i="38"/>
  <c r="H67" i="38"/>
  <c r="I67" i="38" s="1"/>
  <c r="F56" i="39"/>
  <c r="H57" i="38"/>
  <c r="F58" i="38"/>
  <c r="I58" i="38" s="1"/>
  <c r="I57" i="38"/>
  <c r="F61" i="38"/>
  <c r="F41" i="39"/>
  <c r="H37" i="39"/>
  <c r="I37" i="39" s="1"/>
  <c r="F47" i="9"/>
  <c r="F36" i="38"/>
  <c r="F36" i="9"/>
  <c r="F38" i="9" s="1"/>
  <c r="F172" i="39"/>
  <c r="H167" i="38"/>
  <c r="I167" i="38"/>
  <c r="F156" i="39"/>
  <c r="F158" i="39" s="1"/>
  <c r="I158" i="39" s="1"/>
  <c r="F161" i="38"/>
  <c r="H157" i="38"/>
  <c r="I157" i="38"/>
  <c r="F141" i="39"/>
  <c r="H137" i="39"/>
  <c r="I137" i="39" s="1"/>
  <c r="F136" i="38"/>
  <c r="F138" i="38" s="1"/>
  <c r="I138" i="38" s="1"/>
  <c r="F136" i="9"/>
  <c r="F143" i="9" s="1"/>
  <c r="F145" i="9" s="1"/>
  <c r="H127" i="38"/>
  <c r="I127" i="38" s="1"/>
  <c r="F147" i="38"/>
  <c r="F107" i="12"/>
  <c r="F111" i="10"/>
  <c r="F112" i="10" s="1"/>
  <c r="F87" i="12"/>
  <c r="F67" i="12"/>
  <c r="F47" i="39"/>
  <c r="F21" i="39"/>
  <c r="H17" i="39"/>
  <c r="I17" i="39" s="1"/>
  <c r="F16" i="38"/>
  <c r="F18" i="38" s="1"/>
  <c r="I18" i="38" s="1"/>
  <c r="F16" i="9"/>
  <c r="F18" i="9" s="1"/>
  <c r="R284" i="35"/>
  <c r="Q285" i="35"/>
  <c r="S12" i="35"/>
  <c r="P10" i="35"/>
  <c r="O101" i="35"/>
  <c r="O103" i="35" s="1"/>
  <c r="O104" i="35" s="1"/>
  <c r="C104" i="35" s="1"/>
  <c r="O19" i="35"/>
  <c r="P19" i="35" s="1"/>
  <c r="C49" i="35"/>
  <c r="C52" i="35"/>
  <c r="T14" i="35"/>
  <c r="H175" i="7"/>
  <c r="I175" i="7" s="1"/>
  <c r="H165" i="7"/>
  <c r="I165" i="7" s="1"/>
  <c r="H145" i="7"/>
  <c r="I145" i="7" s="1"/>
  <c r="H135" i="7"/>
  <c r="I135" i="7" s="1"/>
  <c r="H115" i="7"/>
  <c r="I115" i="7" s="1"/>
  <c r="H105" i="7"/>
  <c r="I105" i="7" s="1"/>
  <c r="H95" i="7"/>
  <c r="I95" i="7" s="1"/>
  <c r="H85" i="7"/>
  <c r="I85" i="7" s="1"/>
  <c r="H75" i="7"/>
  <c r="I75" i="7" s="1"/>
  <c r="H65" i="7"/>
  <c r="I65" i="7" s="1"/>
  <c r="H45" i="7"/>
  <c r="I45" i="7" s="1"/>
  <c r="H35" i="7"/>
  <c r="I35" i="7" s="1"/>
  <c r="H25" i="7"/>
  <c r="I25" i="7" s="1"/>
  <c r="F99" i="12"/>
  <c r="F29" i="10"/>
  <c r="F31" i="10" s="1"/>
  <c r="F32" i="10" s="1"/>
  <c r="F29" i="12"/>
  <c r="F31" i="12" s="1"/>
  <c r="F111" i="9" l="1"/>
  <c r="F112" i="9" s="1"/>
  <c r="F88" i="9"/>
  <c r="F30" i="9"/>
  <c r="G29" i="9" s="1"/>
  <c r="G30" i="9" s="1"/>
  <c r="F181" i="39"/>
  <c r="F28" i="9"/>
  <c r="F61" i="10"/>
  <c r="F62" i="10" s="1"/>
  <c r="F160" i="9"/>
  <c r="G159" i="9" s="1"/>
  <c r="G160" i="9" s="1"/>
  <c r="F62" i="9"/>
  <c r="F82" i="9"/>
  <c r="F11" i="13"/>
  <c r="F12" i="13" s="1"/>
  <c r="F8" i="13"/>
  <c r="F142" i="9"/>
  <c r="F168" i="13"/>
  <c r="F171" i="13"/>
  <c r="F172" i="13" s="1"/>
  <c r="F68" i="13"/>
  <c r="F71" i="13"/>
  <c r="F72" i="13" s="1"/>
  <c r="F108" i="13"/>
  <c r="F111" i="13"/>
  <c r="F112" i="13" s="1"/>
  <c r="F128" i="13"/>
  <c r="F131" i="13"/>
  <c r="F132" i="13" s="1"/>
  <c r="F88" i="13"/>
  <c r="F91" i="13"/>
  <c r="F92" i="13" s="1"/>
  <c r="F32" i="12"/>
  <c r="F112" i="38"/>
  <c r="F9" i="12"/>
  <c r="F39" i="38"/>
  <c r="F49" i="38" s="1"/>
  <c r="F51" i="38" s="1"/>
  <c r="F39" i="9"/>
  <c r="F19" i="12"/>
  <c r="F89" i="12"/>
  <c r="F91" i="12" s="1"/>
  <c r="F19" i="10"/>
  <c r="F21" i="10" s="1"/>
  <c r="F22" i="10" s="1"/>
  <c r="F100" i="12"/>
  <c r="G99" i="12" s="1"/>
  <c r="F22" i="39"/>
  <c r="F51" i="39"/>
  <c r="H47" i="39"/>
  <c r="I47" i="39" s="1"/>
  <c r="F68" i="12"/>
  <c r="F108" i="12"/>
  <c r="F151" i="38"/>
  <c r="F132" i="38"/>
  <c r="H147" i="38"/>
  <c r="I147" i="38" s="1"/>
  <c r="F138" i="9"/>
  <c r="F142" i="39"/>
  <c r="F162" i="38"/>
  <c r="F46" i="9"/>
  <c r="F53" i="9" s="1"/>
  <c r="F55" i="9" s="1"/>
  <c r="F43" i="9"/>
  <c r="F45" i="9" s="1"/>
  <c r="F63" i="39"/>
  <c r="F60" i="39"/>
  <c r="G59" i="39" s="1"/>
  <c r="H56" i="39"/>
  <c r="I56" i="39" s="1"/>
  <c r="F72" i="38"/>
  <c r="F82" i="38"/>
  <c r="F83" i="39"/>
  <c r="F80" i="39"/>
  <c r="G79" i="39" s="1"/>
  <c r="H76" i="39"/>
  <c r="I76" i="39" s="1"/>
  <c r="F103" i="9"/>
  <c r="F105" i="9" s="1"/>
  <c r="F116" i="9"/>
  <c r="F123" i="9" s="1"/>
  <c r="F125" i="9" s="1"/>
  <c r="F102" i="9"/>
  <c r="F121" i="9"/>
  <c r="F122" i="9" s="1"/>
  <c r="H117" i="39"/>
  <c r="I117" i="39" s="1"/>
  <c r="F171" i="12"/>
  <c r="F168" i="12"/>
  <c r="G31" i="9"/>
  <c r="F119" i="9"/>
  <c r="F120" i="9" s="1"/>
  <c r="F100" i="9"/>
  <c r="G99" i="9" s="1"/>
  <c r="F10" i="39"/>
  <c r="G9" i="39" s="1"/>
  <c r="H6" i="39"/>
  <c r="I6" i="39" s="1"/>
  <c r="F176" i="39"/>
  <c r="F13" i="39"/>
  <c r="F8" i="39"/>
  <c r="I8" i="39" s="1"/>
  <c r="F17" i="12"/>
  <c r="F176" i="12"/>
  <c r="F30" i="39"/>
  <c r="G29" i="39" s="1"/>
  <c r="H26" i="39"/>
  <c r="I26" i="39" s="1"/>
  <c r="F33" i="39"/>
  <c r="F46" i="39"/>
  <c r="F28" i="39"/>
  <c r="I28" i="39" s="1"/>
  <c r="F37" i="12"/>
  <c r="F46" i="12"/>
  <c r="G71" i="9"/>
  <c r="G72" i="9" s="1"/>
  <c r="G70" i="9"/>
  <c r="G91" i="9"/>
  <c r="G92" i="9" s="1"/>
  <c r="G90" i="9"/>
  <c r="G111" i="9"/>
  <c r="G112" i="9" s="1"/>
  <c r="G110" i="9"/>
  <c r="F149" i="9"/>
  <c r="F130" i="9"/>
  <c r="G129" i="9" s="1"/>
  <c r="F73" i="39"/>
  <c r="F70" i="39"/>
  <c r="G69" i="39" s="1"/>
  <c r="H66" i="39"/>
  <c r="I66" i="39" s="1"/>
  <c r="F68" i="39"/>
  <c r="I68" i="39" s="1"/>
  <c r="F77" i="12"/>
  <c r="F90" i="39"/>
  <c r="G89" i="39" s="1"/>
  <c r="F93" i="39"/>
  <c r="H86" i="39"/>
  <c r="I86" i="39" s="1"/>
  <c r="F88" i="39"/>
  <c r="I88" i="39" s="1"/>
  <c r="F116" i="12"/>
  <c r="F97" i="12"/>
  <c r="F108" i="39"/>
  <c r="I108" i="39" s="1"/>
  <c r="F110" i="39"/>
  <c r="G109" i="39" s="1"/>
  <c r="H106" i="39"/>
  <c r="I106" i="39" s="1"/>
  <c r="F113" i="39"/>
  <c r="F170" i="38"/>
  <c r="G169" i="38" s="1"/>
  <c r="F173" i="38"/>
  <c r="H166" i="38"/>
  <c r="I166" i="38" s="1"/>
  <c r="F170" i="39"/>
  <c r="G169" i="39" s="1"/>
  <c r="H166" i="39"/>
  <c r="I166" i="39" s="1"/>
  <c r="F173" i="39"/>
  <c r="F168" i="39"/>
  <c r="I168" i="39" s="1"/>
  <c r="F163" i="38"/>
  <c r="H156" i="38"/>
  <c r="I156" i="38" s="1"/>
  <c r="F161" i="9"/>
  <c r="F162" i="9" s="1"/>
  <c r="F162" i="39"/>
  <c r="F171" i="9"/>
  <c r="F172" i="9" s="1"/>
  <c r="F40" i="39"/>
  <c r="G39" i="39" s="1"/>
  <c r="H36" i="39"/>
  <c r="I36" i="39" s="1"/>
  <c r="F43" i="39"/>
  <c r="F58" i="9"/>
  <c r="F78" i="9"/>
  <c r="F116" i="39"/>
  <c r="F112" i="39"/>
  <c r="F80" i="38"/>
  <c r="G79" i="38" s="1"/>
  <c r="F11" i="9"/>
  <c r="F12" i="9" s="1"/>
  <c r="F46" i="38"/>
  <c r="F48" i="38" s="1"/>
  <c r="I48" i="38" s="1"/>
  <c r="H26" i="38"/>
  <c r="I26" i="38" s="1"/>
  <c r="F33" i="38"/>
  <c r="F60" i="9"/>
  <c r="G59" i="9" s="1"/>
  <c r="F73" i="38"/>
  <c r="H66" i="38"/>
  <c r="I66" i="38" s="1"/>
  <c r="F113" i="38"/>
  <c r="H106" i="38"/>
  <c r="I106" i="38" s="1"/>
  <c r="G149" i="12"/>
  <c r="G130" i="12"/>
  <c r="G131" i="12"/>
  <c r="F140" i="38"/>
  <c r="G139" i="38" s="1"/>
  <c r="F170" i="12"/>
  <c r="G169" i="12" s="1"/>
  <c r="F146" i="9"/>
  <c r="F153" i="9" s="1"/>
  <c r="F155" i="9" s="1"/>
  <c r="F133" i="9"/>
  <c r="F135" i="9" s="1"/>
  <c r="F30" i="12"/>
  <c r="G29" i="12" s="1"/>
  <c r="F9" i="10"/>
  <c r="F11" i="10" s="1"/>
  <c r="F12" i="10" s="1"/>
  <c r="F39" i="12"/>
  <c r="F79" i="12"/>
  <c r="F109" i="12"/>
  <c r="F19" i="38"/>
  <c r="F179" i="38" s="1"/>
  <c r="F19" i="9"/>
  <c r="F59" i="12"/>
  <c r="F39" i="10"/>
  <c r="F41" i="10" s="1"/>
  <c r="F42" i="10" s="1"/>
  <c r="F69" i="12"/>
  <c r="F71" i="12" s="1"/>
  <c r="F23" i="38"/>
  <c r="H16" i="38"/>
  <c r="I16" i="38" s="1"/>
  <c r="F88" i="12"/>
  <c r="F143" i="38"/>
  <c r="H136" i="38"/>
  <c r="I136" i="38" s="1"/>
  <c r="F163" i="39"/>
  <c r="F160" i="39"/>
  <c r="G159" i="39" s="1"/>
  <c r="H156" i="39"/>
  <c r="I156" i="39" s="1"/>
  <c r="F172" i="38"/>
  <c r="F43" i="38"/>
  <c r="H36" i="38"/>
  <c r="I36" i="38" s="1"/>
  <c r="F42" i="39"/>
  <c r="F62" i="38"/>
  <c r="F92" i="38"/>
  <c r="F116" i="38"/>
  <c r="F118" i="38" s="1"/>
  <c r="I118" i="38" s="1"/>
  <c r="H96" i="38"/>
  <c r="I96" i="38" s="1"/>
  <c r="F103" i="38"/>
  <c r="F102" i="39"/>
  <c r="F121" i="39"/>
  <c r="H9" i="38"/>
  <c r="F10" i="38"/>
  <c r="I9" i="38"/>
  <c r="F30" i="38"/>
  <c r="G29" i="38" s="1"/>
  <c r="F119" i="38"/>
  <c r="F100" i="38"/>
  <c r="G99" i="38" s="1"/>
  <c r="F70" i="38"/>
  <c r="G69" i="38" s="1"/>
  <c r="F90" i="38"/>
  <c r="G89" i="38" s="1"/>
  <c r="F110" i="38"/>
  <c r="G109" i="38" s="1"/>
  <c r="F149" i="38"/>
  <c r="F130" i="38"/>
  <c r="G129" i="38" s="1"/>
  <c r="F160" i="38"/>
  <c r="G159" i="38" s="1"/>
  <c r="F146" i="39"/>
  <c r="F130" i="39"/>
  <c r="G129" i="39" s="1"/>
  <c r="F133" i="39"/>
  <c r="H126" i="39"/>
  <c r="I126" i="39" s="1"/>
  <c r="F128" i="39"/>
  <c r="I128" i="39" s="1"/>
  <c r="G141" i="12"/>
  <c r="G140" i="12"/>
  <c r="G160" i="12"/>
  <c r="G161" i="12"/>
  <c r="G170" i="9"/>
  <c r="G171" i="9"/>
  <c r="G172" i="9" s="1"/>
  <c r="F20" i="39"/>
  <c r="G19" i="39" s="1"/>
  <c r="H16" i="39"/>
  <c r="I16" i="39" s="1"/>
  <c r="F23" i="39"/>
  <c r="F31" i="38"/>
  <c r="H47" i="38"/>
  <c r="I47" i="38" s="1"/>
  <c r="F131" i="9"/>
  <c r="F151" i="39"/>
  <c r="F132" i="39"/>
  <c r="F142" i="38"/>
  <c r="F143" i="39"/>
  <c r="F140" i="39"/>
  <c r="G139" i="39" s="1"/>
  <c r="H136" i="39"/>
  <c r="I136" i="39" s="1"/>
  <c r="F158" i="9"/>
  <c r="F168" i="9"/>
  <c r="F38" i="38"/>
  <c r="I38" i="38" s="1"/>
  <c r="F63" i="38"/>
  <c r="H56" i="38"/>
  <c r="I56" i="38" s="1"/>
  <c r="F58" i="39"/>
  <c r="I58" i="39" s="1"/>
  <c r="F62" i="39"/>
  <c r="F71" i="9"/>
  <c r="F72" i="9" s="1"/>
  <c r="H76" i="38"/>
  <c r="I76" i="38"/>
  <c r="F83" i="38"/>
  <c r="F78" i="39"/>
  <c r="I78" i="39" s="1"/>
  <c r="F82" i="39"/>
  <c r="F91" i="9"/>
  <c r="F92" i="9" s="1"/>
  <c r="F101" i="38"/>
  <c r="H117" i="38"/>
  <c r="I117" i="38" s="1"/>
  <c r="F132" i="12"/>
  <c r="F57" i="12"/>
  <c r="F80" i="9"/>
  <c r="G79" i="9" s="1"/>
  <c r="F176" i="38"/>
  <c r="H6" i="38"/>
  <c r="I6" i="38" s="1"/>
  <c r="F7" i="38"/>
  <c r="F60" i="38"/>
  <c r="G59" i="38" s="1"/>
  <c r="F93" i="38"/>
  <c r="H86" i="38"/>
  <c r="I86" i="38" s="1"/>
  <c r="F140" i="9"/>
  <c r="G139" i="9" s="1"/>
  <c r="F133" i="38"/>
  <c r="H126" i="38"/>
  <c r="I126" i="38" s="1"/>
  <c r="F146" i="38"/>
  <c r="F148" i="38" s="1"/>
  <c r="I148" i="38" s="1"/>
  <c r="F137" i="12"/>
  <c r="F146" i="12"/>
  <c r="F157" i="12"/>
  <c r="O53" i="35"/>
  <c r="O49" i="35"/>
  <c r="S47" i="35"/>
  <c r="O52" i="35"/>
  <c r="S10" i="35"/>
  <c r="K104" i="35"/>
  <c r="G104" i="35"/>
  <c r="L104" i="35"/>
  <c r="H104" i="35"/>
  <c r="D104" i="35"/>
  <c r="M104" i="35"/>
  <c r="I104" i="35"/>
  <c r="E104" i="35"/>
  <c r="N104" i="35"/>
  <c r="J104" i="35"/>
  <c r="F104" i="35"/>
  <c r="F189" i="36"/>
  <c r="G161" i="9" l="1"/>
  <c r="G162" i="9" s="1"/>
  <c r="F48" i="9"/>
  <c r="F72" i="12"/>
  <c r="F158" i="12"/>
  <c r="F161" i="12"/>
  <c r="F150" i="12"/>
  <c r="H93" i="38"/>
  <c r="I93" i="38" s="1"/>
  <c r="F95" i="38"/>
  <c r="H59" i="38"/>
  <c r="I59" i="38" s="1"/>
  <c r="G61" i="38"/>
  <c r="J59" i="38"/>
  <c r="K59" i="38" s="1"/>
  <c r="G60" i="38"/>
  <c r="G80" i="9"/>
  <c r="G81" i="9"/>
  <c r="G82" i="9" s="1"/>
  <c r="F85" i="38"/>
  <c r="H83" i="38"/>
  <c r="I83" i="38" s="1"/>
  <c r="H63" i="38"/>
  <c r="I63" i="38" s="1"/>
  <c r="F65" i="38"/>
  <c r="H143" i="39"/>
  <c r="I143" i="39" s="1"/>
  <c r="F145" i="39"/>
  <c r="F52" i="38"/>
  <c r="F32" i="38"/>
  <c r="G20" i="39"/>
  <c r="G21" i="39"/>
  <c r="H19" i="39"/>
  <c r="I19" i="39" s="1"/>
  <c r="J19" i="39"/>
  <c r="K19" i="39" s="1"/>
  <c r="F150" i="39"/>
  <c r="F153" i="39"/>
  <c r="H146" i="39"/>
  <c r="I146" i="39" s="1"/>
  <c r="F148" i="39"/>
  <c r="I148" i="39" s="1"/>
  <c r="G110" i="38"/>
  <c r="H109" i="38"/>
  <c r="I109" i="38" s="1"/>
  <c r="G111" i="38"/>
  <c r="J109" i="38"/>
  <c r="K109" i="38" s="1"/>
  <c r="G91" i="38"/>
  <c r="J89" i="38"/>
  <c r="K89" i="38" s="1"/>
  <c r="G90" i="38"/>
  <c r="H89" i="38"/>
  <c r="I89" i="38" s="1"/>
  <c r="G70" i="38"/>
  <c r="H69" i="38"/>
  <c r="I69" i="38" s="1"/>
  <c r="G71" i="38"/>
  <c r="J69" i="38"/>
  <c r="K69" i="38" s="1"/>
  <c r="G119" i="38"/>
  <c r="H99" i="38"/>
  <c r="I99" i="38" s="1"/>
  <c r="G101" i="38"/>
  <c r="J99" i="38"/>
  <c r="K99" i="38" s="1"/>
  <c r="G100" i="38"/>
  <c r="F120" i="38"/>
  <c r="G30" i="38"/>
  <c r="H29" i="38"/>
  <c r="I29" i="38" s="1"/>
  <c r="G31" i="38"/>
  <c r="J29" i="38"/>
  <c r="K29" i="38" s="1"/>
  <c r="H10" i="38"/>
  <c r="I10" i="38" s="1"/>
  <c r="F180" i="38"/>
  <c r="H103" i="38"/>
  <c r="I103" i="38" s="1"/>
  <c r="F105" i="38"/>
  <c r="H163" i="39"/>
  <c r="I163" i="39" s="1"/>
  <c r="F165" i="39"/>
  <c r="F92" i="12"/>
  <c r="F20" i="38"/>
  <c r="G19" i="38" s="1"/>
  <c r="F21" i="38"/>
  <c r="F110" i="12"/>
  <c r="G109" i="12" s="1"/>
  <c r="F80" i="12"/>
  <c r="G79" i="12" s="1"/>
  <c r="F40" i="12"/>
  <c r="G39" i="12" s="1"/>
  <c r="F49" i="12"/>
  <c r="H139" i="38"/>
  <c r="I139" i="38" s="1"/>
  <c r="G141" i="38"/>
  <c r="J139" i="38"/>
  <c r="K139" i="38" s="1"/>
  <c r="G140" i="38"/>
  <c r="H73" i="38"/>
  <c r="I73" i="38" s="1"/>
  <c r="F75" i="38"/>
  <c r="H46" i="38"/>
  <c r="F53" i="38"/>
  <c r="I46" i="38"/>
  <c r="H43" i="39"/>
  <c r="I43" i="39" s="1"/>
  <c r="F45" i="39"/>
  <c r="F165" i="38"/>
  <c r="H163" i="38"/>
  <c r="I163" i="38" s="1"/>
  <c r="H173" i="39"/>
  <c r="I173" i="39" s="1"/>
  <c r="F175" i="39"/>
  <c r="H173" i="38"/>
  <c r="I173" i="38" s="1"/>
  <c r="F175" i="38"/>
  <c r="F115" i="39"/>
  <c r="H113" i="39"/>
  <c r="I113" i="39" s="1"/>
  <c r="H93" i="39"/>
  <c r="I93" i="39" s="1"/>
  <c r="F95" i="39"/>
  <c r="G90" i="39"/>
  <c r="G91" i="39"/>
  <c r="J89" i="39"/>
  <c r="K89" i="39" s="1"/>
  <c r="H89" i="39"/>
  <c r="I89" i="39" s="1"/>
  <c r="G70" i="39"/>
  <c r="H69" i="39"/>
  <c r="I69" i="39" s="1"/>
  <c r="G71" i="39"/>
  <c r="J69" i="39"/>
  <c r="K69" i="39" s="1"/>
  <c r="G149" i="9"/>
  <c r="G150" i="9" s="1"/>
  <c r="G131" i="9"/>
  <c r="G130" i="9"/>
  <c r="F50" i="39"/>
  <c r="H46" i="39"/>
  <c r="I46" i="39" s="1"/>
  <c r="F53" i="39"/>
  <c r="G49" i="39"/>
  <c r="G31" i="39"/>
  <c r="J29" i="39"/>
  <c r="K29" i="39" s="1"/>
  <c r="G30" i="39"/>
  <c r="H29" i="39"/>
  <c r="I29" i="39" s="1"/>
  <c r="F18" i="12"/>
  <c r="F21" i="12"/>
  <c r="F177" i="12"/>
  <c r="F178" i="12" s="1"/>
  <c r="F180" i="39"/>
  <c r="F186" i="39"/>
  <c r="F178" i="39"/>
  <c r="G11" i="39"/>
  <c r="H9" i="39"/>
  <c r="I9" i="39" s="1"/>
  <c r="G10" i="39"/>
  <c r="J9" i="39"/>
  <c r="K9" i="39" s="1"/>
  <c r="F118" i="9"/>
  <c r="G81" i="39"/>
  <c r="J79" i="39"/>
  <c r="K79" i="39" s="1"/>
  <c r="G80" i="39"/>
  <c r="H79" i="39"/>
  <c r="I79" i="39" s="1"/>
  <c r="H63" i="39"/>
  <c r="I63" i="39" s="1"/>
  <c r="F65" i="39"/>
  <c r="F48" i="39"/>
  <c r="I48" i="39" s="1"/>
  <c r="F182" i="39"/>
  <c r="F119" i="12"/>
  <c r="F90" i="12"/>
  <c r="G89" i="12" s="1"/>
  <c r="F20" i="12"/>
  <c r="G19" i="12" s="1"/>
  <c r="F49" i="9"/>
  <c r="F40" i="9"/>
  <c r="G39" i="9" s="1"/>
  <c r="F41" i="9"/>
  <c r="F42" i="9" s="1"/>
  <c r="F141" i="12"/>
  <c r="F138" i="12"/>
  <c r="F147" i="12"/>
  <c r="H146" i="38"/>
  <c r="I146" i="38" s="1"/>
  <c r="F153" i="38"/>
  <c r="F135" i="38"/>
  <c r="H133" i="38"/>
  <c r="I133" i="38" s="1"/>
  <c r="G140" i="9"/>
  <c r="G141" i="9"/>
  <c r="G142" i="9" s="1"/>
  <c r="F11" i="38"/>
  <c r="F8" i="38"/>
  <c r="I8" i="38" s="1"/>
  <c r="F177" i="38"/>
  <c r="F186" i="38" s="1"/>
  <c r="H7" i="38"/>
  <c r="I7" i="38" s="1"/>
  <c r="H176" i="38"/>
  <c r="I176" i="38" s="1"/>
  <c r="F61" i="12"/>
  <c r="F58" i="12"/>
  <c r="F121" i="38"/>
  <c r="F102" i="38"/>
  <c r="G149" i="39"/>
  <c r="G140" i="39"/>
  <c r="H139" i="39"/>
  <c r="I139" i="39" s="1"/>
  <c r="J139" i="39"/>
  <c r="K139" i="39" s="1"/>
  <c r="G141" i="39"/>
  <c r="F151" i="9"/>
  <c r="F152" i="9" s="1"/>
  <c r="F132" i="9"/>
  <c r="H23" i="39"/>
  <c r="I23" i="39" s="1"/>
  <c r="F25" i="39"/>
  <c r="G162" i="12"/>
  <c r="G142" i="12"/>
  <c r="H133" i="39"/>
  <c r="I133" i="39" s="1"/>
  <c r="F135" i="39"/>
  <c r="G130" i="39"/>
  <c r="G131" i="39"/>
  <c r="J129" i="39"/>
  <c r="K129" i="39" s="1"/>
  <c r="H129" i="39"/>
  <c r="I129" i="39" s="1"/>
  <c r="G160" i="38"/>
  <c r="H159" i="38"/>
  <c r="I159" i="38" s="1"/>
  <c r="G161" i="38"/>
  <c r="J159" i="38"/>
  <c r="K159" i="38" s="1"/>
  <c r="G131" i="38"/>
  <c r="H129" i="38"/>
  <c r="I129" i="38" s="1"/>
  <c r="G149" i="38"/>
  <c r="G130" i="38"/>
  <c r="J129" i="38"/>
  <c r="K129" i="38" s="1"/>
  <c r="F150" i="38"/>
  <c r="F50" i="38"/>
  <c r="F122" i="39"/>
  <c r="H116" i="38"/>
  <c r="F123" i="38"/>
  <c r="I116" i="38"/>
  <c r="H43" i="38"/>
  <c r="I43" i="38"/>
  <c r="F45" i="38"/>
  <c r="G161" i="39"/>
  <c r="J159" i="39"/>
  <c r="K159" i="39" s="1"/>
  <c r="G160" i="39"/>
  <c r="H159" i="39"/>
  <c r="I159" i="39" s="1"/>
  <c r="F145" i="38"/>
  <c r="H143" i="38"/>
  <c r="I143" i="38" s="1"/>
  <c r="F25" i="38"/>
  <c r="H23" i="38"/>
  <c r="F183" i="38"/>
  <c r="I23" i="38"/>
  <c r="F70" i="12"/>
  <c r="G69" i="12" s="1"/>
  <c r="F60" i="12"/>
  <c r="G59" i="12" s="1"/>
  <c r="F20" i="9"/>
  <c r="G19" i="9" s="1"/>
  <c r="F21" i="9"/>
  <c r="F22" i="9" s="1"/>
  <c r="G31" i="12"/>
  <c r="G30" i="12"/>
  <c r="G49" i="12"/>
  <c r="G171" i="12"/>
  <c r="G170" i="12"/>
  <c r="G151" i="12"/>
  <c r="G132" i="12"/>
  <c r="G150" i="12"/>
  <c r="F115" i="38"/>
  <c r="H113" i="38"/>
  <c r="I113" i="38" s="1"/>
  <c r="G60" i="9"/>
  <c r="G61" i="9"/>
  <c r="G62" i="9" s="1"/>
  <c r="H33" i="38"/>
  <c r="F35" i="38"/>
  <c r="I33" i="38"/>
  <c r="H79" i="38"/>
  <c r="I79" i="38" s="1"/>
  <c r="G81" i="38"/>
  <c r="J79" i="38"/>
  <c r="K79" i="38" s="1"/>
  <c r="G80" i="38"/>
  <c r="F123" i="39"/>
  <c r="F120" i="39"/>
  <c r="H39" i="39"/>
  <c r="I39" i="39" s="1"/>
  <c r="G40" i="39"/>
  <c r="J39" i="39"/>
  <c r="K39" i="39" s="1"/>
  <c r="G41" i="39"/>
  <c r="F148" i="9"/>
  <c r="G170" i="39"/>
  <c r="J169" i="39"/>
  <c r="K169" i="39" s="1"/>
  <c r="H169" i="39"/>
  <c r="I169" i="39" s="1"/>
  <c r="G171" i="39"/>
  <c r="H169" i="38"/>
  <c r="I169" i="38" s="1"/>
  <c r="G171" i="38"/>
  <c r="J169" i="38"/>
  <c r="K169" i="38" s="1"/>
  <c r="G170" i="38"/>
  <c r="G110" i="39"/>
  <c r="J109" i="39"/>
  <c r="K109" i="39" s="1"/>
  <c r="H109" i="39"/>
  <c r="I109" i="39" s="1"/>
  <c r="G111" i="39"/>
  <c r="F101" i="12"/>
  <c r="F117" i="12"/>
  <c r="F98" i="12"/>
  <c r="F81" i="12"/>
  <c r="F78" i="12"/>
  <c r="H73" i="39"/>
  <c r="I73" i="39" s="1"/>
  <c r="F75" i="39"/>
  <c r="F150" i="9"/>
  <c r="F38" i="12"/>
  <c r="F41" i="12"/>
  <c r="F47" i="12"/>
  <c r="F53" i="12" s="1"/>
  <c r="F55" i="12" s="1"/>
  <c r="H33" i="39"/>
  <c r="I33" i="39"/>
  <c r="F35" i="39"/>
  <c r="H13" i="39"/>
  <c r="I13" i="39" s="1"/>
  <c r="F183" i="39"/>
  <c r="F187" i="39" s="1"/>
  <c r="F15" i="39"/>
  <c r="G100" i="9"/>
  <c r="G119" i="9"/>
  <c r="G120" i="9" s="1"/>
  <c r="G101" i="9"/>
  <c r="G32" i="9"/>
  <c r="F172" i="12"/>
  <c r="F118" i="39"/>
  <c r="H83" i="39"/>
  <c r="I83" i="39" s="1"/>
  <c r="F85" i="39"/>
  <c r="G60" i="39"/>
  <c r="H59" i="39"/>
  <c r="I59" i="39" s="1"/>
  <c r="G61" i="39"/>
  <c r="J59" i="39"/>
  <c r="K59" i="39" s="1"/>
  <c r="F152" i="38"/>
  <c r="F111" i="12"/>
  <c r="F52" i="39"/>
  <c r="G100" i="12"/>
  <c r="G101" i="12"/>
  <c r="G119" i="12"/>
  <c r="F40" i="38"/>
  <c r="G39" i="38" s="1"/>
  <c r="F41" i="38"/>
  <c r="F179" i="12"/>
  <c r="F180" i="12" s="1"/>
  <c r="F10" i="12"/>
  <c r="G9" i="12" s="1"/>
  <c r="F11" i="12"/>
  <c r="P52" i="35"/>
  <c r="O54" i="35"/>
  <c r="F181" i="12" l="1"/>
  <c r="F12" i="12"/>
  <c r="F42" i="38"/>
  <c r="G41" i="38"/>
  <c r="J39" i="38"/>
  <c r="K39" i="38" s="1"/>
  <c r="G40" i="38"/>
  <c r="H39" i="38"/>
  <c r="I39" i="38" s="1"/>
  <c r="G102" i="12"/>
  <c r="F112" i="12"/>
  <c r="G62" i="39"/>
  <c r="H61" i="39"/>
  <c r="I61" i="39" s="1"/>
  <c r="J61" i="39"/>
  <c r="K61" i="39" s="1"/>
  <c r="J60" i="39"/>
  <c r="K60" i="39" s="1"/>
  <c r="H60" i="39"/>
  <c r="I60" i="39" s="1"/>
  <c r="H85" i="39"/>
  <c r="I85" i="39" s="1"/>
  <c r="H15" i="39"/>
  <c r="I15" i="39" s="1"/>
  <c r="F185" i="39"/>
  <c r="H35" i="39"/>
  <c r="I35" i="39" s="1"/>
  <c r="F42" i="12"/>
  <c r="F51" i="12"/>
  <c r="H75" i="39"/>
  <c r="I75" i="39" s="1"/>
  <c r="F118" i="12"/>
  <c r="J111" i="39"/>
  <c r="K111" i="39" s="1"/>
  <c r="G112" i="39"/>
  <c r="H111" i="39"/>
  <c r="I111" i="39" s="1"/>
  <c r="H170" i="38"/>
  <c r="I170" i="38" s="1"/>
  <c r="J170" i="38"/>
  <c r="K170" i="38" s="1"/>
  <c r="H171" i="38"/>
  <c r="I171" i="38" s="1"/>
  <c r="G172" i="38"/>
  <c r="J171" i="38"/>
  <c r="K171" i="38" s="1"/>
  <c r="G172" i="39"/>
  <c r="J171" i="39"/>
  <c r="K171" i="39" s="1"/>
  <c r="H171" i="39"/>
  <c r="I171" i="39" s="1"/>
  <c r="G42" i="39"/>
  <c r="J41" i="39"/>
  <c r="K41" i="39" s="1"/>
  <c r="H41" i="39"/>
  <c r="I41" i="39" s="1"/>
  <c r="J40" i="39"/>
  <c r="K40" i="39" s="1"/>
  <c r="H40" i="39"/>
  <c r="I40" i="39" s="1"/>
  <c r="H80" i="38"/>
  <c r="I80" i="38" s="1"/>
  <c r="J80" i="38"/>
  <c r="K80" i="38" s="1"/>
  <c r="H81" i="38"/>
  <c r="I81" i="38" s="1"/>
  <c r="G82" i="38"/>
  <c r="J81" i="38"/>
  <c r="K81" i="38" s="1"/>
  <c r="H35" i="38"/>
  <c r="I35" i="38"/>
  <c r="H115" i="38"/>
  <c r="I115" i="38"/>
  <c r="G152" i="12"/>
  <c r="G172" i="12"/>
  <c r="G50" i="12"/>
  <c r="G32" i="12"/>
  <c r="G61" i="12"/>
  <c r="G60" i="12"/>
  <c r="G70" i="12"/>
  <c r="G71" i="12"/>
  <c r="H145" i="38"/>
  <c r="I145" i="38" s="1"/>
  <c r="J160" i="39"/>
  <c r="K160" i="39" s="1"/>
  <c r="H160" i="39"/>
  <c r="I160" i="39" s="1"/>
  <c r="H45" i="38"/>
  <c r="I45" i="38" s="1"/>
  <c r="G150" i="38"/>
  <c r="J149" i="38"/>
  <c r="K149" i="38" s="1"/>
  <c r="H149" i="38"/>
  <c r="I149" i="38" s="1"/>
  <c r="J160" i="38"/>
  <c r="K160" i="38" s="1"/>
  <c r="H160" i="38"/>
  <c r="I160" i="38" s="1"/>
  <c r="G132" i="39"/>
  <c r="J131" i="39"/>
  <c r="K131" i="39" s="1"/>
  <c r="H131" i="39"/>
  <c r="I131" i="39" s="1"/>
  <c r="H135" i="39"/>
  <c r="I135" i="39" s="1"/>
  <c r="H25" i="39"/>
  <c r="I25" i="39" s="1"/>
  <c r="J140" i="39"/>
  <c r="K140" i="39" s="1"/>
  <c r="H140" i="39"/>
  <c r="I140" i="39" s="1"/>
  <c r="F62" i="12"/>
  <c r="H153" i="38"/>
  <c r="F155" i="38"/>
  <c r="I153" i="38"/>
  <c r="F148" i="12"/>
  <c r="F142" i="12"/>
  <c r="F151" i="12"/>
  <c r="F50" i="9"/>
  <c r="F51" i="9"/>
  <c r="F52" i="9" s="1"/>
  <c r="H65" i="39"/>
  <c r="I65" i="39" s="1"/>
  <c r="J10" i="39"/>
  <c r="K10" i="39" s="1"/>
  <c r="H10" i="39"/>
  <c r="I10" i="39" s="1"/>
  <c r="G12" i="39"/>
  <c r="H11" i="39"/>
  <c r="I11" i="39" s="1"/>
  <c r="J11" i="39"/>
  <c r="K11" i="39" s="1"/>
  <c r="J30" i="39"/>
  <c r="K30" i="39" s="1"/>
  <c r="H30" i="39"/>
  <c r="I30" i="39" s="1"/>
  <c r="G32" i="39"/>
  <c r="J31" i="39"/>
  <c r="K31" i="39" s="1"/>
  <c r="H31" i="39"/>
  <c r="I31" i="39" s="1"/>
  <c r="H53" i="39"/>
  <c r="I53" i="39" s="1"/>
  <c r="F55" i="39"/>
  <c r="G72" i="39"/>
  <c r="J71" i="39"/>
  <c r="K71" i="39" s="1"/>
  <c r="H71" i="39"/>
  <c r="I71" i="39" s="1"/>
  <c r="J70" i="39"/>
  <c r="K70" i="39" s="1"/>
  <c r="H70" i="39"/>
  <c r="I70" i="39" s="1"/>
  <c r="J90" i="39"/>
  <c r="K90" i="39" s="1"/>
  <c r="H90" i="39"/>
  <c r="I90" i="39" s="1"/>
  <c r="H115" i="39"/>
  <c r="I115" i="39" s="1"/>
  <c r="H175" i="38"/>
  <c r="I175" i="38" s="1"/>
  <c r="H175" i="39"/>
  <c r="I175" i="39" s="1"/>
  <c r="H45" i="39"/>
  <c r="I45" i="39" s="1"/>
  <c r="F55" i="38"/>
  <c r="H53" i="38"/>
  <c r="I53" i="38" s="1"/>
  <c r="H75" i="38"/>
  <c r="I75" i="38" s="1"/>
  <c r="J140" i="38"/>
  <c r="K140" i="38" s="1"/>
  <c r="H140" i="38"/>
  <c r="I140" i="38" s="1"/>
  <c r="G142" i="38"/>
  <c r="J141" i="38"/>
  <c r="K141" i="38" s="1"/>
  <c r="H141" i="38"/>
  <c r="I141" i="38" s="1"/>
  <c r="G40" i="12"/>
  <c r="G41" i="12"/>
  <c r="G81" i="12"/>
  <c r="G80" i="12"/>
  <c r="G111" i="12"/>
  <c r="G121" i="12" s="1"/>
  <c r="G110" i="12"/>
  <c r="F22" i="38"/>
  <c r="G21" i="38"/>
  <c r="J19" i="38"/>
  <c r="K19" i="38" s="1"/>
  <c r="G20" i="38"/>
  <c r="G179" i="38"/>
  <c r="H19" i="38"/>
  <c r="I19" i="38" s="1"/>
  <c r="H165" i="39"/>
  <c r="I165" i="39" s="1"/>
  <c r="H105" i="38"/>
  <c r="I105" i="38" s="1"/>
  <c r="H31" i="38"/>
  <c r="I31" i="38" s="1"/>
  <c r="G51" i="38"/>
  <c r="J31" i="38"/>
  <c r="K31" i="38" s="1"/>
  <c r="G32" i="38"/>
  <c r="J30" i="38"/>
  <c r="K30" i="38" s="1"/>
  <c r="H30" i="38"/>
  <c r="I30" i="38" s="1"/>
  <c r="J119" i="38"/>
  <c r="K119" i="38" s="1"/>
  <c r="G120" i="38"/>
  <c r="H119" i="38"/>
  <c r="I119" i="38" s="1"/>
  <c r="G181" i="38"/>
  <c r="H71" i="38"/>
  <c r="I71" i="38" s="1"/>
  <c r="J71" i="38"/>
  <c r="K71" i="38" s="1"/>
  <c r="G72" i="38"/>
  <c r="H90" i="38"/>
  <c r="I90" i="38" s="1"/>
  <c r="J90" i="38"/>
  <c r="K90" i="38" s="1"/>
  <c r="H91" i="38"/>
  <c r="I91" i="38" s="1"/>
  <c r="J91" i="38"/>
  <c r="K91" i="38" s="1"/>
  <c r="G92" i="38"/>
  <c r="J111" i="38"/>
  <c r="K111" i="38" s="1"/>
  <c r="G112" i="38"/>
  <c r="H111" i="38"/>
  <c r="I111" i="38" s="1"/>
  <c r="J20" i="39"/>
  <c r="K20" i="39" s="1"/>
  <c r="H20" i="39"/>
  <c r="I20" i="39" s="1"/>
  <c r="H145" i="39"/>
  <c r="I145" i="39" s="1"/>
  <c r="H65" i="38"/>
  <c r="I65" i="38" s="1"/>
  <c r="H60" i="38"/>
  <c r="I60" i="38" s="1"/>
  <c r="J60" i="38"/>
  <c r="K60" i="38" s="1"/>
  <c r="H61" i="38"/>
  <c r="I61" i="38" s="1"/>
  <c r="G62" i="38"/>
  <c r="J61" i="38"/>
  <c r="K61" i="38" s="1"/>
  <c r="G179" i="12"/>
  <c r="G10" i="12"/>
  <c r="G11" i="12"/>
  <c r="G120" i="12"/>
  <c r="G121" i="9"/>
  <c r="G122" i="9" s="1"/>
  <c r="G102" i="9"/>
  <c r="F48" i="12"/>
  <c r="F82" i="12"/>
  <c r="F121" i="12"/>
  <c r="F102" i="12"/>
  <c r="J110" i="39"/>
  <c r="K110" i="39" s="1"/>
  <c r="H110" i="39"/>
  <c r="I110" i="39" s="1"/>
  <c r="H170" i="39"/>
  <c r="I170" i="39" s="1"/>
  <c r="J170" i="39"/>
  <c r="K170" i="39" s="1"/>
  <c r="F125" i="39"/>
  <c r="G20" i="9"/>
  <c r="G21" i="9"/>
  <c r="G22" i="9" s="1"/>
  <c r="H183" i="38"/>
  <c r="I183" i="38" s="1"/>
  <c r="F187" i="38"/>
  <c r="F185" i="38"/>
  <c r="H25" i="38"/>
  <c r="I25" i="38" s="1"/>
  <c r="G162" i="39"/>
  <c r="J161" i="39"/>
  <c r="K161" i="39" s="1"/>
  <c r="H161" i="39"/>
  <c r="I161" i="39" s="1"/>
  <c r="F125" i="38"/>
  <c r="H123" i="38"/>
  <c r="I123" i="38" s="1"/>
  <c r="J130" i="38"/>
  <c r="K130" i="38" s="1"/>
  <c r="H130" i="38"/>
  <c r="I130" i="38" s="1"/>
  <c r="G151" i="38"/>
  <c r="J131" i="38"/>
  <c r="K131" i="38" s="1"/>
  <c r="G132" i="38"/>
  <c r="H131" i="38"/>
  <c r="I131" i="38" s="1"/>
  <c r="J161" i="38"/>
  <c r="K161" i="38" s="1"/>
  <c r="G162" i="38"/>
  <c r="H161" i="38"/>
  <c r="I161" i="38" s="1"/>
  <c r="H130" i="39"/>
  <c r="I130" i="39" s="1"/>
  <c r="J130" i="39"/>
  <c r="K130" i="39" s="1"/>
  <c r="G151" i="39"/>
  <c r="J141" i="39"/>
  <c r="K141" i="39" s="1"/>
  <c r="G142" i="39"/>
  <c r="H141" i="39"/>
  <c r="I141" i="39" s="1"/>
  <c r="G150" i="39"/>
  <c r="H149" i="39"/>
  <c r="I149" i="39" s="1"/>
  <c r="J149" i="39"/>
  <c r="K149" i="39" s="1"/>
  <c r="F122" i="38"/>
  <c r="F178" i="38"/>
  <c r="I178" i="38" s="1"/>
  <c r="H177" i="38"/>
  <c r="I177" i="38" s="1"/>
  <c r="F181" i="38"/>
  <c r="F12" i="38"/>
  <c r="H12" i="38" s="1"/>
  <c r="I12" i="38" s="1"/>
  <c r="H11" i="38"/>
  <c r="I11" i="38" s="1"/>
  <c r="H135" i="38"/>
  <c r="I135" i="38" s="1"/>
  <c r="G41" i="9"/>
  <c r="G40" i="9"/>
  <c r="G49" i="9"/>
  <c r="G50" i="9" s="1"/>
  <c r="G21" i="12"/>
  <c r="G20" i="12"/>
  <c r="G91" i="12"/>
  <c r="G90" i="12"/>
  <c r="F120" i="12"/>
  <c r="J80" i="39"/>
  <c r="K80" i="39" s="1"/>
  <c r="H80" i="39"/>
  <c r="I80" i="39" s="1"/>
  <c r="G82" i="39"/>
  <c r="J81" i="39"/>
  <c r="K81" i="39" s="1"/>
  <c r="H81" i="39"/>
  <c r="I81" i="39" s="1"/>
  <c r="F22" i="12"/>
  <c r="J49" i="39"/>
  <c r="K49" i="39" s="1"/>
  <c r="G50" i="39"/>
  <c r="H49" i="39"/>
  <c r="I49" i="39" s="1"/>
  <c r="G51" i="39"/>
  <c r="G151" i="9"/>
  <c r="G152" i="9" s="1"/>
  <c r="G132" i="9"/>
  <c r="G92" i="39"/>
  <c r="J91" i="39"/>
  <c r="K91" i="39" s="1"/>
  <c r="H91" i="39"/>
  <c r="I91" i="39" s="1"/>
  <c r="H95" i="39"/>
  <c r="I95" i="39" s="1"/>
  <c r="F123" i="12"/>
  <c r="F125" i="12" s="1"/>
  <c r="H165" i="38"/>
  <c r="I165" i="38"/>
  <c r="F50" i="12"/>
  <c r="G49" i="38"/>
  <c r="H100" i="38"/>
  <c r="I100" i="38" s="1"/>
  <c r="J100" i="38"/>
  <c r="K100" i="38" s="1"/>
  <c r="G121" i="38"/>
  <c r="J101" i="38"/>
  <c r="K101" i="38" s="1"/>
  <c r="G102" i="38"/>
  <c r="H101" i="38"/>
  <c r="I101" i="38" s="1"/>
  <c r="J70" i="38"/>
  <c r="K70" i="38" s="1"/>
  <c r="H70" i="38"/>
  <c r="I70" i="38" s="1"/>
  <c r="H110" i="38"/>
  <c r="I110" i="38" s="1"/>
  <c r="J110" i="38"/>
  <c r="K110" i="38" s="1"/>
  <c r="F155" i="39"/>
  <c r="H153" i="39"/>
  <c r="I153" i="39" s="1"/>
  <c r="G22" i="39"/>
  <c r="H21" i="39"/>
  <c r="I21" i="39" s="1"/>
  <c r="J21" i="39"/>
  <c r="K21" i="39" s="1"/>
  <c r="H85" i="38"/>
  <c r="I85" i="38" s="1"/>
  <c r="H95" i="38"/>
  <c r="I95" i="38" s="1"/>
  <c r="F153" i="12"/>
  <c r="F155" i="12" s="1"/>
  <c r="F162" i="12"/>
  <c r="O55" i="35"/>
  <c r="G180" i="12" l="1"/>
  <c r="G122" i="12"/>
  <c r="J22" i="39"/>
  <c r="K22" i="39" s="1"/>
  <c r="H22" i="39"/>
  <c r="I22" i="39" s="1"/>
  <c r="H155" i="39"/>
  <c r="I155" i="39" s="1"/>
  <c r="J92" i="39"/>
  <c r="K92" i="39" s="1"/>
  <c r="H92" i="39"/>
  <c r="I92" i="39" s="1"/>
  <c r="G92" i="12"/>
  <c r="G22" i="12"/>
  <c r="G42" i="9"/>
  <c r="G51" i="9"/>
  <c r="G52" i="9" s="1"/>
  <c r="J150" i="39"/>
  <c r="K150" i="39" s="1"/>
  <c r="H150" i="39"/>
  <c r="I150" i="39" s="1"/>
  <c r="J142" i="39"/>
  <c r="K142" i="39" s="1"/>
  <c r="H142" i="39"/>
  <c r="I142" i="39" s="1"/>
  <c r="H185" i="38"/>
  <c r="I185" i="38" s="1"/>
  <c r="J72" i="38"/>
  <c r="K72" i="38" s="1"/>
  <c r="H72" i="38"/>
  <c r="I72" i="38" s="1"/>
  <c r="G182" i="38"/>
  <c r="J181" i="38"/>
  <c r="K181" i="38" s="1"/>
  <c r="H181" i="38"/>
  <c r="G180" i="38"/>
  <c r="J179" i="38"/>
  <c r="K179" i="38" s="1"/>
  <c r="H179" i="38"/>
  <c r="I179" i="38" s="1"/>
  <c r="G82" i="12"/>
  <c r="G42" i="12"/>
  <c r="H55" i="38"/>
  <c r="I55" i="38"/>
  <c r="H55" i="39"/>
  <c r="I55" i="39" s="1"/>
  <c r="H12" i="39"/>
  <c r="I12" i="39" s="1"/>
  <c r="J12" i="39"/>
  <c r="K12" i="39" s="1"/>
  <c r="J132" i="39"/>
  <c r="K132" i="39" s="1"/>
  <c r="H132" i="39"/>
  <c r="I132" i="39" s="1"/>
  <c r="G51" i="12"/>
  <c r="H82" i="38"/>
  <c r="I82" i="38" s="1"/>
  <c r="J82" i="38"/>
  <c r="K82" i="38" s="1"/>
  <c r="J42" i="39"/>
  <c r="K42" i="39" s="1"/>
  <c r="H42" i="39"/>
  <c r="I42" i="39" s="1"/>
  <c r="H172" i="39"/>
  <c r="I172" i="39" s="1"/>
  <c r="J172" i="39"/>
  <c r="K172" i="39" s="1"/>
  <c r="F52" i="12"/>
  <c r="J102" i="38"/>
  <c r="K102" i="38" s="1"/>
  <c r="H102" i="38"/>
  <c r="I102" i="38" s="1"/>
  <c r="H121" i="38"/>
  <c r="I121" i="38" s="1"/>
  <c r="J121" i="38"/>
  <c r="K121" i="38" s="1"/>
  <c r="G122" i="38"/>
  <c r="H49" i="38"/>
  <c r="I49" i="38" s="1"/>
  <c r="J49" i="38"/>
  <c r="K49" i="38" s="1"/>
  <c r="G50" i="38"/>
  <c r="G52" i="39"/>
  <c r="J51" i="39"/>
  <c r="K51" i="39" s="1"/>
  <c r="H51" i="39"/>
  <c r="I51" i="39" s="1"/>
  <c r="H50" i="39"/>
  <c r="I50" i="39" s="1"/>
  <c r="J50" i="39"/>
  <c r="K50" i="39" s="1"/>
  <c r="J82" i="39"/>
  <c r="K82" i="39" s="1"/>
  <c r="H82" i="39"/>
  <c r="I82" i="39" s="1"/>
  <c r="F182" i="38"/>
  <c r="I181" i="38"/>
  <c r="J151" i="39"/>
  <c r="K151" i="39" s="1"/>
  <c r="H151" i="39"/>
  <c r="I151" i="39" s="1"/>
  <c r="J162" i="38"/>
  <c r="K162" i="38" s="1"/>
  <c r="H162" i="38"/>
  <c r="I162" i="38" s="1"/>
  <c r="J132" i="38"/>
  <c r="K132" i="38" s="1"/>
  <c r="H132" i="38"/>
  <c r="I132" i="38" s="1"/>
  <c r="G152" i="38"/>
  <c r="J151" i="38"/>
  <c r="K151" i="38" s="1"/>
  <c r="H151" i="38"/>
  <c r="I151" i="38" s="1"/>
  <c r="H125" i="38"/>
  <c r="I125" i="38" s="1"/>
  <c r="J162" i="39"/>
  <c r="K162" i="39" s="1"/>
  <c r="H162" i="39"/>
  <c r="I162" i="39" s="1"/>
  <c r="G181" i="12"/>
  <c r="G12" i="12"/>
  <c r="J62" i="38"/>
  <c r="K62" i="38" s="1"/>
  <c r="H62" i="38"/>
  <c r="I62" i="38" s="1"/>
  <c r="J112" i="38"/>
  <c r="K112" i="38" s="1"/>
  <c r="H112" i="38"/>
  <c r="I112" i="38" s="1"/>
  <c r="J92" i="38"/>
  <c r="K92" i="38" s="1"/>
  <c r="H92" i="38"/>
  <c r="I92" i="38" s="1"/>
  <c r="J120" i="38"/>
  <c r="K120" i="38" s="1"/>
  <c r="H120" i="38"/>
  <c r="I120" i="38" s="1"/>
  <c r="H32" i="38"/>
  <c r="I32" i="38" s="1"/>
  <c r="J32" i="38"/>
  <c r="K32" i="38" s="1"/>
  <c r="J51" i="38"/>
  <c r="K51" i="38" s="1"/>
  <c r="G52" i="38"/>
  <c r="H51" i="38"/>
  <c r="I51" i="38" s="1"/>
  <c r="H20" i="38"/>
  <c r="I20" i="38" s="1"/>
  <c r="J20" i="38"/>
  <c r="K20" i="38" s="1"/>
  <c r="H21" i="38"/>
  <c r="I21" i="38" s="1"/>
  <c r="G22" i="38"/>
  <c r="J21" i="38"/>
  <c r="K21" i="38" s="1"/>
  <c r="G112" i="12"/>
  <c r="J142" i="38"/>
  <c r="K142" i="38" s="1"/>
  <c r="H142" i="38"/>
  <c r="I142" i="38" s="1"/>
  <c r="J72" i="39"/>
  <c r="K72" i="39" s="1"/>
  <c r="H72" i="39"/>
  <c r="I72" i="39" s="1"/>
  <c r="H32" i="39"/>
  <c r="I32" i="39" s="1"/>
  <c r="J32" i="39"/>
  <c r="K32" i="39" s="1"/>
  <c r="H155" i="38"/>
  <c r="I155" i="38"/>
  <c r="J150" i="38"/>
  <c r="K150" i="38" s="1"/>
  <c r="H150" i="38"/>
  <c r="I150" i="38" s="1"/>
  <c r="G72" i="12"/>
  <c r="G62" i="12"/>
  <c r="H172" i="38"/>
  <c r="I172" i="38" s="1"/>
  <c r="J172" i="38"/>
  <c r="K172" i="38" s="1"/>
  <c r="J112" i="39"/>
  <c r="K112" i="39" s="1"/>
  <c r="H112" i="39"/>
  <c r="I112" i="39" s="1"/>
  <c r="H62" i="39"/>
  <c r="I62" i="39" s="1"/>
  <c r="J62" i="39"/>
  <c r="K62" i="39" s="1"/>
  <c r="H40" i="38"/>
  <c r="I40" i="38" s="1"/>
  <c r="J40" i="38"/>
  <c r="K40" i="38" s="1"/>
  <c r="J41" i="38"/>
  <c r="K41" i="38" s="1"/>
  <c r="G42" i="38"/>
  <c r="H41" i="38"/>
  <c r="I41" i="38" s="1"/>
  <c r="H42" i="38" l="1"/>
  <c r="I42" i="38" s="1"/>
  <c r="J42" i="38"/>
  <c r="K42" i="38" s="1"/>
  <c r="J52" i="38"/>
  <c r="K52" i="38" s="1"/>
  <c r="H52" i="38"/>
  <c r="I52" i="38" s="1"/>
  <c r="J152" i="38"/>
  <c r="K152" i="38" s="1"/>
  <c r="H152" i="38"/>
  <c r="I152" i="38" s="1"/>
  <c r="J52" i="39"/>
  <c r="K52" i="39" s="1"/>
  <c r="H52" i="39"/>
  <c r="I52" i="39" s="1"/>
  <c r="G52" i="12"/>
  <c r="J180" i="38"/>
  <c r="K180" i="38" s="1"/>
  <c r="H180" i="38"/>
  <c r="I180" i="38" s="1"/>
  <c r="J22" i="38"/>
  <c r="K22" i="38" s="1"/>
  <c r="H22" i="38"/>
  <c r="I22" i="38" s="1"/>
  <c r="H50" i="38"/>
  <c r="I50" i="38" s="1"/>
  <c r="J50" i="38"/>
  <c r="K50" i="38" s="1"/>
  <c r="H122" i="38"/>
  <c r="I122" i="38" s="1"/>
  <c r="J122" i="38"/>
  <c r="K122" i="38" s="1"/>
  <c r="J182" i="38"/>
  <c r="K182" i="38" s="1"/>
  <c r="H182" i="38"/>
  <c r="I182" i="38" s="1"/>
  <c r="G173" i="7"/>
  <c r="G166" i="7" l="1"/>
  <c r="H173" i="7"/>
  <c r="I173" i="7" s="1"/>
  <c r="G168" i="7"/>
  <c r="G163" i="7"/>
  <c r="G155" i="7"/>
  <c r="G154" i="7"/>
  <c r="G147" i="7"/>
  <c r="G136" i="7"/>
  <c r="G143" i="7"/>
  <c r="G133" i="7"/>
  <c r="G125" i="7"/>
  <c r="G124" i="7"/>
  <c r="G117" i="7"/>
  <c r="G113" i="7"/>
  <c r="G103" i="7"/>
  <c r="G93" i="7"/>
  <c r="G83" i="7"/>
  <c r="G75" i="23"/>
  <c r="G66" i="23"/>
  <c r="G73" i="7"/>
  <c r="G63" i="7"/>
  <c r="G55" i="7"/>
  <c r="G54" i="7"/>
  <c r="G47" i="7"/>
  <c r="H66" i="23" l="1"/>
  <c r="I66" i="23" s="1"/>
  <c r="J66" i="23"/>
  <c r="K66" i="23" s="1"/>
  <c r="G36" i="7"/>
  <c r="H43" i="7"/>
  <c r="I43" i="7" s="1"/>
  <c r="H54" i="7"/>
  <c r="G56" i="7"/>
  <c r="H63" i="7"/>
  <c r="I63" i="7" s="1"/>
  <c r="G76" i="7"/>
  <c r="H83" i="7"/>
  <c r="I83" i="7" s="1"/>
  <c r="H103" i="7"/>
  <c r="I103" i="7" s="1"/>
  <c r="H143" i="7"/>
  <c r="I143" i="7" s="1"/>
  <c r="J166" i="7"/>
  <c r="K166" i="7" s="1"/>
  <c r="H166" i="7"/>
  <c r="I166" i="7" s="1"/>
  <c r="H33" i="7"/>
  <c r="I33" i="7" s="1"/>
  <c r="G66" i="7"/>
  <c r="H73" i="7"/>
  <c r="I73" i="7" s="1"/>
  <c r="G86" i="7"/>
  <c r="H93" i="7"/>
  <c r="I93" i="7" s="1"/>
  <c r="G106" i="7"/>
  <c r="H113" i="7"/>
  <c r="I113" i="7" s="1"/>
  <c r="H124" i="7"/>
  <c r="H133" i="7"/>
  <c r="I133" i="7" s="1"/>
  <c r="G138" i="7"/>
  <c r="J136" i="7"/>
  <c r="K136" i="7" s="1"/>
  <c r="H136" i="7"/>
  <c r="I136" i="7" s="1"/>
  <c r="H154" i="7"/>
  <c r="G156" i="7"/>
  <c r="H163" i="7"/>
  <c r="I163" i="7" s="1"/>
  <c r="G123" i="7"/>
  <c r="G96" i="7"/>
  <c r="G153" i="7"/>
  <c r="G126" i="7"/>
  <c r="G26" i="7"/>
  <c r="G88" i="7" l="1"/>
  <c r="J86" i="7"/>
  <c r="K86" i="7" s="1"/>
  <c r="H86" i="7"/>
  <c r="I86" i="7" s="1"/>
  <c r="G78" i="7"/>
  <c r="J76" i="7"/>
  <c r="K76" i="7" s="1"/>
  <c r="H76" i="7"/>
  <c r="I76" i="7" s="1"/>
  <c r="G38" i="7"/>
  <c r="J36" i="7"/>
  <c r="K36" i="7" s="1"/>
  <c r="H36" i="7"/>
  <c r="I36" i="7" s="1"/>
  <c r="J26" i="7"/>
  <c r="K26" i="7" s="1"/>
  <c r="H26" i="7"/>
  <c r="I26" i="7" s="1"/>
  <c r="J126" i="7"/>
  <c r="K126" i="7" s="1"/>
  <c r="H126" i="7"/>
  <c r="I126" i="7" s="1"/>
  <c r="J96" i="7"/>
  <c r="K96" i="7" s="1"/>
  <c r="H96" i="7"/>
  <c r="I96" i="7" s="1"/>
  <c r="G158" i="7"/>
  <c r="J156" i="7"/>
  <c r="K156" i="7" s="1"/>
  <c r="H156" i="7"/>
  <c r="I156" i="7" s="1"/>
  <c r="G108" i="7"/>
  <c r="J106" i="7"/>
  <c r="K106" i="7" s="1"/>
  <c r="H106" i="7"/>
  <c r="I106" i="7" s="1"/>
  <c r="G68" i="7"/>
  <c r="J66" i="7"/>
  <c r="K66" i="7" s="1"/>
  <c r="H66" i="7"/>
  <c r="I66" i="7" s="1"/>
  <c r="G58" i="7"/>
  <c r="J56" i="7"/>
  <c r="K56" i="7" s="1"/>
  <c r="H56" i="7"/>
  <c r="I56" i="7" s="1"/>
  <c r="G28" i="7"/>
  <c r="G46" i="7"/>
  <c r="G128" i="7"/>
  <c r="G146" i="7"/>
  <c r="G98" i="7"/>
  <c r="G116" i="7"/>
  <c r="G118" i="7" l="1"/>
  <c r="G148" i="7"/>
  <c r="G48" i="7"/>
  <c r="H13" i="7" l="1"/>
  <c r="I13" i="7" s="1"/>
  <c r="G6" i="7"/>
  <c r="G9" i="7" s="1"/>
  <c r="G177" i="7"/>
  <c r="N206" i="13" s="1"/>
  <c r="P206" i="13" s="1"/>
  <c r="G185" i="7"/>
  <c r="H6" i="7" l="1"/>
  <c r="I6" i="7" s="1"/>
  <c r="J6" i="7"/>
  <c r="K6" i="7" s="1"/>
  <c r="G8" i="7"/>
  <c r="F65" i="14"/>
  <c r="F45" i="14"/>
  <c r="F35" i="14"/>
  <c r="I8" i="7" l="1"/>
  <c r="J9" i="7"/>
  <c r="K9" i="7" s="1"/>
  <c r="H9" i="7"/>
  <c r="I9" i="7" s="1"/>
  <c r="G11" i="7"/>
  <c r="G10" i="7"/>
  <c r="L7" i="23"/>
  <c r="L7" i="7" s="1"/>
  <c r="J12" i="9"/>
  <c r="K12" i="9" s="1"/>
  <c r="H12" i="9"/>
  <c r="I12" i="9" s="1"/>
  <c r="J12" i="12"/>
  <c r="K12" i="12" s="1"/>
  <c r="H12" i="12"/>
  <c r="I12" i="12" s="1"/>
  <c r="F8" i="8"/>
  <c r="F8" i="9"/>
  <c r="F8" i="10"/>
  <c r="F8" i="15"/>
  <c r="F8" i="16"/>
  <c r="I8" i="16" s="1"/>
  <c r="H6" i="9"/>
  <c r="H6" i="10"/>
  <c r="H6" i="12"/>
  <c r="H6" i="13"/>
  <c r="H6" i="14"/>
  <c r="I6" i="14" s="1"/>
  <c r="H6" i="15"/>
  <c r="H6" i="16"/>
  <c r="K174" i="8"/>
  <c r="J174" i="8"/>
  <c r="I174" i="8"/>
  <c r="H174" i="8"/>
  <c r="J167" i="8"/>
  <c r="K167" i="8" s="1"/>
  <c r="H167" i="8"/>
  <c r="I167" i="8" s="1"/>
  <c r="J166" i="8"/>
  <c r="K166" i="8" s="1"/>
  <c r="H166" i="8"/>
  <c r="I166" i="8" s="1"/>
  <c r="K164" i="8"/>
  <c r="J164" i="8"/>
  <c r="I164" i="8"/>
  <c r="H164" i="8"/>
  <c r="J157" i="8"/>
  <c r="K157" i="8" s="1"/>
  <c r="H157" i="8"/>
  <c r="I157" i="8" s="1"/>
  <c r="J156" i="8"/>
  <c r="K156" i="8" s="1"/>
  <c r="H154" i="8"/>
  <c r="I154" i="8" s="1"/>
  <c r="K144" i="8"/>
  <c r="J144" i="8"/>
  <c r="I144" i="8"/>
  <c r="H144" i="8"/>
  <c r="J137" i="8"/>
  <c r="K137" i="8" s="1"/>
  <c r="H137" i="8"/>
  <c r="I137" i="8" s="1"/>
  <c r="J136" i="8"/>
  <c r="K136" i="8" s="1"/>
  <c r="H136" i="8"/>
  <c r="I136" i="8" s="1"/>
  <c r="J134" i="8"/>
  <c r="K134" i="8" s="1"/>
  <c r="H134" i="8"/>
  <c r="I134" i="8" s="1"/>
  <c r="J127" i="8"/>
  <c r="K127" i="8" s="1"/>
  <c r="H127" i="8"/>
  <c r="I127" i="8" s="1"/>
  <c r="J126" i="8"/>
  <c r="K126" i="8" s="1"/>
  <c r="H126" i="8"/>
  <c r="I126" i="8" s="1"/>
  <c r="H124" i="8"/>
  <c r="I124" i="8" s="1"/>
  <c r="K114" i="8"/>
  <c r="J114" i="8"/>
  <c r="I114" i="8"/>
  <c r="H114" i="8"/>
  <c r="J107" i="8"/>
  <c r="K107" i="8" s="1"/>
  <c r="H107" i="8"/>
  <c r="I107" i="8" s="1"/>
  <c r="J106" i="8"/>
  <c r="K106" i="8" s="1"/>
  <c r="H106" i="8"/>
  <c r="I106" i="8" s="1"/>
  <c r="J104" i="8"/>
  <c r="K104" i="8" s="1"/>
  <c r="H104" i="8"/>
  <c r="I104" i="8" s="1"/>
  <c r="J97" i="8"/>
  <c r="K97" i="8" s="1"/>
  <c r="H97" i="8"/>
  <c r="I97" i="8" s="1"/>
  <c r="J96" i="8"/>
  <c r="K96" i="8" s="1"/>
  <c r="H96" i="8"/>
  <c r="I96" i="8" s="1"/>
  <c r="J94" i="8"/>
  <c r="K94" i="8" s="1"/>
  <c r="H94" i="8"/>
  <c r="I94" i="8" s="1"/>
  <c r="J87" i="8"/>
  <c r="K87" i="8" s="1"/>
  <c r="H87" i="8"/>
  <c r="I87" i="8" s="1"/>
  <c r="J86" i="8"/>
  <c r="K86" i="8" s="1"/>
  <c r="H86" i="8"/>
  <c r="I86" i="8" s="1"/>
  <c r="K84" i="8"/>
  <c r="J84" i="8"/>
  <c r="I84" i="8"/>
  <c r="H84" i="8"/>
  <c r="J77" i="8"/>
  <c r="K77" i="8" s="1"/>
  <c r="H77" i="8"/>
  <c r="I77" i="8" s="1"/>
  <c r="J76" i="8"/>
  <c r="K76" i="8" s="1"/>
  <c r="H76" i="8"/>
  <c r="I76" i="8" s="1"/>
  <c r="K74" i="8"/>
  <c r="J74" i="8"/>
  <c r="I74" i="8"/>
  <c r="H74" i="8"/>
  <c r="J67" i="8"/>
  <c r="K67" i="8" s="1"/>
  <c r="H67" i="8"/>
  <c r="I67" i="8" s="1"/>
  <c r="J66" i="8"/>
  <c r="K66" i="8" s="1"/>
  <c r="H66" i="8"/>
  <c r="I66" i="8" s="1"/>
  <c r="K64" i="8"/>
  <c r="J64" i="8"/>
  <c r="I64" i="8"/>
  <c r="H64" i="8"/>
  <c r="J57" i="8"/>
  <c r="K57" i="8" s="1"/>
  <c r="H57" i="8"/>
  <c r="I57" i="8" s="1"/>
  <c r="J56" i="8"/>
  <c r="K56" i="8" s="1"/>
  <c r="H56" i="8"/>
  <c r="I56" i="8" s="1"/>
  <c r="H54" i="8"/>
  <c r="I54" i="8" s="1"/>
  <c r="K44" i="8"/>
  <c r="J44" i="8"/>
  <c r="I44" i="8"/>
  <c r="H44" i="8"/>
  <c r="J37" i="8"/>
  <c r="K37" i="8" s="1"/>
  <c r="H37" i="8"/>
  <c r="I37" i="8" s="1"/>
  <c r="J36" i="8"/>
  <c r="K36" i="8" s="1"/>
  <c r="H36" i="8"/>
  <c r="I36" i="8" s="1"/>
  <c r="J34" i="8"/>
  <c r="K34" i="8" s="1"/>
  <c r="H34" i="8"/>
  <c r="I34" i="8" s="1"/>
  <c r="J27" i="8"/>
  <c r="K27" i="8" s="1"/>
  <c r="H27" i="8"/>
  <c r="I27" i="8" s="1"/>
  <c r="J26" i="8"/>
  <c r="K26" i="8" s="1"/>
  <c r="H26" i="8"/>
  <c r="I26" i="8" s="1"/>
  <c r="J24" i="8"/>
  <c r="K24" i="8" s="1"/>
  <c r="I24" i="8"/>
  <c r="H24" i="8"/>
  <c r="J17" i="8"/>
  <c r="K17" i="8" s="1"/>
  <c r="H17" i="8"/>
  <c r="I17" i="8" s="1"/>
  <c r="J16" i="8"/>
  <c r="K16" i="8" s="1"/>
  <c r="H16" i="8"/>
  <c r="I16" i="8" s="1"/>
  <c r="K14" i="8"/>
  <c r="J14" i="8"/>
  <c r="I14" i="8"/>
  <c r="H14" i="8"/>
  <c r="J7" i="8"/>
  <c r="K7" i="8" s="1"/>
  <c r="H7" i="8"/>
  <c r="I7" i="8" s="1"/>
  <c r="H175" i="9"/>
  <c r="I175" i="9" s="1"/>
  <c r="K174" i="9"/>
  <c r="J174" i="9"/>
  <c r="I174" i="9"/>
  <c r="H174" i="9"/>
  <c r="J172" i="9"/>
  <c r="K172" i="9" s="1"/>
  <c r="H172" i="9"/>
  <c r="I172" i="9" s="1"/>
  <c r="J171" i="9"/>
  <c r="K171" i="9" s="1"/>
  <c r="H171" i="9"/>
  <c r="I171" i="9" s="1"/>
  <c r="J169" i="9"/>
  <c r="K169" i="9" s="1"/>
  <c r="H169" i="9"/>
  <c r="I169" i="9" s="1"/>
  <c r="J167" i="9"/>
  <c r="K167" i="9" s="1"/>
  <c r="H167" i="9"/>
  <c r="I167" i="9" s="1"/>
  <c r="J166" i="9"/>
  <c r="K166" i="9" s="1"/>
  <c r="H166" i="9"/>
  <c r="I166" i="9" s="1"/>
  <c r="H165" i="9"/>
  <c r="I165" i="9" s="1"/>
  <c r="K164" i="9"/>
  <c r="J164" i="9"/>
  <c r="I164" i="9"/>
  <c r="H164" i="9"/>
  <c r="J162" i="9"/>
  <c r="K162" i="9" s="1"/>
  <c r="H162" i="9"/>
  <c r="I162" i="9" s="1"/>
  <c r="J161" i="9"/>
  <c r="K161" i="9" s="1"/>
  <c r="H161" i="9"/>
  <c r="I161" i="9" s="1"/>
  <c r="J159" i="9"/>
  <c r="K159" i="9" s="1"/>
  <c r="H159" i="9"/>
  <c r="I159" i="9" s="1"/>
  <c r="J157" i="9"/>
  <c r="K157" i="9" s="1"/>
  <c r="H157" i="9"/>
  <c r="I157" i="9" s="1"/>
  <c r="J156" i="9"/>
  <c r="K156" i="9" s="1"/>
  <c r="I156" i="9"/>
  <c r="H156" i="9"/>
  <c r="H155" i="9"/>
  <c r="I155" i="9" s="1"/>
  <c r="H154" i="9"/>
  <c r="I154" i="9" s="1"/>
  <c r="J152" i="9"/>
  <c r="K152" i="9" s="1"/>
  <c r="H152" i="9"/>
  <c r="I152" i="9" s="1"/>
  <c r="H145" i="9"/>
  <c r="I145" i="9" s="1"/>
  <c r="K144" i="9"/>
  <c r="J144" i="9"/>
  <c r="I144" i="9"/>
  <c r="H144" i="9"/>
  <c r="J142" i="9"/>
  <c r="K142" i="9" s="1"/>
  <c r="H142" i="9"/>
  <c r="I142" i="9" s="1"/>
  <c r="J141" i="9"/>
  <c r="K141" i="9" s="1"/>
  <c r="H141" i="9"/>
  <c r="I141" i="9" s="1"/>
  <c r="J139" i="9"/>
  <c r="K139" i="9" s="1"/>
  <c r="H139" i="9"/>
  <c r="I139" i="9" s="1"/>
  <c r="J137" i="9"/>
  <c r="K137" i="9" s="1"/>
  <c r="H137" i="9"/>
  <c r="I137" i="9" s="1"/>
  <c r="J136" i="9"/>
  <c r="K136" i="9" s="1"/>
  <c r="H136" i="9"/>
  <c r="I136" i="9" s="1"/>
  <c r="H135" i="9"/>
  <c r="I135" i="9" s="1"/>
  <c r="J134" i="9"/>
  <c r="K134" i="9" s="1"/>
  <c r="H134" i="9"/>
  <c r="I134" i="9" s="1"/>
  <c r="J132" i="9"/>
  <c r="K132" i="9" s="1"/>
  <c r="H132" i="9"/>
  <c r="I132" i="9" s="1"/>
  <c r="J131" i="9"/>
  <c r="K131" i="9" s="1"/>
  <c r="H131" i="9"/>
  <c r="I131" i="9" s="1"/>
  <c r="J129" i="9"/>
  <c r="K129" i="9" s="1"/>
  <c r="H129" i="9"/>
  <c r="I129" i="9" s="1"/>
  <c r="J127" i="9"/>
  <c r="K127" i="9" s="1"/>
  <c r="H127" i="9"/>
  <c r="I127" i="9" s="1"/>
  <c r="J126" i="9"/>
  <c r="K126" i="9" s="1"/>
  <c r="I126" i="9"/>
  <c r="H126" i="9"/>
  <c r="I125" i="9"/>
  <c r="H125" i="9"/>
  <c r="I124" i="9"/>
  <c r="H124" i="9"/>
  <c r="J122" i="9"/>
  <c r="K122" i="9" s="1"/>
  <c r="H122" i="9"/>
  <c r="I122" i="9" s="1"/>
  <c r="H115" i="9"/>
  <c r="I115" i="9" s="1"/>
  <c r="K114" i="9"/>
  <c r="J114" i="9"/>
  <c r="I114" i="9"/>
  <c r="H114" i="9"/>
  <c r="J112" i="9"/>
  <c r="K112" i="9" s="1"/>
  <c r="H112" i="9"/>
  <c r="I112" i="9" s="1"/>
  <c r="J111" i="9"/>
  <c r="K111" i="9" s="1"/>
  <c r="H111" i="9"/>
  <c r="I111" i="9" s="1"/>
  <c r="J109" i="9"/>
  <c r="K109" i="9" s="1"/>
  <c r="H109" i="9"/>
  <c r="I109" i="9" s="1"/>
  <c r="J107" i="9"/>
  <c r="K107" i="9" s="1"/>
  <c r="H107" i="9"/>
  <c r="I107" i="9" s="1"/>
  <c r="J106" i="9"/>
  <c r="K106" i="9" s="1"/>
  <c r="I106" i="9"/>
  <c r="H106" i="9"/>
  <c r="H105" i="9"/>
  <c r="I105" i="9" s="1"/>
  <c r="J104" i="9"/>
  <c r="K104" i="9" s="1"/>
  <c r="H104" i="9"/>
  <c r="I104" i="9" s="1"/>
  <c r="J102" i="9"/>
  <c r="K102" i="9" s="1"/>
  <c r="H102" i="9"/>
  <c r="I102" i="9" s="1"/>
  <c r="J101" i="9"/>
  <c r="K101" i="9" s="1"/>
  <c r="H101" i="9"/>
  <c r="I101" i="9" s="1"/>
  <c r="J99" i="9"/>
  <c r="K99" i="9" s="1"/>
  <c r="H99" i="9"/>
  <c r="I99" i="9" s="1"/>
  <c r="J97" i="9"/>
  <c r="K97" i="9" s="1"/>
  <c r="H97" i="9"/>
  <c r="I97" i="9" s="1"/>
  <c r="J96" i="9"/>
  <c r="K96" i="9" s="1"/>
  <c r="H96" i="9"/>
  <c r="I96" i="9" s="1"/>
  <c r="H95" i="9"/>
  <c r="I95" i="9" s="1"/>
  <c r="J94" i="9"/>
  <c r="K94" i="9" s="1"/>
  <c r="H94" i="9"/>
  <c r="I94" i="9" s="1"/>
  <c r="J92" i="9"/>
  <c r="K92" i="9" s="1"/>
  <c r="H92" i="9"/>
  <c r="I92" i="9" s="1"/>
  <c r="J91" i="9"/>
  <c r="K91" i="9" s="1"/>
  <c r="H91" i="9"/>
  <c r="I91" i="9" s="1"/>
  <c r="J89" i="9"/>
  <c r="K89" i="9" s="1"/>
  <c r="H89" i="9"/>
  <c r="I89" i="9" s="1"/>
  <c r="J87" i="9"/>
  <c r="K87" i="9" s="1"/>
  <c r="H87" i="9"/>
  <c r="I87" i="9" s="1"/>
  <c r="J86" i="9"/>
  <c r="K86" i="9" s="1"/>
  <c r="H86" i="9"/>
  <c r="I86" i="9" s="1"/>
  <c r="H85" i="9"/>
  <c r="I85" i="9" s="1"/>
  <c r="K84" i="9"/>
  <c r="J84" i="9"/>
  <c r="I84" i="9"/>
  <c r="H84" i="9"/>
  <c r="J82" i="9"/>
  <c r="K82" i="9" s="1"/>
  <c r="H82" i="9"/>
  <c r="I82" i="9" s="1"/>
  <c r="J81" i="9"/>
  <c r="K81" i="9" s="1"/>
  <c r="H81" i="9"/>
  <c r="I81" i="9" s="1"/>
  <c r="J79" i="9"/>
  <c r="K79" i="9" s="1"/>
  <c r="H79" i="9"/>
  <c r="I79" i="9" s="1"/>
  <c r="J77" i="9"/>
  <c r="K77" i="9" s="1"/>
  <c r="H77" i="9"/>
  <c r="I77" i="9" s="1"/>
  <c r="J76" i="9"/>
  <c r="K76" i="9" s="1"/>
  <c r="H76" i="9"/>
  <c r="I76" i="9" s="1"/>
  <c r="H75" i="9"/>
  <c r="I75" i="9" s="1"/>
  <c r="K74" i="9"/>
  <c r="J74" i="9"/>
  <c r="I74" i="9"/>
  <c r="H74" i="9"/>
  <c r="J72" i="9"/>
  <c r="K72" i="9" s="1"/>
  <c r="H72" i="9"/>
  <c r="I72" i="9" s="1"/>
  <c r="J71" i="9"/>
  <c r="K71" i="9" s="1"/>
  <c r="H71" i="9"/>
  <c r="I71" i="9" s="1"/>
  <c r="J69" i="9"/>
  <c r="K69" i="9" s="1"/>
  <c r="H69" i="9"/>
  <c r="I69" i="9" s="1"/>
  <c r="J67" i="9"/>
  <c r="K67" i="9" s="1"/>
  <c r="H67" i="9"/>
  <c r="I67" i="9" s="1"/>
  <c r="J66" i="9"/>
  <c r="K66" i="9" s="1"/>
  <c r="I66" i="9"/>
  <c r="H66" i="9"/>
  <c r="H65" i="9"/>
  <c r="I65" i="9" s="1"/>
  <c r="K64" i="9"/>
  <c r="J64" i="9"/>
  <c r="I64" i="9"/>
  <c r="H64" i="9"/>
  <c r="J62" i="9"/>
  <c r="K62" i="9" s="1"/>
  <c r="H62" i="9"/>
  <c r="I62" i="9" s="1"/>
  <c r="J61" i="9"/>
  <c r="K61" i="9" s="1"/>
  <c r="H61" i="9"/>
  <c r="I61" i="9" s="1"/>
  <c r="J59" i="9"/>
  <c r="K59" i="9" s="1"/>
  <c r="H59" i="9"/>
  <c r="I59" i="9" s="1"/>
  <c r="J57" i="9"/>
  <c r="K57" i="9" s="1"/>
  <c r="H57" i="9"/>
  <c r="I57" i="9" s="1"/>
  <c r="J56" i="9"/>
  <c r="K56" i="9" s="1"/>
  <c r="I56" i="9"/>
  <c r="H56" i="9"/>
  <c r="H55" i="9"/>
  <c r="I55" i="9" s="1"/>
  <c r="H54" i="9"/>
  <c r="I54" i="9" s="1"/>
  <c r="H52" i="9"/>
  <c r="I52" i="9" s="1"/>
  <c r="H45" i="9"/>
  <c r="I45" i="9" s="1"/>
  <c r="K44" i="9"/>
  <c r="J44" i="9"/>
  <c r="I44" i="9"/>
  <c r="H44" i="9"/>
  <c r="J42" i="9"/>
  <c r="K42" i="9" s="1"/>
  <c r="H42" i="9"/>
  <c r="I42" i="9" s="1"/>
  <c r="J41" i="9"/>
  <c r="K41" i="9" s="1"/>
  <c r="H41" i="9"/>
  <c r="I41" i="9" s="1"/>
  <c r="J39" i="9"/>
  <c r="K39" i="9" s="1"/>
  <c r="H39" i="9"/>
  <c r="I39" i="9" s="1"/>
  <c r="J37" i="9"/>
  <c r="K37" i="9" s="1"/>
  <c r="H37" i="9"/>
  <c r="I37" i="9" s="1"/>
  <c r="J36" i="9"/>
  <c r="K36" i="9" s="1"/>
  <c r="H36" i="9"/>
  <c r="I36" i="9" s="1"/>
  <c r="H35" i="9"/>
  <c r="I35" i="9" s="1"/>
  <c r="J34" i="9"/>
  <c r="K34" i="9" s="1"/>
  <c r="H34" i="9"/>
  <c r="I34" i="9" s="1"/>
  <c r="J32" i="9"/>
  <c r="K32" i="9" s="1"/>
  <c r="H32" i="9"/>
  <c r="I32" i="9" s="1"/>
  <c r="J31" i="9"/>
  <c r="K31" i="9" s="1"/>
  <c r="H31" i="9"/>
  <c r="I31" i="9" s="1"/>
  <c r="J29" i="9"/>
  <c r="K29" i="9" s="1"/>
  <c r="H29" i="9"/>
  <c r="I29" i="9" s="1"/>
  <c r="J27" i="9"/>
  <c r="K27" i="9" s="1"/>
  <c r="H27" i="9"/>
  <c r="I27" i="9" s="1"/>
  <c r="J26" i="9"/>
  <c r="K26" i="9" s="1"/>
  <c r="H26" i="9"/>
  <c r="I26" i="9" s="1"/>
  <c r="J24" i="9"/>
  <c r="K24" i="9" s="1"/>
  <c r="I24" i="9"/>
  <c r="H24" i="9"/>
  <c r="J22" i="9"/>
  <c r="K22" i="9" s="1"/>
  <c r="H22" i="9"/>
  <c r="I22" i="9" s="1"/>
  <c r="J21" i="9"/>
  <c r="K21" i="9" s="1"/>
  <c r="H21" i="9"/>
  <c r="I21" i="9" s="1"/>
  <c r="J19" i="9"/>
  <c r="K19" i="9" s="1"/>
  <c r="H19" i="9"/>
  <c r="I19" i="9" s="1"/>
  <c r="J17" i="9"/>
  <c r="K17" i="9" s="1"/>
  <c r="H17" i="9"/>
  <c r="I17" i="9" s="1"/>
  <c r="J16" i="9"/>
  <c r="K16" i="9" s="1"/>
  <c r="H16" i="9"/>
  <c r="I16" i="9" s="1"/>
  <c r="H15" i="9"/>
  <c r="I15" i="9" s="1"/>
  <c r="K14" i="9"/>
  <c r="J14" i="9"/>
  <c r="I14" i="9"/>
  <c r="H14" i="9"/>
  <c r="J11" i="9"/>
  <c r="K11" i="9" s="1"/>
  <c r="H11" i="9"/>
  <c r="I11" i="9" s="1"/>
  <c r="J9" i="9"/>
  <c r="K9" i="9" s="1"/>
  <c r="H9" i="9"/>
  <c r="I9" i="9" s="1"/>
  <c r="J7" i="9"/>
  <c r="K7" i="9" s="1"/>
  <c r="H7" i="9"/>
  <c r="I7" i="9" s="1"/>
  <c r="J6" i="9"/>
  <c r="K6" i="9" s="1"/>
  <c r="I6" i="9"/>
  <c r="J182" i="10"/>
  <c r="K182" i="10" s="1"/>
  <c r="I182" i="10"/>
  <c r="H182" i="10"/>
  <c r="K174" i="10"/>
  <c r="J174" i="10"/>
  <c r="I174" i="10"/>
  <c r="H174" i="10"/>
  <c r="J167" i="10"/>
  <c r="K167" i="10" s="1"/>
  <c r="H167" i="10"/>
  <c r="I167" i="10" s="1"/>
  <c r="J166" i="10"/>
  <c r="K166" i="10" s="1"/>
  <c r="H166" i="10"/>
  <c r="I166" i="10" s="1"/>
  <c r="K164" i="10"/>
  <c r="J164" i="10"/>
  <c r="I164" i="10"/>
  <c r="H164" i="10"/>
  <c r="J157" i="10"/>
  <c r="K157" i="10" s="1"/>
  <c r="H157" i="10"/>
  <c r="I157" i="10" s="1"/>
  <c r="J156" i="10"/>
  <c r="K156" i="10" s="1"/>
  <c r="H156" i="10"/>
  <c r="I156" i="10" s="1"/>
  <c r="I154" i="10"/>
  <c r="H154" i="10"/>
  <c r="I152" i="10"/>
  <c r="K144" i="10"/>
  <c r="J144" i="10"/>
  <c r="I144" i="10"/>
  <c r="H144" i="10"/>
  <c r="J137" i="10"/>
  <c r="K137" i="10" s="1"/>
  <c r="H137" i="10"/>
  <c r="I137" i="10" s="1"/>
  <c r="J136" i="10"/>
  <c r="K136" i="10" s="1"/>
  <c r="H136" i="10"/>
  <c r="I136" i="10" s="1"/>
  <c r="J134" i="10"/>
  <c r="K134" i="10" s="1"/>
  <c r="H134" i="10"/>
  <c r="I134" i="10" s="1"/>
  <c r="J127" i="10"/>
  <c r="K127" i="10" s="1"/>
  <c r="H127" i="10"/>
  <c r="I127" i="10" s="1"/>
  <c r="J126" i="10"/>
  <c r="K126" i="10" s="1"/>
  <c r="H126" i="10"/>
  <c r="I126" i="10" s="1"/>
  <c r="I124" i="10"/>
  <c r="H124" i="10"/>
  <c r="I122" i="10"/>
  <c r="K114" i="10"/>
  <c r="J114" i="10"/>
  <c r="I114" i="10"/>
  <c r="H114" i="10"/>
  <c r="J107" i="10"/>
  <c r="K107" i="10" s="1"/>
  <c r="J106" i="10"/>
  <c r="K106" i="10" s="1"/>
  <c r="H106" i="10"/>
  <c r="I106" i="10" s="1"/>
  <c r="J104" i="10"/>
  <c r="K104" i="10" s="1"/>
  <c r="H104" i="10"/>
  <c r="I104" i="10" s="1"/>
  <c r="J97" i="10"/>
  <c r="K97" i="10" s="1"/>
  <c r="H97" i="10"/>
  <c r="I97" i="10" s="1"/>
  <c r="J96" i="10"/>
  <c r="K96" i="10" s="1"/>
  <c r="H96" i="10"/>
  <c r="I96" i="10" s="1"/>
  <c r="J94" i="10"/>
  <c r="K94" i="10" s="1"/>
  <c r="H94" i="10"/>
  <c r="I94" i="10" s="1"/>
  <c r="J87" i="10"/>
  <c r="K87" i="10" s="1"/>
  <c r="H87" i="10"/>
  <c r="I87" i="10" s="1"/>
  <c r="J86" i="10"/>
  <c r="K86" i="10" s="1"/>
  <c r="H86" i="10"/>
  <c r="I86" i="10" s="1"/>
  <c r="K84" i="10"/>
  <c r="J84" i="10"/>
  <c r="I84" i="10"/>
  <c r="H84" i="10"/>
  <c r="J77" i="10"/>
  <c r="K77" i="10" s="1"/>
  <c r="H77" i="10"/>
  <c r="I77" i="10" s="1"/>
  <c r="J76" i="10"/>
  <c r="K76" i="10" s="1"/>
  <c r="H76" i="10"/>
  <c r="I76" i="10" s="1"/>
  <c r="K74" i="10"/>
  <c r="J74" i="10"/>
  <c r="I74" i="10"/>
  <c r="H74" i="10"/>
  <c r="J67" i="10"/>
  <c r="K67" i="10" s="1"/>
  <c r="H67" i="10"/>
  <c r="I67" i="10" s="1"/>
  <c r="J66" i="10"/>
  <c r="K66" i="10" s="1"/>
  <c r="H66" i="10"/>
  <c r="I66" i="10" s="1"/>
  <c r="K64" i="10"/>
  <c r="J64" i="10"/>
  <c r="I64" i="10"/>
  <c r="H64" i="10"/>
  <c r="J57" i="10"/>
  <c r="K57" i="10" s="1"/>
  <c r="H57" i="10"/>
  <c r="I57" i="10" s="1"/>
  <c r="J56" i="10"/>
  <c r="K56" i="10" s="1"/>
  <c r="H56" i="10"/>
  <c r="I56" i="10" s="1"/>
  <c r="I54" i="10"/>
  <c r="H54" i="10"/>
  <c r="K44" i="10"/>
  <c r="J44" i="10"/>
  <c r="I44" i="10"/>
  <c r="H44" i="10"/>
  <c r="J37" i="10"/>
  <c r="K37" i="10" s="1"/>
  <c r="H37" i="10"/>
  <c r="I37" i="10" s="1"/>
  <c r="J36" i="10"/>
  <c r="K36" i="10" s="1"/>
  <c r="H36" i="10"/>
  <c r="I36" i="10" s="1"/>
  <c r="J34" i="10"/>
  <c r="K34" i="10" s="1"/>
  <c r="H34" i="10"/>
  <c r="I34" i="10" s="1"/>
  <c r="J27" i="10"/>
  <c r="K27" i="10" s="1"/>
  <c r="H27" i="10"/>
  <c r="I27" i="10" s="1"/>
  <c r="J26" i="10"/>
  <c r="K26" i="10" s="1"/>
  <c r="H26" i="10"/>
  <c r="I26" i="10" s="1"/>
  <c r="J24" i="10"/>
  <c r="K24" i="10" s="1"/>
  <c r="I24" i="10"/>
  <c r="H24" i="10"/>
  <c r="J17" i="10"/>
  <c r="K17" i="10" s="1"/>
  <c r="H17" i="10"/>
  <c r="I17" i="10" s="1"/>
  <c r="J16" i="10"/>
  <c r="K16" i="10" s="1"/>
  <c r="H16" i="10"/>
  <c r="I16" i="10" s="1"/>
  <c r="K14" i="10"/>
  <c r="J14" i="10"/>
  <c r="I14" i="10"/>
  <c r="H14" i="10"/>
  <c r="J7" i="10"/>
  <c r="K7" i="10" s="1"/>
  <c r="H7" i="10"/>
  <c r="I7" i="10" s="1"/>
  <c r="J6" i="10"/>
  <c r="K6" i="10" s="1"/>
  <c r="I6" i="10"/>
  <c r="J182" i="12"/>
  <c r="K182" i="12" s="1"/>
  <c r="I182" i="12"/>
  <c r="H182" i="12"/>
  <c r="K174" i="12"/>
  <c r="J174" i="12"/>
  <c r="I174" i="12"/>
  <c r="H174" i="12"/>
  <c r="J172" i="12"/>
  <c r="K172" i="12" s="1"/>
  <c r="H172" i="12"/>
  <c r="I172" i="12" s="1"/>
  <c r="J171" i="12"/>
  <c r="K171" i="12" s="1"/>
  <c r="H171" i="12"/>
  <c r="I171" i="12" s="1"/>
  <c r="J169" i="12"/>
  <c r="K169" i="12" s="1"/>
  <c r="H169" i="12"/>
  <c r="I169" i="12" s="1"/>
  <c r="J167" i="12"/>
  <c r="K167" i="12" s="1"/>
  <c r="H167" i="12"/>
  <c r="I167" i="12" s="1"/>
  <c r="J166" i="12"/>
  <c r="K166" i="12" s="1"/>
  <c r="H166" i="12"/>
  <c r="I166" i="12" s="1"/>
  <c r="K164" i="12"/>
  <c r="J164" i="12"/>
  <c r="I164" i="12"/>
  <c r="H164" i="12"/>
  <c r="J162" i="12"/>
  <c r="K162" i="12" s="1"/>
  <c r="H162" i="12"/>
  <c r="I162" i="12" s="1"/>
  <c r="J161" i="12"/>
  <c r="K161" i="12" s="1"/>
  <c r="H161" i="12"/>
  <c r="I161" i="12" s="1"/>
  <c r="J159" i="12"/>
  <c r="K159" i="12" s="1"/>
  <c r="H159" i="12"/>
  <c r="I159" i="12" s="1"/>
  <c r="J157" i="12"/>
  <c r="K157" i="12" s="1"/>
  <c r="H157" i="12"/>
  <c r="I157" i="12" s="1"/>
  <c r="J156" i="12"/>
  <c r="K156" i="12" s="1"/>
  <c r="H156" i="12"/>
  <c r="I156" i="12" s="1"/>
  <c r="I154" i="12"/>
  <c r="H154" i="12"/>
  <c r="J152" i="12"/>
  <c r="K152" i="12" s="1"/>
  <c r="I152" i="12"/>
  <c r="H152" i="12"/>
  <c r="K144" i="12"/>
  <c r="J144" i="12"/>
  <c r="I144" i="12"/>
  <c r="H144" i="12"/>
  <c r="J142" i="12"/>
  <c r="K142" i="12" s="1"/>
  <c r="H142" i="12"/>
  <c r="I142" i="12" s="1"/>
  <c r="J141" i="12"/>
  <c r="K141" i="12" s="1"/>
  <c r="H141" i="12"/>
  <c r="I141" i="12" s="1"/>
  <c r="J139" i="12"/>
  <c r="K139" i="12" s="1"/>
  <c r="H139" i="12"/>
  <c r="I139" i="12" s="1"/>
  <c r="J137" i="12"/>
  <c r="K137" i="12" s="1"/>
  <c r="H137" i="12"/>
  <c r="I137" i="12" s="1"/>
  <c r="J136" i="12"/>
  <c r="K136" i="12" s="1"/>
  <c r="H136" i="12"/>
  <c r="I136" i="12" s="1"/>
  <c r="J134" i="12"/>
  <c r="K134" i="12" s="1"/>
  <c r="H134" i="12"/>
  <c r="I134" i="12" s="1"/>
  <c r="J132" i="12"/>
  <c r="K132" i="12" s="1"/>
  <c r="H132" i="12"/>
  <c r="I132" i="12" s="1"/>
  <c r="J131" i="12"/>
  <c r="K131" i="12" s="1"/>
  <c r="H131" i="12"/>
  <c r="I131" i="12" s="1"/>
  <c r="J129" i="12"/>
  <c r="K129" i="12" s="1"/>
  <c r="H129" i="12"/>
  <c r="I129" i="12" s="1"/>
  <c r="J127" i="12"/>
  <c r="K127" i="12" s="1"/>
  <c r="H127" i="12"/>
  <c r="I127" i="12" s="1"/>
  <c r="J126" i="12"/>
  <c r="K126" i="12" s="1"/>
  <c r="H126" i="12"/>
  <c r="I126" i="12" s="1"/>
  <c r="I124" i="12"/>
  <c r="H124" i="12"/>
  <c r="J122" i="12"/>
  <c r="K122" i="12" s="1"/>
  <c r="I122" i="12"/>
  <c r="H122" i="12"/>
  <c r="K114" i="12"/>
  <c r="J114" i="12"/>
  <c r="I114" i="12"/>
  <c r="H114" i="12"/>
  <c r="J112" i="12"/>
  <c r="K112" i="12" s="1"/>
  <c r="H112" i="12"/>
  <c r="I112" i="12" s="1"/>
  <c r="J111" i="12"/>
  <c r="K111" i="12" s="1"/>
  <c r="H111" i="12"/>
  <c r="I111" i="12" s="1"/>
  <c r="J109" i="12"/>
  <c r="K109" i="12" s="1"/>
  <c r="H109" i="12"/>
  <c r="I109" i="12" s="1"/>
  <c r="J107" i="12"/>
  <c r="K107" i="12" s="1"/>
  <c r="H107" i="12"/>
  <c r="I107" i="12" s="1"/>
  <c r="J106" i="12"/>
  <c r="K106" i="12" s="1"/>
  <c r="H106" i="12"/>
  <c r="I106" i="12" s="1"/>
  <c r="J104" i="12"/>
  <c r="K104" i="12" s="1"/>
  <c r="H104" i="12"/>
  <c r="I104" i="12" s="1"/>
  <c r="J102" i="12"/>
  <c r="K102" i="12" s="1"/>
  <c r="H102" i="12"/>
  <c r="I102" i="12" s="1"/>
  <c r="J101" i="12"/>
  <c r="K101" i="12" s="1"/>
  <c r="H101" i="12"/>
  <c r="I101" i="12" s="1"/>
  <c r="J99" i="12"/>
  <c r="K99" i="12" s="1"/>
  <c r="H99" i="12"/>
  <c r="I99" i="12" s="1"/>
  <c r="J97" i="12"/>
  <c r="K97" i="12" s="1"/>
  <c r="H97" i="12"/>
  <c r="I97" i="12" s="1"/>
  <c r="J96" i="12"/>
  <c r="K96" i="12" s="1"/>
  <c r="H96" i="12"/>
  <c r="I96" i="12" s="1"/>
  <c r="H95" i="12"/>
  <c r="I95" i="12" s="1"/>
  <c r="J94" i="12"/>
  <c r="K94" i="12" s="1"/>
  <c r="H94" i="12"/>
  <c r="I94" i="12" s="1"/>
  <c r="J92" i="12"/>
  <c r="K92" i="12" s="1"/>
  <c r="H92" i="12"/>
  <c r="I92" i="12" s="1"/>
  <c r="J91" i="12"/>
  <c r="K91" i="12" s="1"/>
  <c r="H91" i="12"/>
  <c r="I91" i="12" s="1"/>
  <c r="J89" i="12"/>
  <c r="K89" i="12" s="1"/>
  <c r="H89" i="12"/>
  <c r="I89" i="12" s="1"/>
  <c r="J87" i="12"/>
  <c r="K87" i="12" s="1"/>
  <c r="H87" i="12"/>
  <c r="I87" i="12" s="1"/>
  <c r="J86" i="12"/>
  <c r="K86" i="12" s="1"/>
  <c r="H86" i="12"/>
  <c r="I86" i="12" s="1"/>
  <c r="H85" i="12"/>
  <c r="I85" i="12" s="1"/>
  <c r="K84" i="12"/>
  <c r="J84" i="12"/>
  <c r="I84" i="12"/>
  <c r="H84" i="12"/>
  <c r="J82" i="12"/>
  <c r="K82" i="12" s="1"/>
  <c r="H82" i="12"/>
  <c r="I82" i="12" s="1"/>
  <c r="J81" i="12"/>
  <c r="K81" i="12" s="1"/>
  <c r="H81" i="12"/>
  <c r="I81" i="12" s="1"/>
  <c r="J79" i="12"/>
  <c r="K79" i="12" s="1"/>
  <c r="H79" i="12"/>
  <c r="I79" i="12" s="1"/>
  <c r="J77" i="12"/>
  <c r="K77" i="12" s="1"/>
  <c r="H77" i="12"/>
  <c r="I77" i="12" s="1"/>
  <c r="J76" i="12"/>
  <c r="K76" i="12" s="1"/>
  <c r="H76" i="12"/>
  <c r="I76" i="12" s="1"/>
  <c r="K74" i="12"/>
  <c r="J74" i="12"/>
  <c r="I74" i="12"/>
  <c r="H74" i="12"/>
  <c r="J72" i="12"/>
  <c r="K72" i="12" s="1"/>
  <c r="H72" i="12"/>
  <c r="I72" i="12" s="1"/>
  <c r="J71" i="12"/>
  <c r="K71" i="12" s="1"/>
  <c r="H71" i="12"/>
  <c r="I71" i="12" s="1"/>
  <c r="J69" i="12"/>
  <c r="K69" i="12" s="1"/>
  <c r="H69" i="12"/>
  <c r="I69" i="12" s="1"/>
  <c r="J67" i="12"/>
  <c r="K67" i="12" s="1"/>
  <c r="H67" i="12"/>
  <c r="I67" i="12" s="1"/>
  <c r="K66" i="12"/>
  <c r="J66" i="12"/>
  <c r="H66" i="12"/>
  <c r="I66" i="12" s="1"/>
  <c r="K64" i="12"/>
  <c r="J64" i="12"/>
  <c r="I64" i="12"/>
  <c r="H64" i="12"/>
  <c r="J62" i="12"/>
  <c r="K62" i="12" s="1"/>
  <c r="H62" i="12"/>
  <c r="I62" i="12" s="1"/>
  <c r="J61" i="12"/>
  <c r="K61" i="12" s="1"/>
  <c r="H61" i="12"/>
  <c r="I61" i="12" s="1"/>
  <c r="J59" i="12"/>
  <c r="K59" i="12" s="1"/>
  <c r="H59" i="12"/>
  <c r="I59" i="12" s="1"/>
  <c r="J57" i="12"/>
  <c r="K57" i="12" s="1"/>
  <c r="H57" i="12"/>
  <c r="I57" i="12" s="1"/>
  <c r="J56" i="12"/>
  <c r="K56" i="12" s="1"/>
  <c r="H56" i="12"/>
  <c r="I56" i="12" s="1"/>
  <c r="H54" i="12"/>
  <c r="I54" i="12" s="1"/>
  <c r="J52" i="12"/>
  <c r="K52" i="12" s="1"/>
  <c r="H52" i="12"/>
  <c r="I52" i="12" s="1"/>
  <c r="K44" i="12"/>
  <c r="J44" i="12"/>
  <c r="I44" i="12"/>
  <c r="H44" i="12"/>
  <c r="J42" i="12"/>
  <c r="K42" i="12" s="1"/>
  <c r="H42" i="12"/>
  <c r="I42" i="12" s="1"/>
  <c r="J41" i="12"/>
  <c r="K41" i="12" s="1"/>
  <c r="H41" i="12"/>
  <c r="I41" i="12" s="1"/>
  <c r="J39" i="12"/>
  <c r="K39" i="12" s="1"/>
  <c r="H39" i="12"/>
  <c r="I39" i="12" s="1"/>
  <c r="J37" i="12"/>
  <c r="K37" i="12" s="1"/>
  <c r="H37" i="12"/>
  <c r="I37" i="12" s="1"/>
  <c r="J36" i="12"/>
  <c r="K36" i="12" s="1"/>
  <c r="H36" i="12"/>
  <c r="I36" i="12" s="1"/>
  <c r="J34" i="12"/>
  <c r="K34" i="12" s="1"/>
  <c r="H34" i="12"/>
  <c r="I34" i="12" s="1"/>
  <c r="J32" i="12"/>
  <c r="K32" i="12" s="1"/>
  <c r="H32" i="12"/>
  <c r="I32" i="12" s="1"/>
  <c r="J31" i="12"/>
  <c r="K31" i="12" s="1"/>
  <c r="H31" i="12"/>
  <c r="I31" i="12" s="1"/>
  <c r="J29" i="12"/>
  <c r="K29" i="12" s="1"/>
  <c r="H29" i="12"/>
  <c r="I29" i="12" s="1"/>
  <c r="J27" i="12"/>
  <c r="K27" i="12" s="1"/>
  <c r="H27" i="12"/>
  <c r="I27" i="12" s="1"/>
  <c r="J26" i="12"/>
  <c r="K26" i="12" s="1"/>
  <c r="H26" i="12"/>
  <c r="I26" i="12" s="1"/>
  <c r="J24" i="12"/>
  <c r="K24" i="12" s="1"/>
  <c r="I24" i="12"/>
  <c r="H24" i="12"/>
  <c r="J22" i="12"/>
  <c r="K22" i="12" s="1"/>
  <c r="H22" i="12"/>
  <c r="I22" i="12" s="1"/>
  <c r="J21" i="12"/>
  <c r="K21" i="12" s="1"/>
  <c r="H21" i="12"/>
  <c r="I21" i="12" s="1"/>
  <c r="J19" i="12"/>
  <c r="K19" i="12" s="1"/>
  <c r="H19" i="12"/>
  <c r="I19" i="12" s="1"/>
  <c r="J17" i="12"/>
  <c r="K17" i="12" s="1"/>
  <c r="H17" i="12"/>
  <c r="I17" i="12" s="1"/>
  <c r="J16" i="12"/>
  <c r="K16" i="12" s="1"/>
  <c r="H16" i="12"/>
  <c r="I16" i="12" s="1"/>
  <c r="K14" i="12"/>
  <c r="J14" i="12"/>
  <c r="I14" i="12"/>
  <c r="H14" i="12"/>
  <c r="J11" i="12"/>
  <c r="K11" i="12" s="1"/>
  <c r="H11" i="12"/>
  <c r="I11" i="12" s="1"/>
  <c r="J9" i="12"/>
  <c r="K9" i="12" s="1"/>
  <c r="H9" i="12"/>
  <c r="I9" i="12" s="1"/>
  <c r="J7" i="12"/>
  <c r="K7" i="12" s="1"/>
  <c r="H7" i="12"/>
  <c r="I7" i="12" s="1"/>
  <c r="J6" i="12"/>
  <c r="K6" i="12" s="1"/>
  <c r="I6" i="12"/>
  <c r="K174" i="13"/>
  <c r="J174" i="13"/>
  <c r="I174" i="13"/>
  <c r="H174" i="13"/>
  <c r="J167" i="13"/>
  <c r="K167" i="13" s="1"/>
  <c r="H167" i="13"/>
  <c r="I167" i="13" s="1"/>
  <c r="J166" i="13"/>
  <c r="K166" i="13" s="1"/>
  <c r="H166" i="13"/>
  <c r="I166" i="13" s="1"/>
  <c r="K164" i="13"/>
  <c r="J164" i="13"/>
  <c r="I164" i="13"/>
  <c r="H164" i="13"/>
  <c r="J157" i="13"/>
  <c r="K157" i="13" s="1"/>
  <c r="H157" i="13"/>
  <c r="I157" i="13" s="1"/>
  <c r="J156" i="13"/>
  <c r="K156" i="13" s="1"/>
  <c r="H156" i="13"/>
  <c r="I156" i="13" s="1"/>
  <c r="I154" i="13"/>
  <c r="H154" i="13"/>
  <c r="K144" i="13"/>
  <c r="J144" i="13"/>
  <c r="I144" i="13"/>
  <c r="H144" i="13"/>
  <c r="J137" i="13"/>
  <c r="K137" i="13" s="1"/>
  <c r="H137" i="13"/>
  <c r="I137" i="13" s="1"/>
  <c r="J136" i="13"/>
  <c r="K136" i="13" s="1"/>
  <c r="H136" i="13"/>
  <c r="I136" i="13" s="1"/>
  <c r="J134" i="13"/>
  <c r="K134" i="13" s="1"/>
  <c r="I134" i="13"/>
  <c r="H134" i="13"/>
  <c r="J127" i="13"/>
  <c r="K127" i="13" s="1"/>
  <c r="H127" i="13"/>
  <c r="I127" i="13" s="1"/>
  <c r="J126" i="13"/>
  <c r="K126" i="13" s="1"/>
  <c r="H126" i="13"/>
  <c r="I126" i="13" s="1"/>
  <c r="H124" i="13"/>
  <c r="I124" i="13" s="1"/>
  <c r="K114" i="13"/>
  <c r="J114" i="13"/>
  <c r="I114" i="13"/>
  <c r="H114" i="13"/>
  <c r="J107" i="13"/>
  <c r="K107" i="13" s="1"/>
  <c r="H107" i="13"/>
  <c r="I107" i="13" s="1"/>
  <c r="J106" i="13"/>
  <c r="K106" i="13" s="1"/>
  <c r="H106" i="13"/>
  <c r="I106" i="13" s="1"/>
  <c r="J104" i="13"/>
  <c r="K104" i="13" s="1"/>
  <c r="H104" i="13"/>
  <c r="I104" i="13" s="1"/>
  <c r="J97" i="13"/>
  <c r="K97" i="13" s="1"/>
  <c r="H97" i="13"/>
  <c r="I97" i="13" s="1"/>
  <c r="J96" i="13"/>
  <c r="K96" i="13" s="1"/>
  <c r="H96" i="13"/>
  <c r="I96" i="13" s="1"/>
  <c r="H95" i="13"/>
  <c r="I95" i="13" s="1"/>
  <c r="J94" i="13"/>
  <c r="K94" i="13" s="1"/>
  <c r="H94" i="13"/>
  <c r="I94" i="13" s="1"/>
  <c r="J87" i="13"/>
  <c r="K87" i="13" s="1"/>
  <c r="H87" i="13"/>
  <c r="I87" i="13" s="1"/>
  <c r="J86" i="13"/>
  <c r="K86" i="13" s="1"/>
  <c r="H86" i="13"/>
  <c r="I86" i="13" s="1"/>
  <c r="H85" i="13"/>
  <c r="I85" i="13" s="1"/>
  <c r="K84" i="13"/>
  <c r="J84" i="13"/>
  <c r="I84" i="13"/>
  <c r="H84" i="13"/>
  <c r="J77" i="13"/>
  <c r="K77" i="13" s="1"/>
  <c r="H77" i="13"/>
  <c r="I77" i="13" s="1"/>
  <c r="J76" i="13"/>
  <c r="K76" i="13" s="1"/>
  <c r="H76" i="13"/>
  <c r="I76" i="13" s="1"/>
  <c r="K74" i="13"/>
  <c r="J74" i="13"/>
  <c r="I74" i="13"/>
  <c r="H74" i="13"/>
  <c r="J67" i="13"/>
  <c r="K67" i="13" s="1"/>
  <c r="H67" i="13"/>
  <c r="I67" i="13" s="1"/>
  <c r="J66" i="13"/>
  <c r="K66" i="13" s="1"/>
  <c r="H66" i="13"/>
  <c r="I66" i="13" s="1"/>
  <c r="K64" i="13"/>
  <c r="J64" i="13"/>
  <c r="I64" i="13"/>
  <c r="H64" i="13"/>
  <c r="J57" i="13"/>
  <c r="K57" i="13" s="1"/>
  <c r="H57" i="13"/>
  <c r="I57" i="13" s="1"/>
  <c r="J56" i="13"/>
  <c r="K56" i="13" s="1"/>
  <c r="H56" i="13"/>
  <c r="I56" i="13" s="1"/>
  <c r="H54" i="13"/>
  <c r="I54" i="13" s="1"/>
  <c r="K44" i="13"/>
  <c r="J44" i="13"/>
  <c r="J37" i="13"/>
  <c r="K37" i="13" s="1"/>
  <c r="J36" i="13"/>
  <c r="K36" i="13" s="1"/>
  <c r="J34" i="13"/>
  <c r="K34" i="13" s="1"/>
  <c r="H34" i="13"/>
  <c r="I34" i="13" s="1"/>
  <c r="J27" i="13"/>
  <c r="K27" i="13" s="1"/>
  <c r="J26" i="13"/>
  <c r="K26" i="13" s="1"/>
  <c r="H26" i="13"/>
  <c r="I26" i="13" s="1"/>
  <c r="J24" i="13"/>
  <c r="K24" i="13" s="1"/>
  <c r="I24" i="13"/>
  <c r="H24" i="13"/>
  <c r="J17" i="13"/>
  <c r="K17" i="13" s="1"/>
  <c r="H17" i="13"/>
  <c r="I17" i="13" s="1"/>
  <c r="J16" i="13"/>
  <c r="K16" i="13" s="1"/>
  <c r="H16" i="13"/>
  <c r="I16" i="13" s="1"/>
  <c r="K14" i="13"/>
  <c r="J14" i="13"/>
  <c r="I14" i="13"/>
  <c r="H14" i="13"/>
  <c r="J7" i="13"/>
  <c r="K7" i="13" s="1"/>
  <c r="H7" i="13"/>
  <c r="I7" i="13" s="1"/>
  <c r="J6" i="13"/>
  <c r="K6" i="13" s="1"/>
  <c r="I6" i="13"/>
  <c r="K174" i="14"/>
  <c r="J174" i="14"/>
  <c r="I174" i="14"/>
  <c r="H174" i="14"/>
  <c r="J173" i="14"/>
  <c r="K173" i="14" s="1"/>
  <c r="J167" i="14"/>
  <c r="K167" i="14" s="1"/>
  <c r="H167" i="14"/>
  <c r="I167" i="14" s="1"/>
  <c r="J166" i="14"/>
  <c r="K166" i="14" s="1"/>
  <c r="H166" i="14"/>
  <c r="I166" i="14" s="1"/>
  <c r="K164" i="14"/>
  <c r="J164" i="14"/>
  <c r="I164" i="14"/>
  <c r="H164" i="14"/>
  <c r="J163" i="14"/>
  <c r="K163" i="14" s="1"/>
  <c r="J157" i="14"/>
  <c r="K157" i="14" s="1"/>
  <c r="H157" i="14"/>
  <c r="I157" i="14" s="1"/>
  <c r="J156" i="14"/>
  <c r="K156" i="14" s="1"/>
  <c r="H156" i="14"/>
  <c r="I156" i="14" s="1"/>
  <c r="H154" i="14"/>
  <c r="I154" i="14" s="1"/>
  <c r="K144" i="14"/>
  <c r="J144" i="14"/>
  <c r="I144" i="14"/>
  <c r="H144" i="14"/>
  <c r="J143" i="14"/>
  <c r="K143" i="14" s="1"/>
  <c r="J137" i="14"/>
  <c r="K137" i="14" s="1"/>
  <c r="H137" i="14"/>
  <c r="I137" i="14" s="1"/>
  <c r="J136" i="14"/>
  <c r="K136" i="14" s="1"/>
  <c r="H136" i="14"/>
  <c r="I136" i="14" s="1"/>
  <c r="J134" i="14"/>
  <c r="K134" i="14" s="1"/>
  <c r="H134" i="14"/>
  <c r="I134" i="14" s="1"/>
  <c r="J133" i="14"/>
  <c r="K133" i="14" s="1"/>
  <c r="J127" i="14"/>
  <c r="K127" i="14" s="1"/>
  <c r="H127" i="14"/>
  <c r="I127" i="14" s="1"/>
  <c r="J126" i="14"/>
  <c r="K126" i="14" s="1"/>
  <c r="H126" i="14"/>
  <c r="I126" i="14" s="1"/>
  <c r="H124" i="14"/>
  <c r="I124" i="14" s="1"/>
  <c r="K114" i="14"/>
  <c r="J114" i="14"/>
  <c r="I114" i="14"/>
  <c r="H114" i="14"/>
  <c r="J113" i="14"/>
  <c r="K113" i="14" s="1"/>
  <c r="J107" i="14"/>
  <c r="K107" i="14" s="1"/>
  <c r="H107" i="14"/>
  <c r="I107" i="14" s="1"/>
  <c r="J106" i="14"/>
  <c r="K106" i="14" s="1"/>
  <c r="H106" i="14"/>
  <c r="I106" i="14" s="1"/>
  <c r="J104" i="14"/>
  <c r="K104" i="14" s="1"/>
  <c r="H104" i="14"/>
  <c r="I104" i="14" s="1"/>
  <c r="J103" i="14"/>
  <c r="K103" i="14" s="1"/>
  <c r="J97" i="14"/>
  <c r="K97" i="14" s="1"/>
  <c r="H97" i="14"/>
  <c r="I97" i="14" s="1"/>
  <c r="J96" i="14"/>
  <c r="K96" i="14" s="1"/>
  <c r="H96" i="14"/>
  <c r="I96" i="14" s="1"/>
  <c r="H95" i="14"/>
  <c r="I95" i="14" s="1"/>
  <c r="J94" i="14"/>
  <c r="K94" i="14" s="1"/>
  <c r="H94" i="14"/>
  <c r="I94" i="14" s="1"/>
  <c r="J93" i="14"/>
  <c r="K93" i="14" s="1"/>
  <c r="K88" i="14"/>
  <c r="J87" i="14"/>
  <c r="K87" i="14" s="1"/>
  <c r="H87" i="14"/>
  <c r="I87" i="14" s="1"/>
  <c r="J86" i="14"/>
  <c r="K86" i="14" s="1"/>
  <c r="H86" i="14"/>
  <c r="I86" i="14" s="1"/>
  <c r="I85" i="14"/>
  <c r="H85" i="14"/>
  <c r="K84" i="14"/>
  <c r="J84" i="14"/>
  <c r="I84" i="14"/>
  <c r="H84" i="14"/>
  <c r="J83" i="14"/>
  <c r="K83" i="14" s="1"/>
  <c r="K78" i="14"/>
  <c r="J77" i="14"/>
  <c r="K77" i="14" s="1"/>
  <c r="H77" i="14"/>
  <c r="I77" i="14" s="1"/>
  <c r="J76" i="14"/>
  <c r="K76" i="14" s="1"/>
  <c r="H76" i="14"/>
  <c r="I76" i="14" s="1"/>
  <c r="K74" i="14"/>
  <c r="J74" i="14"/>
  <c r="I74" i="14"/>
  <c r="H74" i="14"/>
  <c r="J73" i="14"/>
  <c r="K73" i="14" s="1"/>
  <c r="K68" i="14"/>
  <c r="J67" i="14"/>
  <c r="K67" i="14" s="1"/>
  <c r="H67" i="14"/>
  <c r="I67" i="14" s="1"/>
  <c r="J66" i="14"/>
  <c r="K66" i="14" s="1"/>
  <c r="H66" i="14"/>
  <c r="I66" i="14" s="1"/>
  <c r="H65" i="14"/>
  <c r="I65" i="14" s="1"/>
  <c r="K64" i="14"/>
  <c r="J64" i="14"/>
  <c r="I64" i="14"/>
  <c r="H64" i="14"/>
  <c r="J63" i="14"/>
  <c r="K63" i="14" s="1"/>
  <c r="H63" i="14"/>
  <c r="I63" i="14" s="1"/>
  <c r="J62" i="14"/>
  <c r="K62" i="14" s="1"/>
  <c r="H62" i="14"/>
  <c r="I62" i="14" s="1"/>
  <c r="J61" i="14"/>
  <c r="K61" i="14" s="1"/>
  <c r="H61" i="14"/>
  <c r="I61" i="14" s="1"/>
  <c r="J60" i="14"/>
  <c r="K60" i="14" s="1"/>
  <c r="H60" i="14"/>
  <c r="I60" i="14" s="1"/>
  <c r="J59" i="14"/>
  <c r="K59" i="14" s="1"/>
  <c r="H59" i="14"/>
  <c r="I59" i="14" s="1"/>
  <c r="K58" i="14"/>
  <c r="I58" i="14"/>
  <c r="J57" i="14"/>
  <c r="K57" i="14" s="1"/>
  <c r="H57" i="14"/>
  <c r="I57" i="14" s="1"/>
  <c r="J56" i="14"/>
  <c r="K56" i="14" s="1"/>
  <c r="H56" i="14"/>
  <c r="I56" i="14" s="1"/>
  <c r="H54" i="14"/>
  <c r="I54" i="14" s="1"/>
  <c r="H45" i="14"/>
  <c r="I45" i="14" s="1"/>
  <c r="K44" i="14"/>
  <c r="J44" i="14"/>
  <c r="I44" i="14"/>
  <c r="H44" i="14"/>
  <c r="J43" i="14"/>
  <c r="K43" i="14" s="1"/>
  <c r="H43" i="14"/>
  <c r="I43" i="14" s="1"/>
  <c r="J42" i="14"/>
  <c r="K42" i="14" s="1"/>
  <c r="H42" i="14"/>
  <c r="I42" i="14" s="1"/>
  <c r="J41" i="14"/>
  <c r="K41" i="14" s="1"/>
  <c r="H41" i="14"/>
  <c r="I41" i="14" s="1"/>
  <c r="J40" i="14"/>
  <c r="K40" i="14" s="1"/>
  <c r="H40" i="14"/>
  <c r="I40" i="14" s="1"/>
  <c r="J39" i="14"/>
  <c r="K39" i="14" s="1"/>
  <c r="H39" i="14"/>
  <c r="I39" i="14" s="1"/>
  <c r="K38" i="14"/>
  <c r="I38" i="14"/>
  <c r="J37" i="14"/>
  <c r="K37" i="14" s="1"/>
  <c r="H37" i="14"/>
  <c r="I37" i="14" s="1"/>
  <c r="J36" i="14"/>
  <c r="K36" i="14" s="1"/>
  <c r="H36" i="14"/>
  <c r="I36" i="14" s="1"/>
  <c r="H35" i="14"/>
  <c r="I35" i="14" s="1"/>
  <c r="J34" i="14"/>
  <c r="K34" i="14" s="1"/>
  <c r="H34" i="14"/>
  <c r="I34" i="14" s="1"/>
  <c r="J33" i="14"/>
  <c r="K33" i="14" s="1"/>
  <c r="H33" i="14"/>
  <c r="I33" i="14" s="1"/>
  <c r="J32" i="14"/>
  <c r="K32" i="14" s="1"/>
  <c r="H32" i="14"/>
  <c r="I32" i="14" s="1"/>
  <c r="J31" i="14"/>
  <c r="K31" i="14" s="1"/>
  <c r="H31" i="14"/>
  <c r="I31" i="14" s="1"/>
  <c r="J30" i="14"/>
  <c r="K30" i="14" s="1"/>
  <c r="H30" i="14"/>
  <c r="I30" i="14" s="1"/>
  <c r="J29" i="14"/>
  <c r="K29" i="14" s="1"/>
  <c r="H29" i="14"/>
  <c r="I29" i="14" s="1"/>
  <c r="K28" i="14"/>
  <c r="I28" i="14"/>
  <c r="J27" i="14"/>
  <c r="K27" i="14" s="1"/>
  <c r="H27" i="14"/>
  <c r="I27" i="14" s="1"/>
  <c r="J26" i="14"/>
  <c r="K26" i="14" s="1"/>
  <c r="H26" i="14"/>
  <c r="I26" i="14" s="1"/>
  <c r="J24" i="14"/>
  <c r="K24" i="14" s="1"/>
  <c r="I24" i="14"/>
  <c r="H24" i="14"/>
  <c r="J17" i="14"/>
  <c r="K17" i="14" s="1"/>
  <c r="H17" i="14"/>
  <c r="I17" i="14" s="1"/>
  <c r="H16" i="14"/>
  <c r="I16" i="14" s="1"/>
  <c r="K14" i="14"/>
  <c r="J14" i="14"/>
  <c r="I14" i="14"/>
  <c r="H14" i="14"/>
  <c r="J7" i="14"/>
  <c r="K7" i="14" s="1"/>
  <c r="J6" i="14"/>
  <c r="K6" i="14" s="1"/>
  <c r="K174" i="15"/>
  <c r="J174" i="15"/>
  <c r="I174" i="15"/>
  <c r="H174" i="15"/>
  <c r="J167" i="15"/>
  <c r="K167" i="15" s="1"/>
  <c r="H167" i="15"/>
  <c r="I167" i="15" s="1"/>
  <c r="J166" i="15"/>
  <c r="K166" i="15" s="1"/>
  <c r="H166" i="15"/>
  <c r="I166" i="15" s="1"/>
  <c r="K164" i="15"/>
  <c r="J164" i="15"/>
  <c r="I164" i="15"/>
  <c r="H164" i="15"/>
  <c r="J157" i="15"/>
  <c r="K157" i="15" s="1"/>
  <c r="H157" i="15"/>
  <c r="I157" i="15" s="1"/>
  <c r="J156" i="15"/>
  <c r="K156" i="15" s="1"/>
  <c r="H156" i="15"/>
  <c r="I156" i="15" s="1"/>
  <c r="I154" i="15"/>
  <c r="H154" i="15"/>
  <c r="I152" i="15"/>
  <c r="K144" i="15"/>
  <c r="J144" i="15"/>
  <c r="I144" i="15"/>
  <c r="H144" i="15"/>
  <c r="J137" i="15"/>
  <c r="K137" i="15" s="1"/>
  <c r="H137" i="15"/>
  <c r="I137" i="15" s="1"/>
  <c r="J136" i="15"/>
  <c r="K136" i="15" s="1"/>
  <c r="H136" i="15"/>
  <c r="I136" i="15" s="1"/>
  <c r="J134" i="15"/>
  <c r="K134" i="15" s="1"/>
  <c r="I134" i="15"/>
  <c r="H134" i="15"/>
  <c r="J127" i="15"/>
  <c r="K127" i="15" s="1"/>
  <c r="H127" i="15"/>
  <c r="I127" i="15" s="1"/>
  <c r="J126" i="15"/>
  <c r="K126" i="15" s="1"/>
  <c r="H126" i="15"/>
  <c r="I126" i="15" s="1"/>
  <c r="I124" i="15"/>
  <c r="H124" i="15"/>
  <c r="I122" i="15"/>
  <c r="K114" i="15"/>
  <c r="J114" i="15"/>
  <c r="I114" i="15"/>
  <c r="H114" i="15"/>
  <c r="J107" i="15"/>
  <c r="K107" i="15" s="1"/>
  <c r="H107" i="15"/>
  <c r="I107" i="15" s="1"/>
  <c r="J106" i="15"/>
  <c r="K106" i="15" s="1"/>
  <c r="H106" i="15"/>
  <c r="I106" i="15" s="1"/>
  <c r="J104" i="15"/>
  <c r="K104" i="15" s="1"/>
  <c r="I104" i="15"/>
  <c r="H104" i="15"/>
  <c r="J97" i="15"/>
  <c r="K97" i="15" s="1"/>
  <c r="H97" i="15"/>
  <c r="I97" i="15" s="1"/>
  <c r="J96" i="15"/>
  <c r="K96" i="15" s="1"/>
  <c r="H96" i="15"/>
  <c r="I96" i="15" s="1"/>
  <c r="J94" i="15"/>
  <c r="K94" i="15" s="1"/>
  <c r="I94" i="15"/>
  <c r="H94" i="15"/>
  <c r="J87" i="15"/>
  <c r="K87" i="15" s="1"/>
  <c r="H87" i="15"/>
  <c r="I87" i="15" s="1"/>
  <c r="K84" i="15"/>
  <c r="J84" i="15"/>
  <c r="I84" i="15"/>
  <c r="H84" i="15"/>
  <c r="J77" i="15"/>
  <c r="K77" i="15" s="1"/>
  <c r="H77" i="15"/>
  <c r="I77" i="15" s="1"/>
  <c r="J76" i="15"/>
  <c r="K76" i="15" s="1"/>
  <c r="H76" i="15"/>
  <c r="I76" i="15" s="1"/>
  <c r="K74" i="15"/>
  <c r="J74" i="15"/>
  <c r="I74" i="15"/>
  <c r="H74" i="15"/>
  <c r="J67" i="15"/>
  <c r="K67" i="15" s="1"/>
  <c r="H67" i="15"/>
  <c r="I67" i="15" s="1"/>
  <c r="J66" i="15"/>
  <c r="K66" i="15" s="1"/>
  <c r="H66" i="15"/>
  <c r="I66" i="15" s="1"/>
  <c r="K64" i="15"/>
  <c r="J64" i="15"/>
  <c r="I64" i="15"/>
  <c r="H64" i="15"/>
  <c r="J57" i="15"/>
  <c r="K57" i="15" s="1"/>
  <c r="H57" i="15"/>
  <c r="I57" i="15" s="1"/>
  <c r="J56" i="15"/>
  <c r="K56" i="15" s="1"/>
  <c r="H56" i="15"/>
  <c r="I56" i="15" s="1"/>
  <c r="I54" i="15"/>
  <c r="H54" i="15"/>
  <c r="I52" i="15"/>
  <c r="K44" i="15"/>
  <c r="J44" i="15"/>
  <c r="I44" i="15"/>
  <c r="H44" i="15"/>
  <c r="J37" i="15"/>
  <c r="K37" i="15" s="1"/>
  <c r="H37" i="15"/>
  <c r="I37" i="15" s="1"/>
  <c r="J36" i="15"/>
  <c r="K36" i="15" s="1"/>
  <c r="H36" i="15"/>
  <c r="I36" i="15" s="1"/>
  <c r="J34" i="15"/>
  <c r="K34" i="15" s="1"/>
  <c r="I34" i="15"/>
  <c r="H34" i="15"/>
  <c r="J27" i="15"/>
  <c r="K27" i="15" s="1"/>
  <c r="H27" i="15"/>
  <c r="I27" i="15" s="1"/>
  <c r="J26" i="15"/>
  <c r="K26" i="15" s="1"/>
  <c r="H26" i="15"/>
  <c r="I26" i="15" s="1"/>
  <c r="J24" i="15"/>
  <c r="K24" i="15" s="1"/>
  <c r="I24" i="15"/>
  <c r="H24" i="15"/>
  <c r="J17" i="15"/>
  <c r="K17" i="15" s="1"/>
  <c r="H17" i="15"/>
  <c r="I17" i="15" s="1"/>
  <c r="J16" i="15"/>
  <c r="K16" i="15" s="1"/>
  <c r="H16" i="15"/>
  <c r="I16" i="15" s="1"/>
  <c r="K14" i="15"/>
  <c r="J14" i="15"/>
  <c r="I14" i="15"/>
  <c r="H14" i="15"/>
  <c r="J7" i="15"/>
  <c r="K7" i="15" s="1"/>
  <c r="H7" i="15"/>
  <c r="I7" i="15" s="1"/>
  <c r="J6" i="15"/>
  <c r="K6" i="15" s="1"/>
  <c r="I6" i="15"/>
  <c r="K174" i="16"/>
  <c r="J174" i="16"/>
  <c r="I174" i="16"/>
  <c r="H174" i="16"/>
  <c r="J173" i="16"/>
  <c r="K173" i="16" s="1"/>
  <c r="J167" i="16"/>
  <c r="K167" i="16" s="1"/>
  <c r="H167" i="16"/>
  <c r="I167" i="16" s="1"/>
  <c r="J166" i="16"/>
  <c r="K166" i="16" s="1"/>
  <c r="H166" i="16"/>
  <c r="I166" i="16" s="1"/>
  <c r="K164" i="16"/>
  <c r="J164" i="16"/>
  <c r="I164" i="16"/>
  <c r="H164" i="16"/>
  <c r="J163" i="16"/>
  <c r="K163" i="16" s="1"/>
  <c r="J157" i="16"/>
  <c r="K157" i="16" s="1"/>
  <c r="H157" i="16"/>
  <c r="I157" i="16" s="1"/>
  <c r="J156" i="16"/>
  <c r="K156" i="16" s="1"/>
  <c r="H156" i="16"/>
  <c r="I156" i="16" s="1"/>
  <c r="I154" i="16"/>
  <c r="H154" i="16"/>
  <c r="J153" i="16"/>
  <c r="K153" i="16" s="1"/>
  <c r="J147" i="16"/>
  <c r="K147" i="16" s="1"/>
  <c r="J146" i="16"/>
  <c r="K146" i="16" s="1"/>
  <c r="K144" i="16"/>
  <c r="J144" i="16"/>
  <c r="H144" i="16"/>
  <c r="I144" i="16" s="1"/>
  <c r="J143" i="16"/>
  <c r="K143" i="16" s="1"/>
  <c r="J137" i="16"/>
  <c r="K137" i="16" s="1"/>
  <c r="H137" i="16"/>
  <c r="I137" i="16" s="1"/>
  <c r="J136" i="16"/>
  <c r="K136" i="16" s="1"/>
  <c r="H136" i="16"/>
  <c r="I136" i="16" s="1"/>
  <c r="J134" i="16"/>
  <c r="K134" i="16" s="1"/>
  <c r="I134" i="16"/>
  <c r="H134" i="16"/>
  <c r="J133" i="16"/>
  <c r="K133" i="16" s="1"/>
  <c r="J127" i="16"/>
  <c r="K127" i="16" s="1"/>
  <c r="H127" i="16"/>
  <c r="I127" i="16" s="1"/>
  <c r="J126" i="16"/>
  <c r="K126" i="16" s="1"/>
  <c r="H126" i="16"/>
  <c r="I126" i="16" s="1"/>
  <c r="I124" i="16"/>
  <c r="H124" i="16"/>
  <c r="J117" i="16"/>
  <c r="K117" i="16" s="1"/>
  <c r="K114" i="16"/>
  <c r="J114" i="16"/>
  <c r="I114" i="16"/>
  <c r="H114" i="16"/>
  <c r="J107" i="16"/>
  <c r="K107" i="16" s="1"/>
  <c r="H107" i="16"/>
  <c r="I107" i="16" s="1"/>
  <c r="J104" i="16"/>
  <c r="K104" i="16" s="1"/>
  <c r="H104" i="16"/>
  <c r="I104" i="16" s="1"/>
  <c r="J103" i="16"/>
  <c r="K103" i="16" s="1"/>
  <c r="J97" i="16"/>
  <c r="K97" i="16" s="1"/>
  <c r="H97" i="16"/>
  <c r="I97" i="16" s="1"/>
  <c r="J96" i="16"/>
  <c r="K96" i="16" s="1"/>
  <c r="H96" i="16"/>
  <c r="I96" i="16" s="1"/>
  <c r="J94" i="16"/>
  <c r="K94" i="16" s="1"/>
  <c r="H94" i="16"/>
  <c r="I94" i="16" s="1"/>
  <c r="J93" i="16"/>
  <c r="K93" i="16" s="1"/>
  <c r="J87" i="16"/>
  <c r="K87" i="16" s="1"/>
  <c r="H87" i="16"/>
  <c r="I87" i="16" s="1"/>
  <c r="J86" i="16"/>
  <c r="K86" i="16" s="1"/>
  <c r="H86" i="16"/>
  <c r="I86" i="16" s="1"/>
  <c r="K84" i="16"/>
  <c r="J84" i="16"/>
  <c r="I84" i="16"/>
  <c r="H84" i="16"/>
  <c r="J83" i="16"/>
  <c r="K83" i="16" s="1"/>
  <c r="J77" i="16"/>
  <c r="K77" i="16" s="1"/>
  <c r="H77" i="16"/>
  <c r="I77" i="16" s="1"/>
  <c r="J76" i="16"/>
  <c r="K76" i="16" s="1"/>
  <c r="H76" i="16"/>
  <c r="I76" i="16" s="1"/>
  <c r="K74" i="16"/>
  <c r="J74" i="16"/>
  <c r="I74" i="16"/>
  <c r="H74" i="16"/>
  <c r="J73" i="16"/>
  <c r="K73" i="16" s="1"/>
  <c r="J67" i="16"/>
  <c r="K67" i="16" s="1"/>
  <c r="H67" i="16"/>
  <c r="I67" i="16" s="1"/>
  <c r="J66" i="16"/>
  <c r="K66" i="16" s="1"/>
  <c r="H66" i="16"/>
  <c r="I66" i="16" s="1"/>
  <c r="K64" i="16"/>
  <c r="J64" i="16"/>
  <c r="I64" i="16"/>
  <c r="H64" i="16"/>
  <c r="J63" i="16"/>
  <c r="K63" i="16" s="1"/>
  <c r="J57" i="16"/>
  <c r="K57" i="16" s="1"/>
  <c r="H57" i="16"/>
  <c r="I57" i="16" s="1"/>
  <c r="J56" i="16"/>
  <c r="K56" i="16" s="1"/>
  <c r="H56" i="16"/>
  <c r="I56" i="16" s="1"/>
  <c r="I54" i="16"/>
  <c r="H54" i="16"/>
  <c r="J47" i="16"/>
  <c r="K47" i="16" s="1"/>
  <c r="K44" i="16"/>
  <c r="J44" i="16"/>
  <c r="I44" i="16"/>
  <c r="H44" i="16"/>
  <c r="J37" i="16"/>
  <c r="K37" i="16" s="1"/>
  <c r="H37" i="16"/>
  <c r="I37" i="16" s="1"/>
  <c r="J34" i="16"/>
  <c r="K34" i="16" s="1"/>
  <c r="H34" i="16"/>
  <c r="I34" i="16" s="1"/>
  <c r="J33" i="16"/>
  <c r="K33" i="16" s="1"/>
  <c r="J27" i="16"/>
  <c r="K27" i="16" s="1"/>
  <c r="H27" i="16"/>
  <c r="I27" i="16" s="1"/>
  <c r="J26" i="16"/>
  <c r="K26" i="16" s="1"/>
  <c r="H26" i="16"/>
  <c r="I26" i="16" s="1"/>
  <c r="J24" i="16"/>
  <c r="K24" i="16" s="1"/>
  <c r="I24" i="16"/>
  <c r="H24" i="16"/>
  <c r="J17" i="16"/>
  <c r="K17" i="16" s="1"/>
  <c r="H17" i="16"/>
  <c r="I17" i="16" s="1"/>
  <c r="K14" i="16"/>
  <c r="J14" i="16"/>
  <c r="I14" i="16"/>
  <c r="H14" i="16"/>
  <c r="J13" i="16"/>
  <c r="K13" i="16" s="1"/>
  <c r="J7" i="16"/>
  <c r="K7" i="16" s="1"/>
  <c r="H7" i="16"/>
  <c r="I7" i="16" s="1"/>
  <c r="J6" i="16"/>
  <c r="K6" i="16" s="1"/>
  <c r="I6" i="16"/>
  <c r="E43" i="7"/>
  <c r="E45" i="7" s="1"/>
  <c r="E13" i="7"/>
  <c r="E15" i="7" s="1"/>
  <c r="E54" i="7"/>
  <c r="E54" i="9"/>
  <c r="E54" i="12"/>
  <c r="E54" i="13"/>
  <c r="E54" i="14"/>
  <c r="E54" i="15"/>
  <c r="E54" i="16"/>
  <c r="E55" i="16" s="1"/>
  <c r="E54" i="8"/>
  <c r="E184" i="8"/>
  <c r="E184" i="9"/>
  <c r="E184" i="10"/>
  <c r="E184" i="12"/>
  <c r="E184" i="13"/>
  <c r="E184" i="14"/>
  <c r="E184" i="15"/>
  <c r="E184" i="16"/>
  <c r="E184" i="7"/>
  <c r="E183" i="16"/>
  <c r="G184" i="8"/>
  <c r="G185" i="9"/>
  <c r="G184" i="9"/>
  <c r="F184" i="9"/>
  <c r="G183" i="9"/>
  <c r="G185" i="10"/>
  <c r="G184" i="10"/>
  <c r="F184" i="10"/>
  <c r="G183" i="10"/>
  <c r="G184" i="13"/>
  <c r="J184" i="13" s="1"/>
  <c r="G183" i="13"/>
  <c r="G185" i="14"/>
  <c r="G184" i="14"/>
  <c r="F184" i="14"/>
  <c r="G183" i="14"/>
  <c r="G185" i="15"/>
  <c r="G184" i="15"/>
  <c r="F184" i="15"/>
  <c r="G184" i="16"/>
  <c r="F184" i="16"/>
  <c r="E154" i="8"/>
  <c r="E154" i="10"/>
  <c r="E154" i="12"/>
  <c r="E154" i="13"/>
  <c r="E154" i="14"/>
  <c r="E154" i="15"/>
  <c r="E154" i="16"/>
  <c r="E154" i="7"/>
  <c r="E28" i="32"/>
  <c r="E124" i="7"/>
  <c r="E124" i="8"/>
  <c r="E124" i="10"/>
  <c r="E124" i="12"/>
  <c r="E124" i="13"/>
  <c r="E124" i="14"/>
  <c r="E124" i="15"/>
  <c r="E124" i="16"/>
  <c r="J124" i="16" s="1"/>
  <c r="H39" i="32"/>
  <c r="I39" i="32"/>
  <c r="J39" i="32"/>
  <c r="K39" i="32"/>
  <c r="L39" i="32"/>
  <c r="M39" i="32"/>
  <c r="N39" i="32"/>
  <c r="O39" i="32"/>
  <c r="P39" i="32"/>
  <c r="H35" i="32"/>
  <c r="I35" i="32"/>
  <c r="J35" i="32"/>
  <c r="K35" i="32"/>
  <c r="L35" i="32"/>
  <c r="M35" i="32"/>
  <c r="N35" i="32"/>
  <c r="O35" i="32"/>
  <c r="P35" i="32"/>
  <c r="H34" i="32"/>
  <c r="I34" i="32"/>
  <c r="J34" i="32"/>
  <c r="K34" i="32"/>
  <c r="L34" i="32"/>
  <c r="M34" i="32"/>
  <c r="N34" i="32"/>
  <c r="O34" i="32"/>
  <c r="P34" i="32"/>
  <c r="H33" i="32"/>
  <c r="I33" i="32"/>
  <c r="J33" i="32"/>
  <c r="K33" i="32"/>
  <c r="L33" i="32"/>
  <c r="M33" i="32"/>
  <c r="N33" i="32"/>
  <c r="O33" i="32"/>
  <c r="P33" i="32"/>
  <c r="G39" i="32"/>
  <c r="G33" i="32"/>
  <c r="G34" i="32"/>
  <c r="G35" i="32"/>
  <c r="E175" i="14"/>
  <c r="J175" i="14" s="1"/>
  <c r="K175" i="14" s="1"/>
  <c r="E175" i="16"/>
  <c r="E165" i="14"/>
  <c r="E165" i="16"/>
  <c r="E155" i="16"/>
  <c r="E145" i="14"/>
  <c r="J145" i="14" s="1"/>
  <c r="K145" i="14" s="1"/>
  <c r="E145" i="16"/>
  <c r="J145" i="16" s="1"/>
  <c r="K145" i="16" s="1"/>
  <c r="E135" i="14"/>
  <c r="E135" i="16"/>
  <c r="J135" i="16" s="1"/>
  <c r="E115" i="14"/>
  <c r="E115" i="16"/>
  <c r="E105" i="14"/>
  <c r="J105" i="14" s="1"/>
  <c r="K105" i="14" s="1"/>
  <c r="E105" i="16"/>
  <c r="E95" i="14"/>
  <c r="E95" i="16"/>
  <c r="J95" i="16" s="1"/>
  <c r="E85" i="14"/>
  <c r="E85" i="16"/>
  <c r="E75" i="14"/>
  <c r="E75" i="16"/>
  <c r="J75" i="16" s="1"/>
  <c r="K75" i="16" s="1"/>
  <c r="E65" i="14"/>
  <c r="E65" i="16"/>
  <c r="J65" i="16" s="1"/>
  <c r="K65" i="16" s="1"/>
  <c r="E25" i="16"/>
  <c r="E45" i="14"/>
  <c r="J45" i="14" s="1"/>
  <c r="K45" i="14" s="1"/>
  <c r="E45" i="16"/>
  <c r="E35" i="14"/>
  <c r="J35" i="14" s="1"/>
  <c r="K35" i="14" s="1"/>
  <c r="E35" i="16"/>
  <c r="J35" i="16" s="1"/>
  <c r="E15" i="16"/>
  <c r="J15" i="16" s="1"/>
  <c r="K15" i="16" s="1"/>
  <c r="G168" i="8"/>
  <c r="G168" i="10"/>
  <c r="G168" i="13"/>
  <c r="G168" i="15"/>
  <c r="G168" i="16"/>
  <c r="G158" i="8"/>
  <c r="G158" i="10"/>
  <c r="G158" i="13"/>
  <c r="G158" i="15"/>
  <c r="G158" i="16"/>
  <c r="G148" i="8"/>
  <c r="G138" i="8"/>
  <c r="G138" i="13"/>
  <c r="G138" i="15"/>
  <c r="G138" i="16"/>
  <c r="G118" i="8"/>
  <c r="F116" i="7"/>
  <c r="F116" i="8"/>
  <c r="F116" i="10"/>
  <c r="F116" i="13"/>
  <c r="F116" i="14"/>
  <c r="F116" i="15"/>
  <c r="F116" i="16"/>
  <c r="F117" i="16"/>
  <c r="H117" i="16" s="1"/>
  <c r="F117" i="15"/>
  <c r="F117" i="14"/>
  <c r="F117" i="13"/>
  <c r="F117" i="8"/>
  <c r="F117" i="7"/>
  <c r="G128" i="8"/>
  <c r="G128" i="10"/>
  <c r="G128" i="13"/>
  <c r="G128" i="15"/>
  <c r="G128" i="16"/>
  <c r="G108" i="8"/>
  <c r="G108" i="10"/>
  <c r="G108" i="13"/>
  <c r="G108" i="15"/>
  <c r="G98" i="8"/>
  <c r="G98" i="10"/>
  <c r="G98" i="13"/>
  <c r="K98" i="14"/>
  <c r="G98" i="15"/>
  <c r="G98" i="16"/>
  <c r="E181" i="8"/>
  <c r="E179" i="8"/>
  <c r="E177" i="8"/>
  <c r="E176" i="8"/>
  <c r="E173" i="8"/>
  <c r="E170" i="8"/>
  <c r="E168" i="8"/>
  <c r="E163" i="8"/>
  <c r="E165" i="8" s="1"/>
  <c r="E160" i="8"/>
  <c r="E158" i="8"/>
  <c r="E149" i="8"/>
  <c r="E147" i="8"/>
  <c r="E146" i="8"/>
  <c r="E143" i="8"/>
  <c r="E140" i="8"/>
  <c r="E138" i="8"/>
  <c r="E133" i="8"/>
  <c r="E130" i="8"/>
  <c r="E128" i="8"/>
  <c r="E119" i="8"/>
  <c r="E117" i="8"/>
  <c r="E116" i="8"/>
  <c r="E113" i="8"/>
  <c r="E110" i="8"/>
  <c r="E108" i="8"/>
  <c r="E103" i="8"/>
  <c r="E105" i="8" s="1"/>
  <c r="E100" i="8"/>
  <c r="E98" i="8"/>
  <c r="E93" i="8"/>
  <c r="E90" i="8"/>
  <c r="E88" i="8"/>
  <c r="E83" i="8"/>
  <c r="E85" i="8" s="1"/>
  <c r="E80" i="8"/>
  <c r="E78" i="8"/>
  <c r="E73" i="8"/>
  <c r="E70" i="8"/>
  <c r="E68" i="8"/>
  <c r="E63" i="8"/>
  <c r="E65" i="8" s="1"/>
  <c r="E60" i="8"/>
  <c r="E58" i="8"/>
  <c r="E49" i="8"/>
  <c r="E47" i="8"/>
  <c r="E46" i="8"/>
  <c r="E43" i="8"/>
  <c r="E40" i="8"/>
  <c r="E38" i="8"/>
  <c r="E33" i="8"/>
  <c r="E30" i="8"/>
  <c r="E28" i="8"/>
  <c r="E23" i="8"/>
  <c r="E20" i="8"/>
  <c r="E18" i="8"/>
  <c r="E13" i="8"/>
  <c r="E15" i="8" s="1"/>
  <c r="E10" i="8"/>
  <c r="E8" i="8"/>
  <c r="E181" i="9"/>
  <c r="E179" i="9"/>
  <c r="E177" i="9"/>
  <c r="E176" i="9"/>
  <c r="E173" i="9"/>
  <c r="E170" i="9"/>
  <c r="E168" i="9"/>
  <c r="E163" i="9"/>
  <c r="E160" i="9"/>
  <c r="E158" i="9"/>
  <c r="E143" i="9"/>
  <c r="E140" i="9"/>
  <c r="E138" i="9"/>
  <c r="E133" i="9"/>
  <c r="E135" i="9" s="1"/>
  <c r="E130" i="9"/>
  <c r="E128" i="9"/>
  <c r="E113" i="9"/>
  <c r="E110" i="9"/>
  <c r="E108" i="9"/>
  <c r="E103" i="9"/>
  <c r="E100" i="9"/>
  <c r="E98" i="9"/>
  <c r="E93" i="9"/>
  <c r="E90" i="9"/>
  <c r="E88" i="9"/>
  <c r="E83" i="9"/>
  <c r="E80" i="9"/>
  <c r="E78" i="9"/>
  <c r="E73" i="9"/>
  <c r="E70" i="9"/>
  <c r="E68" i="9"/>
  <c r="E63" i="9"/>
  <c r="E60" i="9"/>
  <c r="E58" i="9"/>
  <c r="E51" i="9"/>
  <c r="E49" i="9"/>
  <c r="E47" i="9"/>
  <c r="E46" i="9"/>
  <c r="E43" i="9"/>
  <c r="E40" i="9"/>
  <c r="E38" i="9"/>
  <c r="E33" i="9"/>
  <c r="E35" i="9" s="1"/>
  <c r="E30" i="9"/>
  <c r="E28" i="9"/>
  <c r="E23" i="9"/>
  <c r="E20" i="9"/>
  <c r="E18" i="9"/>
  <c r="E13" i="9"/>
  <c r="E10" i="9"/>
  <c r="E8" i="9"/>
  <c r="E181" i="10"/>
  <c r="E179" i="10"/>
  <c r="E177" i="10"/>
  <c r="E176" i="10"/>
  <c r="E173" i="10"/>
  <c r="E170" i="10"/>
  <c r="E168" i="10"/>
  <c r="E163" i="10"/>
  <c r="E165" i="10" s="1"/>
  <c r="E160" i="10"/>
  <c r="E158" i="10"/>
  <c r="E151" i="10"/>
  <c r="E149" i="10"/>
  <c r="E147" i="10"/>
  <c r="E146" i="10"/>
  <c r="E143" i="10"/>
  <c r="E140" i="10"/>
  <c r="E138" i="10"/>
  <c r="E133" i="10"/>
  <c r="E130" i="10"/>
  <c r="E128" i="10"/>
  <c r="E121" i="10"/>
  <c r="E119" i="10"/>
  <c r="E117" i="10"/>
  <c r="E116" i="10"/>
  <c r="E113" i="10"/>
  <c r="E110" i="10"/>
  <c r="E108" i="10"/>
  <c r="E103" i="10"/>
  <c r="E105" i="10" s="1"/>
  <c r="E100" i="10"/>
  <c r="E98" i="10"/>
  <c r="E93" i="10"/>
  <c r="E90" i="10"/>
  <c r="E88" i="10"/>
  <c r="E83" i="10"/>
  <c r="E85" i="10" s="1"/>
  <c r="E80" i="10"/>
  <c r="E78" i="10"/>
  <c r="E73" i="10"/>
  <c r="E70" i="10"/>
  <c r="E68" i="10"/>
  <c r="E63" i="10"/>
  <c r="E65" i="10" s="1"/>
  <c r="E60" i="10"/>
  <c r="E58" i="10"/>
  <c r="E51" i="10"/>
  <c r="E49" i="10"/>
  <c r="E47" i="10"/>
  <c r="E46" i="10"/>
  <c r="E43" i="10"/>
  <c r="E40" i="10"/>
  <c r="E38" i="10"/>
  <c r="E33" i="10"/>
  <c r="E30" i="10"/>
  <c r="E28" i="10"/>
  <c r="E23" i="10"/>
  <c r="E20" i="10"/>
  <c r="E18" i="10"/>
  <c r="E13" i="10"/>
  <c r="E15" i="10" s="1"/>
  <c r="J15" i="10" s="1"/>
  <c r="K15" i="10" s="1"/>
  <c r="E10" i="10"/>
  <c r="E8" i="10"/>
  <c r="E181" i="12"/>
  <c r="E179" i="12"/>
  <c r="E177" i="12"/>
  <c r="E176" i="12"/>
  <c r="E173" i="12"/>
  <c r="E170" i="12"/>
  <c r="E168" i="12"/>
  <c r="E163" i="12"/>
  <c r="E160" i="12"/>
  <c r="E158" i="12"/>
  <c r="E151" i="12"/>
  <c r="E149" i="12"/>
  <c r="E147" i="12"/>
  <c r="E146" i="12"/>
  <c r="E143" i="12"/>
  <c r="E140" i="12"/>
  <c r="E138" i="12"/>
  <c r="E133" i="12"/>
  <c r="E135" i="12" s="1"/>
  <c r="E130" i="12"/>
  <c r="E128" i="12"/>
  <c r="E121" i="12"/>
  <c r="E119" i="12"/>
  <c r="E117" i="12"/>
  <c r="E116" i="12"/>
  <c r="E113" i="12"/>
  <c r="E110" i="12"/>
  <c r="E108" i="12"/>
  <c r="E103" i="12"/>
  <c r="E100" i="12"/>
  <c r="E98" i="12"/>
  <c r="E93" i="12"/>
  <c r="E90" i="12"/>
  <c r="E88" i="12"/>
  <c r="E83" i="12"/>
  <c r="E80" i="12"/>
  <c r="E78" i="12"/>
  <c r="E73" i="12"/>
  <c r="E70" i="12"/>
  <c r="E68" i="12"/>
  <c r="E63" i="12"/>
  <c r="E60" i="12"/>
  <c r="E58" i="12"/>
  <c r="E51" i="12"/>
  <c r="E49" i="12"/>
  <c r="E47" i="12"/>
  <c r="E46" i="12"/>
  <c r="E43" i="12"/>
  <c r="E40" i="12"/>
  <c r="E38" i="12"/>
  <c r="E33" i="12"/>
  <c r="E35" i="12" s="1"/>
  <c r="E30" i="12"/>
  <c r="E28" i="12"/>
  <c r="E23" i="12"/>
  <c r="E20" i="12"/>
  <c r="E18" i="12"/>
  <c r="E13" i="12"/>
  <c r="E10" i="12"/>
  <c r="E8" i="12"/>
  <c r="E181" i="13"/>
  <c r="E179" i="13"/>
  <c r="E177" i="13"/>
  <c r="E176" i="13"/>
  <c r="E173" i="13"/>
  <c r="E170" i="13"/>
  <c r="E168" i="13"/>
  <c r="E163" i="13"/>
  <c r="E160" i="13"/>
  <c r="E158" i="13"/>
  <c r="E151" i="13"/>
  <c r="E149" i="13"/>
  <c r="E147" i="13"/>
  <c r="E146" i="13"/>
  <c r="E143" i="13"/>
  <c r="E140" i="13"/>
  <c r="E138" i="13"/>
  <c r="E133" i="13"/>
  <c r="E130" i="13"/>
  <c r="E128" i="13"/>
  <c r="E121" i="13"/>
  <c r="E119" i="13"/>
  <c r="E117" i="13"/>
  <c r="E116" i="13"/>
  <c r="E113" i="13"/>
  <c r="E110" i="13"/>
  <c r="E108" i="13"/>
  <c r="E103" i="13"/>
  <c r="E100" i="13"/>
  <c r="E98" i="13"/>
  <c r="E93" i="13"/>
  <c r="E90" i="13"/>
  <c r="E88" i="13"/>
  <c r="E83" i="13"/>
  <c r="E80" i="13"/>
  <c r="E78" i="13"/>
  <c r="E73" i="13"/>
  <c r="E70" i="13"/>
  <c r="E68" i="13"/>
  <c r="E63" i="13"/>
  <c r="E60" i="13"/>
  <c r="E58" i="13"/>
  <c r="E51" i="13"/>
  <c r="E49" i="13"/>
  <c r="E47" i="13"/>
  <c r="E46" i="13"/>
  <c r="E43" i="13"/>
  <c r="E40" i="13"/>
  <c r="E38" i="13"/>
  <c r="E33" i="13"/>
  <c r="E30" i="13"/>
  <c r="E28" i="13"/>
  <c r="E23" i="13"/>
  <c r="E20" i="13"/>
  <c r="E18" i="13"/>
  <c r="E13" i="13"/>
  <c r="J13" i="13" s="1"/>
  <c r="E10" i="13"/>
  <c r="E8" i="13"/>
  <c r="E181" i="14"/>
  <c r="E179" i="14"/>
  <c r="E177" i="14"/>
  <c r="E151" i="14"/>
  <c r="E149" i="14"/>
  <c r="E150" i="14" s="1"/>
  <c r="E147" i="14"/>
  <c r="E148" i="14" s="1"/>
  <c r="E146" i="14"/>
  <c r="E121" i="14"/>
  <c r="E119" i="14"/>
  <c r="E120" i="14" s="1"/>
  <c r="E117" i="14"/>
  <c r="E118" i="14" s="1"/>
  <c r="E116" i="14"/>
  <c r="E51" i="14"/>
  <c r="E49" i="14"/>
  <c r="E50" i="14" s="1"/>
  <c r="E47" i="14"/>
  <c r="E48" i="14" s="1"/>
  <c r="E46" i="14"/>
  <c r="E16" i="14"/>
  <c r="E13" i="14"/>
  <c r="J13" i="14" s="1"/>
  <c r="E10" i="14"/>
  <c r="E8" i="14"/>
  <c r="E181" i="15"/>
  <c r="E179" i="15"/>
  <c r="E177" i="15"/>
  <c r="E176" i="15"/>
  <c r="E173" i="15"/>
  <c r="E170" i="15"/>
  <c r="E168" i="15"/>
  <c r="E163" i="15"/>
  <c r="E160" i="15"/>
  <c r="E158" i="15"/>
  <c r="E151" i="15"/>
  <c r="E149" i="15"/>
  <c r="E147" i="15"/>
  <c r="E146" i="15"/>
  <c r="E143" i="15"/>
  <c r="E140" i="15"/>
  <c r="E138" i="15"/>
  <c r="E133" i="15"/>
  <c r="E130" i="15"/>
  <c r="E128" i="15"/>
  <c r="E121" i="15"/>
  <c r="E119" i="15"/>
  <c r="E117" i="15"/>
  <c r="J117" i="15" s="1"/>
  <c r="E116" i="15"/>
  <c r="E113" i="15"/>
  <c r="E110" i="15"/>
  <c r="E108" i="15"/>
  <c r="E103" i="15"/>
  <c r="E100" i="15"/>
  <c r="E98" i="15"/>
  <c r="E93" i="15"/>
  <c r="E90" i="15"/>
  <c r="E88" i="15"/>
  <c r="E83" i="15"/>
  <c r="E85" i="15" s="1"/>
  <c r="J85" i="15" s="1"/>
  <c r="E80" i="15"/>
  <c r="E78" i="15"/>
  <c r="E73" i="15"/>
  <c r="E70" i="15"/>
  <c r="E68" i="15"/>
  <c r="E63" i="15"/>
  <c r="E60" i="15"/>
  <c r="E58" i="15"/>
  <c r="E51" i="15"/>
  <c r="E49" i="15"/>
  <c r="E47" i="15"/>
  <c r="E46" i="15"/>
  <c r="E43" i="15"/>
  <c r="E40" i="15"/>
  <c r="E38" i="15"/>
  <c r="E33" i="15"/>
  <c r="E30" i="15"/>
  <c r="E28" i="15"/>
  <c r="E23" i="15"/>
  <c r="E20" i="15"/>
  <c r="E18" i="15"/>
  <c r="E13" i="15"/>
  <c r="E10" i="15"/>
  <c r="E8" i="15"/>
  <c r="E181" i="16"/>
  <c r="E179" i="16"/>
  <c r="E177" i="16"/>
  <c r="E176" i="16"/>
  <c r="E98" i="16"/>
  <c r="E88" i="16"/>
  <c r="E78" i="16"/>
  <c r="E68" i="16"/>
  <c r="E58" i="16"/>
  <c r="E48" i="16"/>
  <c r="E38" i="16"/>
  <c r="E28" i="16"/>
  <c r="E18" i="16"/>
  <c r="E10" i="16"/>
  <c r="E8" i="16"/>
  <c r="E181" i="7"/>
  <c r="E179" i="7"/>
  <c r="E177" i="7"/>
  <c r="E176" i="7"/>
  <c r="E173" i="7"/>
  <c r="E170" i="7"/>
  <c r="E168" i="7"/>
  <c r="K168" i="7" s="1"/>
  <c r="E163" i="7"/>
  <c r="E160" i="7"/>
  <c r="E158" i="7"/>
  <c r="K158" i="7" s="1"/>
  <c r="E151" i="7"/>
  <c r="E149" i="7"/>
  <c r="E147" i="7"/>
  <c r="E146" i="7"/>
  <c r="E143" i="7"/>
  <c r="E140" i="7"/>
  <c r="E138" i="7"/>
  <c r="K138" i="7" s="1"/>
  <c r="E133" i="7"/>
  <c r="E130" i="7"/>
  <c r="E128" i="7"/>
  <c r="K128" i="7" s="1"/>
  <c r="E121" i="7"/>
  <c r="E119" i="7"/>
  <c r="E117" i="7"/>
  <c r="E116" i="7"/>
  <c r="E113" i="7"/>
  <c r="E110" i="7"/>
  <c r="E108" i="7"/>
  <c r="K108" i="7" s="1"/>
  <c r="E103" i="7"/>
  <c r="E100" i="7"/>
  <c r="E98" i="7"/>
  <c r="K98" i="7" s="1"/>
  <c r="E93" i="7"/>
  <c r="E90" i="7"/>
  <c r="E88" i="7"/>
  <c r="K88" i="7" s="1"/>
  <c r="E83" i="7"/>
  <c r="E80" i="7"/>
  <c r="E78" i="7"/>
  <c r="K78" i="7" s="1"/>
  <c r="E73" i="7"/>
  <c r="E70" i="7"/>
  <c r="E68" i="7"/>
  <c r="K68" i="7" s="1"/>
  <c r="E63" i="7"/>
  <c r="E60" i="7"/>
  <c r="E58" i="7"/>
  <c r="K58" i="7" s="1"/>
  <c r="E51" i="7"/>
  <c r="E49" i="7"/>
  <c r="E47" i="7"/>
  <c r="E46" i="7"/>
  <c r="E40" i="7"/>
  <c r="E38" i="7"/>
  <c r="K38" i="7" s="1"/>
  <c r="E33" i="7"/>
  <c r="E30" i="7"/>
  <c r="E28" i="7"/>
  <c r="K28" i="7" s="1"/>
  <c r="E23" i="7"/>
  <c r="E20" i="7"/>
  <c r="E18" i="7"/>
  <c r="E10" i="7"/>
  <c r="E8" i="7"/>
  <c r="K8" i="7" s="1"/>
  <c r="G8" i="9"/>
  <c r="G8" i="10"/>
  <c r="G8" i="13"/>
  <c r="I8" i="13" s="1"/>
  <c r="G8" i="14"/>
  <c r="K8" i="15"/>
  <c r="E182" i="9" l="1"/>
  <c r="E121" i="8"/>
  <c r="E122" i="8" s="1"/>
  <c r="E176" i="14"/>
  <c r="E182" i="14" s="1"/>
  <c r="E22" i="14"/>
  <c r="E20" i="14"/>
  <c r="E18" i="14"/>
  <c r="E52" i="14"/>
  <c r="J52" i="14" s="1"/>
  <c r="K52" i="14" s="1"/>
  <c r="E122" i="14"/>
  <c r="E152" i="14"/>
  <c r="E183" i="12"/>
  <c r="E183" i="9"/>
  <c r="J183" i="9" s="1"/>
  <c r="K183" i="9" s="1"/>
  <c r="E125" i="16"/>
  <c r="E52" i="9"/>
  <c r="J52" i="9" s="1"/>
  <c r="K52" i="9" s="1"/>
  <c r="F118" i="14"/>
  <c r="F123" i="13"/>
  <c r="L7" i="8"/>
  <c r="L7" i="36"/>
  <c r="E51" i="8"/>
  <c r="E52" i="8" s="1"/>
  <c r="E151" i="8"/>
  <c r="E152" i="8" s="1"/>
  <c r="E182" i="8"/>
  <c r="F123" i="8"/>
  <c r="F125" i="8" s="1"/>
  <c r="F122" i="8"/>
  <c r="K98" i="15"/>
  <c r="K128" i="15"/>
  <c r="K138" i="15"/>
  <c r="K158" i="15"/>
  <c r="K108" i="15"/>
  <c r="K168" i="15"/>
  <c r="J15" i="7"/>
  <c r="K15" i="7" s="1"/>
  <c r="J13" i="7"/>
  <c r="K13" i="7" s="1"/>
  <c r="G12" i="7"/>
  <c r="J11" i="7"/>
  <c r="K11" i="7" s="1"/>
  <c r="H11" i="7"/>
  <c r="I11" i="7" s="1"/>
  <c r="I10" i="7"/>
  <c r="K10" i="7"/>
  <c r="J33" i="7"/>
  <c r="K33" i="7" s="1"/>
  <c r="J47" i="7"/>
  <c r="K47" i="7" s="1"/>
  <c r="J73" i="7"/>
  <c r="K73" i="7" s="1"/>
  <c r="J93" i="7"/>
  <c r="K93" i="7" s="1"/>
  <c r="J113" i="7"/>
  <c r="K113" i="7" s="1"/>
  <c r="J117" i="7"/>
  <c r="K117" i="7" s="1"/>
  <c r="J143" i="7"/>
  <c r="K143" i="7" s="1"/>
  <c r="J147" i="7"/>
  <c r="K147" i="7" s="1"/>
  <c r="J173" i="7"/>
  <c r="K173" i="7" s="1"/>
  <c r="J177" i="7"/>
  <c r="K177" i="7" s="1"/>
  <c r="H117" i="7"/>
  <c r="I117" i="7" s="1"/>
  <c r="J46" i="7"/>
  <c r="K46" i="7" s="1"/>
  <c r="J63" i="7"/>
  <c r="K63" i="7" s="1"/>
  <c r="J83" i="7"/>
  <c r="K83" i="7" s="1"/>
  <c r="J103" i="7"/>
  <c r="K103" i="7" s="1"/>
  <c r="J116" i="7"/>
  <c r="K116" i="7" s="1"/>
  <c r="J133" i="7"/>
  <c r="K133" i="7" s="1"/>
  <c r="J146" i="7"/>
  <c r="K146" i="7" s="1"/>
  <c r="J163" i="7"/>
  <c r="K163" i="7" s="1"/>
  <c r="H116" i="7"/>
  <c r="I116" i="7" s="1"/>
  <c r="J45" i="7"/>
  <c r="K45" i="7" s="1"/>
  <c r="J124" i="7"/>
  <c r="K124" i="7" s="1"/>
  <c r="J154" i="7"/>
  <c r="K154" i="7" s="1"/>
  <c r="J54" i="7"/>
  <c r="K54" i="7" s="1"/>
  <c r="J43" i="7"/>
  <c r="K43" i="7" s="1"/>
  <c r="F123" i="7"/>
  <c r="J35" i="12"/>
  <c r="K35" i="12" s="1"/>
  <c r="J135" i="12"/>
  <c r="K135" i="12" s="1"/>
  <c r="J65" i="10"/>
  <c r="K65" i="10" s="1"/>
  <c r="J85" i="10"/>
  <c r="K85" i="10" s="1"/>
  <c r="J105" i="10"/>
  <c r="K105" i="10" s="1"/>
  <c r="J165" i="10"/>
  <c r="K165" i="10" s="1"/>
  <c r="J35" i="9"/>
  <c r="K35" i="9" s="1"/>
  <c r="J135" i="9"/>
  <c r="K135" i="9" s="1"/>
  <c r="J65" i="8"/>
  <c r="K65" i="8" s="1"/>
  <c r="J85" i="8"/>
  <c r="K85" i="8" s="1"/>
  <c r="J105" i="8"/>
  <c r="K105" i="8" s="1"/>
  <c r="J165" i="8"/>
  <c r="K165" i="8" s="1"/>
  <c r="K8" i="10"/>
  <c r="I8" i="10"/>
  <c r="J116" i="14"/>
  <c r="K116" i="14" s="1"/>
  <c r="J146" i="14"/>
  <c r="K146" i="14" s="1"/>
  <c r="J23" i="12"/>
  <c r="K23" i="12" s="1"/>
  <c r="J43" i="12"/>
  <c r="K43" i="12" s="1"/>
  <c r="J47" i="12"/>
  <c r="K47" i="12" s="1"/>
  <c r="J73" i="12"/>
  <c r="K73" i="12" s="1"/>
  <c r="J93" i="12"/>
  <c r="K93" i="12" s="1"/>
  <c r="J113" i="12"/>
  <c r="K113" i="12" s="1"/>
  <c r="J117" i="12"/>
  <c r="K117" i="12" s="1"/>
  <c r="J143" i="12"/>
  <c r="K143" i="12" s="1"/>
  <c r="J147" i="12"/>
  <c r="K147" i="12" s="1"/>
  <c r="J173" i="12"/>
  <c r="K173" i="12" s="1"/>
  <c r="J23" i="10"/>
  <c r="K23" i="10" s="1"/>
  <c r="J43" i="10"/>
  <c r="K43" i="10" s="1"/>
  <c r="J47" i="10"/>
  <c r="K47" i="10" s="1"/>
  <c r="J73" i="10"/>
  <c r="K73" i="10" s="1"/>
  <c r="J93" i="10"/>
  <c r="K93" i="10" s="1"/>
  <c r="J113" i="10"/>
  <c r="K113" i="10" s="1"/>
  <c r="J117" i="10"/>
  <c r="K117" i="10" s="1"/>
  <c r="J143" i="10"/>
  <c r="K143" i="10" s="1"/>
  <c r="J147" i="10"/>
  <c r="K147" i="10" s="1"/>
  <c r="J173" i="10"/>
  <c r="K173" i="10" s="1"/>
  <c r="J23" i="9"/>
  <c r="K23" i="9" s="1"/>
  <c r="J43" i="9"/>
  <c r="K43" i="9" s="1"/>
  <c r="J47" i="9"/>
  <c r="K47" i="9" s="1"/>
  <c r="J73" i="9"/>
  <c r="K73" i="9" s="1"/>
  <c r="J93" i="9"/>
  <c r="K93" i="9" s="1"/>
  <c r="J113" i="9"/>
  <c r="K113" i="9" s="1"/>
  <c r="J117" i="9"/>
  <c r="K117" i="9" s="1"/>
  <c r="J143" i="9"/>
  <c r="K143" i="9" s="1"/>
  <c r="J147" i="9"/>
  <c r="K147" i="9" s="1"/>
  <c r="J173" i="9"/>
  <c r="K173" i="9" s="1"/>
  <c r="J23" i="8"/>
  <c r="K23" i="8" s="1"/>
  <c r="J43" i="8"/>
  <c r="K43" i="8" s="1"/>
  <c r="J47" i="8"/>
  <c r="K47" i="8" s="1"/>
  <c r="J73" i="8"/>
  <c r="K73" i="8" s="1"/>
  <c r="J93" i="8"/>
  <c r="K93" i="8" s="1"/>
  <c r="J113" i="8"/>
  <c r="K113" i="8" s="1"/>
  <c r="J117" i="8"/>
  <c r="K117" i="8" s="1"/>
  <c r="J143" i="8"/>
  <c r="K143" i="8" s="1"/>
  <c r="J147" i="8"/>
  <c r="K147" i="8" s="1"/>
  <c r="J173" i="8"/>
  <c r="K173" i="8" s="1"/>
  <c r="K98" i="13"/>
  <c r="K98" i="9"/>
  <c r="K108" i="13"/>
  <c r="K108" i="9"/>
  <c r="K128" i="13"/>
  <c r="K128" i="9"/>
  <c r="H117" i="8"/>
  <c r="I117" i="8" s="1"/>
  <c r="H117" i="12"/>
  <c r="I117" i="12" s="1"/>
  <c r="H117" i="14"/>
  <c r="I117" i="14" s="1"/>
  <c r="H116" i="9"/>
  <c r="I116" i="9" s="1"/>
  <c r="K138" i="13"/>
  <c r="K138" i="9"/>
  <c r="K158" i="13"/>
  <c r="K158" i="9"/>
  <c r="K168" i="13"/>
  <c r="K168" i="9"/>
  <c r="E15" i="14"/>
  <c r="J15" i="14" s="1"/>
  <c r="K15" i="14" s="1"/>
  <c r="E35" i="15"/>
  <c r="J35" i="15" s="1"/>
  <c r="K35" i="15" s="1"/>
  <c r="E45" i="15"/>
  <c r="E45" i="12"/>
  <c r="E45" i="9"/>
  <c r="E25" i="15"/>
  <c r="J25" i="15" s="1"/>
  <c r="K25" i="15" s="1"/>
  <c r="E25" i="12"/>
  <c r="E25" i="9"/>
  <c r="E75" i="15"/>
  <c r="J75" i="15" s="1"/>
  <c r="K75" i="15" s="1"/>
  <c r="E75" i="12"/>
  <c r="E75" i="9"/>
  <c r="E95" i="15"/>
  <c r="J95" i="15" s="1"/>
  <c r="E95" i="12"/>
  <c r="E95" i="9"/>
  <c r="E115" i="15"/>
  <c r="J115" i="15" s="1"/>
  <c r="E115" i="12"/>
  <c r="E115" i="9"/>
  <c r="E135" i="15"/>
  <c r="J135" i="15" s="1"/>
  <c r="E145" i="10"/>
  <c r="E145" i="8"/>
  <c r="J165" i="14"/>
  <c r="K165" i="14" s="1"/>
  <c r="E175" i="15"/>
  <c r="J175" i="15" s="1"/>
  <c r="E175" i="12"/>
  <c r="E175" i="9"/>
  <c r="J124" i="9"/>
  <c r="K124" i="9" s="1"/>
  <c r="J154" i="9"/>
  <c r="K154" i="9" s="1"/>
  <c r="I184" i="15"/>
  <c r="J184" i="10"/>
  <c r="K184" i="10" s="1"/>
  <c r="H184" i="10"/>
  <c r="I184" i="10" s="1"/>
  <c r="J184" i="9"/>
  <c r="K184" i="9" s="1"/>
  <c r="H184" i="9"/>
  <c r="I184" i="9" s="1"/>
  <c r="J184" i="8"/>
  <c r="K184" i="8" s="1"/>
  <c r="H184" i="8"/>
  <c r="I184" i="8" s="1"/>
  <c r="E183" i="15"/>
  <c r="J54" i="12"/>
  <c r="K54" i="12" s="1"/>
  <c r="J54" i="10"/>
  <c r="K54" i="10" s="1"/>
  <c r="K8" i="16"/>
  <c r="K95" i="16"/>
  <c r="K98" i="16"/>
  <c r="I116" i="16"/>
  <c r="I117" i="16"/>
  <c r="K128" i="16"/>
  <c r="K138" i="16"/>
  <c r="K148" i="16"/>
  <c r="K158" i="16"/>
  <c r="K168" i="16"/>
  <c r="I8" i="15"/>
  <c r="J13" i="15"/>
  <c r="K13" i="15" s="1"/>
  <c r="J23" i="15"/>
  <c r="K23" i="15" s="1"/>
  <c r="J33" i="15"/>
  <c r="K33" i="15" s="1"/>
  <c r="J43" i="15"/>
  <c r="K43" i="15" s="1"/>
  <c r="J46" i="15"/>
  <c r="K46" i="15" s="1"/>
  <c r="J47" i="15"/>
  <c r="K47" i="15" s="1"/>
  <c r="J54" i="15"/>
  <c r="K54" i="15" s="1"/>
  <c r="J63" i="15"/>
  <c r="K63" i="15" s="1"/>
  <c r="J73" i="15"/>
  <c r="K73" i="15" s="1"/>
  <c r="J83" i="15"/>
  <c r="K83" i="15" s="1"/>
  <c r="J103" i="15"/>
  <c r="K103" i="15" s="1"/>
  <c r="J113" i="15"/>
  <c r="K113" i="15" s="1"/>
  <c r="H116" i="15"/>
  <c r="I116" i="15" s="1"/>
  <c r="J116" i="15"/>
  <c r="K116" i="15" s="1"/>
  <c r="H117" i="15"/>
  <c r="I117" i="15" s="1"/>
  <c r="J124" i="15"/>
  <c r="K124" i="15" s="1"/>
  <c r="J133" i="15"/>
  <c r="K133" i="15" s="1"/>
  <c r="J143" i="15"/>
  <c r="K143" i="15" s="1"/>
  <c r="J146" i="15"/>
  <c r="K146" i="15" s="1"/>
  <c r="J147" i="15"/>
  <c r="K147" i="15" s="1"/>
  <c r="J154" i="15"/>
  <c r="K154" i="15" s="1"/>
  <c r="J163" i="15"/>
  <c r="K163" i="15" s="1"/>
  <c r="J173" i="15"/>
  <c r="K173" i="15" s="1"/>
  <c r="K8" i="14"/>
  <c r="K13" i="14"/>
  <c r="J16" i="14"/>
  <c r="J46" i="14"/>
  <c r="K46" i="14" s="1"/>
  <c r="J47" i="14"/>
  <c r="K47" i="14" s="1"/>
  <c r="J54" i="14"/>
  <c r="K54" i="14" s="1"/>
  <c r="J65" i="14"/>
  <c r="K65" i="14" s="1"/>
  <c r="J75" i="14"/>
  <c r="K75" i="14" s="1"/>
  <c r="J85" i="14"/>
  <c r="K85" i="14" s="1"/>
  <c r="J95" i="14"/>
  <c r="K95" i="14" s="1"/>
  <c r="J10" i="12"/>
  <c r="K10" i="12" s="1"/>
  <c r="I8" i="12"/>
  <c r="K8" i="12"/>
  <c r="J10" i="9"/>
  <c r="K10" i="9" s="1"/>
  <c r="I8" i="9"/>
  <c r="K8" i="9"/>
  <c r="E178" i="16"/>
  <c r="E118" i="15"/>
  <c r="K118" i="15" s="1"/>
  <c r="E178" i="15"/>
  <c r="J117" i="14"/>
  <c r="K117" i="14" s="1"/>
  <c r="J147" i="14"/>
  <c r="K147" i="14" s="1"/>
  <c r="E53" i="13"/>
  <c r="J53" i="13" s="1"/>
  <c r="K53" i="13" s="1"/>
  <c r="E123" i="13"/>
  <c r="E153" i="13"/>
  <c r="J153" i="13" s="1"/>
  <c r="K153" i="13" s="1"/>
  <c r="J13" i="12"/>
  <c r="K13" i="12" s="1"/>
  <c r="J33" i="12"/>
  <c r="K33" i="12" s="1"/>
  <c r="E53" i="12"/>
  <c r="J46" i="12"/>
  <c r="K46" i="12" s="1"/>
  <c r="J63" i="12"/>
  <c r="K63" i="12" s="1"/>
  <c r="J83" i="12"/>
  <c r="K83" i="12" s="1"/>
  <c r="J103" i="12"/>
  <c r="K103" i="12" s="1"/>
  <c r="E123" i="12"/>
  <c r="J116" i="12"/>
  <c r="K116" i="12" s="1"/>
  <c r="J133" i="12"/>
  <c r="K133" i="12" s="1"/>
  <c r="E153" i="12"/>
  <c r="J146" i="12"/>
  <c r="K146" i="12" s="1"/>
  <c r="J163" i="12"/>
  <c r="K163" i="12" s="1"/>
  <c r="J13" i="10"/>
  <c r="K13" i="10" s="1"/>
  <c r="J33" i="10"/>
  <c r="K33" i="10" s="1"/>
  <c r="E53" i="10"/>
  <c r="J46" i="10"/>
  <c r="K46" i="10" s="1"/>
  <c r="J63" i="10"/>
  <c r="K63" i="10" s="1"/>
  <c r="J83" i="10"/>
  <c r="K83" i="10" s="1"/>
  <c r="J103" i="10"/>
  <c r="K103" i="10" s="1"/>
  <c r="E123" i="10"/>
  <c r="J116" i="10"/>
  <c r="K116" i="10" s="1"/>
  <c r="J133" i="10"/>
  <c r="K133" i="10" s="1"/>
  <c r="E153" i="10"/>
  <c r="J146" i="10"/>
  <c r="K146" i="10" s="1"/>
  <c r="J163" i="10"/>
  <c r="K163" i="10" s="1"/>
  <c r="J13" i="9"/>
  <c r="K13" i="9" s="1"/>
  <c r="J33" i="9"/>
  <c r="K33" i="9" s="1"/>
  <c r="E53" i="9"/>
  <c r="J46" i="9"/>
  <c r="K46" i="9" s="1"/>
  <c r="J63" i="9"/>
  <c r="K63" i="9" s="1"/>
  <c r="J83" i="9"/>
  <c r="K83" i="9" s="1"/>
  <c r="J103" i="9"/>
  <c r="K103" i="9" s="1"/>
  <c r="J116" i="9"/>
  <c r="K116" i="9" s="1"/>
  <c r="J133" i="9"/>
  <c r="K133" i="9" s="1"/>
  <c r="J146" i="9"/>
  <c r="K146" i="9" s="1"/>
  <c r="J163" i="9"/>
  <c r="K163" i="9" s="1"/>
  <c r="J33" i="8"/>
  <c r="K33" i="8" s="1"/>
  <c r="E53" i="8"/>
  <c r="J46" i="8"/>
  <c r="K46" i="8" s="1"/>
  <c r="J63" i="8"/>
  <c r="K63" i="8" s="1"/>
  <c r="J83" i="8"/>
  <c r="K83" i="8" s="1"/>
  <c r="J103" i="8"/>
  <c r="K103" i="8" s="1"/>
  <c r="E123" i="8"/>
  <c r="J116" i="8"/>
  <c r="K116" i="8" s="1"/>
  <c r="J133" i="8"/>
  <c r="K133" i="8" s="1"/>
  <c r="E153" i="8"/>
  <c r="J146" i="8"/>
  <c r="K146" i="8" s="1"/>
  <c r="J163" i="8"/>
  <c r="K163" i="8" s="1"/>
  <c r="K98" i="12"/>
  <c r="K98" i="10"/>
  <c r="K98" i="8"/>
  <c r="K108" i="14"/>
  <c r="K108" i="12"/>
  <c r="K108" i="10"/>
  <c r="K108" i="8"/>
  <c r="K128" i="14"/>
  <c r="K128" i="12"/>
  <c r="K128" i="10"/>
  <c r="K128" i="8"/>
  <c r="H117" i="9"/>
  <c r="I117" i="9" s="1"/>
  <c r="H116" i="14"/>
  <c r="I116" i="14" s="1"/>
  <c r="H116" i="12"/>
  <c r="I116" i="12" s="1"/>
  <c r="H116" i="10"/>
  <c r="I116" i="10" s="1"/>
  <c r="H116" i="8"/>
  <c r="I116" i="8" s="1"/>
  <c r="K118" i="14"/>
  <c r="K138" i="14"/>
  <c r="K138" i="12"/>
  <c r="K138" i="10"/>
  <c r="K138" i="8"/>
  <c r="K158" i="14"/>
  <c r="K158" i="12"/>
  <c r="K158" i="10"/>
  <c r="K158" i="8"/>
  <c r="K168" i="14"/>
  <c r="K168" i="12"/>
  <c r="K168" i="10"/>
  <c r="K168" i="8"/>
  <c r="E15" i="15"/>
  <c r="J15" i="15" s="1"/>
  <c r="K15" i="15" s="1"/>
  <c r="E15" i="12"/>
  <c r="J15" i="12" s="1"/>
  <c r="K15" i="12" s="1"/>
  <c r="E15" i="9"/>
  <c r="E35" i="10"/>
  <c r="E35" i="8"/>
  <c r="E45" i="10"/>
  <c r="E45" i="8"/>
  <c r="E25" i="10"/>
  <c r="E25" i="8"/>
  <c r="E65" i="15"/>
  <c r="J65" i="15" s="1"/>
  <c r="K65" i="15" s="1"/>
  <c r="E65" i="12"/>
  <c r="E65" i="9"/>
  <c r="E75" i="10"/>
  <c r="E75" i="8"/>
  <c r="E85" i="12"/>
  <c r="E85" i="9"/>
  <c r="E95" i="10"/>
  <c r="E95" i="8"/>
  <c r="J95" i="8" s="1"/>
  <c r="K95" i="8" s="1"/>
  <c r="E105" i="15"/>
  <c r="J105" i="15" s="1"/>
  <c r="E105" i="12"/>
  <c r="E105" i="9"/>
  <c r="J115" i="14"/>
  <c r="K115" i="14" s="1"/>
  <c r="E115" i="10"/>
  <c r="E115" i="8"/>
  <c r="J135" i="14"/>
  <c r="K135" i="14" s="1"/>
  <c r="E135" i="10"/>
  <c r="E135" i="8"/>
  <c r="E145" i="15"/>
  <c r="J145" i="15" s="1"/>
  <c r="E145" i="12"/>
  <c r="E145" i="9"/>
  <c r="E165" i="15"/>
  <c r="J165" i="15" s="1"/>
  <c r="E165" i="12"/>
  <c r="E165" i="9"/>
  <c r="E175" i="10"/>
  <c r="E175" i="8"/>
  <c r="J124" i="14"/>
  <c r="K124" i="14" s="1"/>
  <c r="J124" i="12"/>
  <c r="K124" i="12" s="1"/>
  <c r="J124" i="10"/>
  <c r="K124" i="10" s="1"/>
  <c r="J124" i="8"/>
  <c r="K124" i="8" s="1"/>
  <c r="J154" i="14"/>
  <c r="K154" i="14" s="1"/>
  <c r="J154" i="12"/>
  <c r="K154" i="12" s="1"/>
  <c r="J154" i="10"/>
  <c r="K154" i="10" s="1"/>
  <c r="J154" i="8"/>
  <c r="K154" i="8" s="1"/>
  <c r="J184" i="16"/>
  <c r="K184" i="16" s="1"/>
  <c r="J184" i="15"/>
  <c r="J184" i="14"/>
  <c r="K184" i="14" s="1"/>
  <c r="H184" i="14"/>
  <c r="I184" i="14" s="1"/>
  <c r="J183" i="12"/>
  <c r="K183" i="12" s="1"/>
  <c r="J184" i="12"/>
  <c r="K184" i="12" s="1"/>
  <c r="H184" i="12"/>
  <c r="I184" i="12" s="1"/>
  <c r="E183" i="10"/>
  <c r="E183" i="8"/>
  <c r="J54" i="8"/>
  <c r="K54" i="8" s="1"/>
  <c r="J54" i="9"/>
  <c r="K54" i="9" s="1"/>
  <c r="K117" i="15"/>
  <c r="K16" i="14"/>
  <c r="E25" i="7"/>
  <c r="E65" i="7"/>
  <c r="E75" i="7"/>
  <c r="E85" i="7"/>
  <c r="E95" i="7"/>
  <c r="E105" i="7"/>
  <c r="E115" i="7"/>
  <c r="E135" i="7"/>
  <c r="E145" i="7"/>
  <c r="E165" i="7"/>
  <c r="E175" i="7"/>
  <c r="E53" i="7"/>
  <c r="E123" i="7"/>
  <c r="E120" i="7"/>
  <c r="E153" i="7"/>
  <c r="E35" i="7"/>
  <c r="E183" i="7"/>
  <c r="J175" i="16"/>
  <c r="K175" i="16" s="1"/>
  <c r="J165" i="16"/>
  <c r="K165" i="16" s="1"/>
  <c r="K135" i="16"/>
  <c r="J154" i="16"/>
  <c r="K154" i="16" s="1"/>
  <c r="J155" i="16"/>
  <c r="K155" i="16" s="1"/>
  <c r="J105" i="16"/>
  <c r="K105" i="16" s="1"/>
  <c r="K124" i="16"/>
  <c r="J85" i="16"/>
  <c r="K85" i="16" s="1"/>
  <c r="K35" i="16"/>
  <c r="J54" i="16"/>
  <c r="K54" i="16" s="1"/>
  <c r="H184" i="16"/>
  <c r="I184" i="16" s="1"/>
  <c r="E197" i="16"/>
  <c r="K115" i="15"/>
  <c r="K95" i="15"/>
  <c r="K85" i="15"/>
  <c r="J45" i="15"/>
  <c r="K45" i="15" s="1"/>
  <c r="H184" i="15"/>
  <c r="E197" i="15"/>
  <c r="K184" i="15"/>
  <c r="E35" i="13"/>
  <c r="E25" i="13"/>
  <c r="E75" i="13"/>
  <c r="E95" i="13"/>
  <c r="E115" i="13"/>
  <c r="E135" i="13"/>
  <c r="E155" i="13"/>
  <c r="E175" i="13"/>
  <c r="E183" i="13"/>
  <c r="E197" i="13" s="1"/>
  <c r="K8" i="13"/>
  <c r="K13" i="13"/>
  <c r="J23" i="13"/>
  <c r="K23" i="13" s="1"/>
  <c r="J33" i="13"/>
  <c r="K33" i="13" s="1"/>
  <c r="J43" i="13"/>
  <c r="K43" i="13" s="1"/>
  <c r="J46" i="13"/>
  <c r="K46" i="13" s="1"/>
  <c r="J47" i="13"/>
  <c r="K47" i="13" s="1"/>
  <c r="J54" i="13"/>
  <c r="K54" i="13" s="1"/>
  <c r="J63" i="13"/>
  <c r="K63" i="13" s="1"/>
  <c r="J73" i="13"/>
  <c r="K73" i="13" s="1"/>
  <c r="J83" i="13"/>
  <c r="K83" i="13" s="1"/>
  <c r="J93" i="13"/>
  <c r="K93" i="13" s="1"/>
  <c r="J103" i="13"/>
  <c r="K103" i="13" s="1"/>
  <c r="J113" i="13"/>
  <c r="K113" i="13" s="1"/>
  <c r="H116" i="13"/>
  <c r="I116" i="13" s="1"/>
  <c r="J116" i="13"/>
  <c r="K116" i="13" s="1"/>
  <c r="H117" i="13"/>
  <c r="I117" i="13" s="1"/>
  <c r="J117" i="13"/>
  <c r="K117" i="13" s="1"/>
  <c r="J123" i="13"/>
  <c r="K123" i="13" s="1"/>
  <c r="J124" i="13"/>
  <c r="K124" i="13" s="1"/>
  <c r="J133" i="13"/>
  <c r="K133" i="13" s="1"/>
  <c r="J143" i="13"/>
  <c r="K143" i="13" s="1"/>
  <c r="J146" i="13"/>
  <c r="K146" i="13" s="1"/>
  <c r="J147" i="13"/>
  <c r="K147" i="13" s="1"/>
  <c r="J154" i="13"/>
  <c r="K154" i="13" s="1"/>
  <c r="J163" i="13"/>
  <c r="K163" i="13" s="1"/>
  <c r="J173" i="13"/>
  <c r="K173" i="13" s="1"/>
  <c r="H184" i="13"/>
  <c r="I184" i="13" s="1"/>
  <c r="E15" i="13"/>
  <c r="J15" i="13" s="1"/>
  <c r="K15" i="13" s="1"/>
  <c r="E45" i="13"/>
  <c r="E65" i="13"/>
  <c r="E85" i="13"/>
  <c r="E105" i="13"/>
  <c r="E125" i="13"/>
  <c r="E145" i="13"/>
  <c r="E165" i="13"/>
  <c r="K184" i="13"/>
  <c r="E185" i="16"/>
  <c r="E118" i="7"/>
  <c r="K118" i="7" s="1"/>
  <c r="E178" i="7"/>
  <c r="E180" i="16"/>
  <c r="E53" i="15"/>
  <c r="E123" i="15"/>
  <c r="E120" i="15"/>
  <c r="E153" i="15"/>
  <c r="E180" i="15"/>
  <c r="E53" i="14"/>
  <c r="E123" i="14"/>
  <c r="E153" i="14"/>
  <c r="E118" i="13"/>
  <c r="K118" i="13" s="1"/>
  <c r="E178" i="13"/>
  <c r="E118" i="12"/>
  <c r="K118" i="12" s="1"/>
  <c r="E178" i="12"/>
  <c r="E118" i="10"/>
  <c r="K118" i="10" s="1"/>
  <c r="E178" i="10"/>
  <c r="K118" i="9"/>
  <c r="E178" i="9"/>
  <c r="E118" i="8"/>
  <c r="K118" i="8" s="1"/>
  <c r="E178" i="8"/>
  <c r="E180" i="7"/>
  <c r="E120" i="13"/>
  <c r="E180" i="13"/>
  <c r="E120" i="12"/>
  <c r="E180" i="12"/>
  <c r="E120" i="10"/>
  <c r="E180" i="10"/>
  <c r="E180" i="9"/>
  <c r="E120" i="8"/>
  <c r="E180" i="8"/>
  <c r="E23" i="14"/>
  <c r="E48" i="7"/>
  <c r="K48" i="7" s="1"/>
  <c r="E50" i="7"/>
  <c r="E148" i="7"/>
  <c r="K148" i="7" s="1"/>
  <c r="E150" i="7"/>
  <c r="E48" i="15"/>
  <c r="E50" i="15"/>
  <c r="E148" i="15"/>
  <c r="K148" i="15" s="1"/>
  <c r="E150" i="15"/>
  <c r="K148" i="14"/>
  <c r="E48" i="13"/>
  <c r="E50" i="13"/>
  <c r="E148" i="13"/>
  <c r="K148" i="13" s="1"/>
  <c r="E150" i="13"/>
  <c r="E48" i="12"/>
  <c r="E50" i="12"/>
  <c r="E148" i="12"/>
  <c r="K148" i="12" s="1"/>
  <c r="E150" i="12"/>
  <c r="E48" i="10"/>
  <c r="E50" i="10"/>
  <c r="E148" i="10"/>
  <c r="K148" i="10" s="1"/>
  <c r="E150" i="10"/>
  <c r="E48" i="9"/>
  <c r="E50" i="9"/>
  <c r="K148" i="9"/>
  <c r="E48" i="8"/>
  <c r="E50" i="8"/>
  <c r="E148" i="8"/>
  <c r="K148" i="8" s="1"/>
  <c r="E150" i="8"/>
  <c r="Q23" i="32"/>
  <c r="Q33" i="32" s="1"/>
  <c r="Q24" i="32"/>
  <c r="Q34" i="32" s="1"/>
  <c r="Q25" i="32"/>
  <c r="Q35" i="32" s="1"/>
  <c r="Q29" i="32"/>
  <c r="Q39" i="32" s="1"/>
  <c r="F21" i="32"/>
  <c r="G21" i="32"/>
  <c r="G31" i="32" s="1"/>
  <c r="H21" i="32"/>
  <c r="H31" i="32" s="1"/>
  <c r="I21" i="32"/>
  <c r="I31" i="32" s="1"/>
  <c r="J21" i="32"/>
  <c r="J31" i="32" s="1"/>
  <c r="K21" i="32"/>
  <c r="K31" i="32" s="1"/>
  <c r="L21" i="32"/>
  <c r="L31" i="32" s="1"/>
  <c r="M21" i="32"/>
  <c r="M31" i="32" s="1"/>
  <c r="N21" i="32"/>
  <c r="N31" i="32" s="1"/>
  <c r="O21" i="32"/>
  <c r="O31" i="32" s="1"/>
  <c r="P21" i="32"/>
  <c r="P31" i="32" s="1"/>
  <c r="F22" i="32"/>
  <c r="G22" i="32"/>
  <c r="G32" i="32" s="1"/>
  <c r="H22" i="32"/>
  <c r="H32" i="32" s="1"/>
  <c r="I22" i="32"/>
  <c r="I32" i="32" s="1"/>
  <c r="J22" i="32"/>
  <c r="J32" i="32" s="1"/>
  <c r="K22" i="32"/>
  <c r="K32" i="32" s="1"/>
  <c r="L22" i="32"/>
  <c r="L32" i="32" s="1"/>
  <c r="M22" i="32"/>
  <c r="M32" i="32" s="1"/>
  <c r="N22" i="32"/>
  <c r="N32" i="32" s="1"/>
  <c r="O22" i="32"/>
  <c r="O32" i="32" s="1"/>
  <c r="P22" i="32"/>
  <c r="P32" i="32" s="1"/>
  <c r="F26" i="32"/>
  <c r="G26" i="32"/>
  <c r="G36" i="32" s="1"/>
  <c r="H26" i="32"/>
  <c r="H36" i="32" s="1"/>
  <c r="I26" i="32"/>
  <c r="I36" i="32" s="1"/>
  <c r="J26" i="32"/>
  <c r="J36" i="32" s="1"/>
  <c r="K26" i="32"/>
  <c r="K36" i="32" s="1"/>
  <c r="L26" i="32"/>
  <c r="L36" i="32" s="1"/>
  <c r="M26" i="32"/>
  <c r="M36" i="32" s="1"/>
  <c r="N26" i="32"/>
  <c r="N36" i="32" s="1"/>
  <c r="O26" i="32"/>
  <c r="O36" i="32" s="1"/>
  <c r="P26" i="32"/>
  <c r="P36" i="32" s="1"/>
  <c r="F27" i="32"/>
  <c r="G27" i="32"/>
  <c r="G37" i="32" s="1"/>
  <c r="H27" i="32"/>
  <c r="H37" i="32" s="1"/>
  <c r="I27" i="32"/>
  <c r="I37" i="32" s="1"/>
  <c r="J27" i="32"/>
  <c r="J37" i="32" s="1"/>
  <c r="K27" i="32"/>
  <c r="K37" i="32" s="1"/>
  <c r="L27" i="32"/>
  <c r="L37" i="32" s="1"/>
  <c r="M27" i="32"/>
  <c r="M37" i="32" s="1"/>
  <c r="N27" i="32"/>
  <c r="N37" i="32" s="1"/>
  <c r="O27" i="32"/>
  <c r="O37" i="32" s="1"/>
  <c r="P27" i="32"/>
  <c r="P37" i="32" s="1"/>
  <c r="F28" i="32"/>
  <c r="G28" i="32"/>
  <c r="G38" i="32" s="1"/>
  <c r="H28" i="32"/>
  <c r="H38" i="32" s="1"/>
  <c r="I28" i="32"/>
  <c r="I38" i="32" s="1"/>
  <c r="J28" i="32"/>
  <c r="J38" i="32" s="1"/>
  <c r="K28" i="32"/>
  <c r="K38" i="32" s="1"/>
  <c r="L28" i="32"/>
  <c r="L38" i="32" s="1"/>
  <c r="M28" i="32"/>
  <c r="M38" i="32" s="1"/>
  <c r="N28" i="32"/>
  <c r="N38" i="32" s="1"/>
  <c r="O28" i="32"/>
  <c r="O38" i="32" s="1"/>
  <c r="P28" i="32"/>
  <c r="P38" i="32" s="1"/>
  <c r="E21" i="32"/>
  <c r="E27" i="32"/>
  <c r="E26" i="32"/>
  <c r="E22" i="32"/>
  <c r="E185" i="12" l="1"/>
  <c r="J185" i="12" s="1"/>
  <c r="K185" i="12" s="1"/>
  <c r="E178" i="14"/>
  <c r="E185" i="15"/>
  <c r="J185" i="15" s="1"/>
  <c r="K185" i="15" s="1"/>
  <c r="E185" i="9"/>
  <c r="J185" i="9" s="1"/>
  <c r="K185" i="9" s="1"/>
  <c r="E55" i="13"/>
  <c r="J55" i="13" s="1"/>
  <c r="K55" i="13" s="1"/>
  <c r="K165" i="15"/>
  <c r="E185" i="7"/>
  <c r="E185" i="10"/>
  <c r="J185" i="10" s="1"/>
  <c r="K185" i="10" s="1"/>
  <c r="Q26" i="32"/>
  <c r="Q36" i="32" s="1"/>
  <c r="K145" i="15"/>
  <c r="K105" i="15"/>
  <c r="K175" i="15"/>
  <c r="E185" i="8"/>
  <c r="Q21" i="32"/>
  <c r="Q31" i="32" s="1"/>
  <c r="E180" i="14"/>
  <c r="K135" i="15"/>
  <c r="E185" i="13"/>
  <c r="J185" i="13" s="1"/>
  <c r="K185" i="13" s="1"/>
  <c r="L7" i="9"/>
  <c r="L7" i="10" s="1"/>
  <c r="L7" i="38"/>
  <c r="Q22" i="32"/>
  <c r="Q32" i="32" s="1"/>
  <c r="Q27" i="32"/>
  <c r="Q37" i="32" s="1"/>
  <c r="Q28" i="32"/>
  <c r="Q38" i="32" s="1"/>
  <c r="I12" i="7"/>
  <c r="K12" i="7"/>
  <c r="J53" i="7"/>
  <c r="K53" i="7" s="1"/>
  <c r="J165" i="7"/>
  <c r="K165" i="7" s="1"/>
  <c r="J135" i="7"/>
  <c r="K135" i="7" s="1"/>
  <c r="J105" i="7"/>
  <c r="K105" i="7" s="1"/>
  <c r="J85" i="7"/>
  <c r="K85" i="7" s="1"/>
  <c r="J65" i="7"/>
  <c r="K65" i="7" s="1"/>
  <c r="J185" i="7"/>
  <c r="K185" i="7" s="1"/>
  <c r="J35" i="7"/>
  <c r="K35" i="7" s="1"/>
  <c r="J153" i="7"/>
  <c r="K153" i="7" s="1"/>
  <c r="J123" i="7"/>
  <c r="K123" i="7" s="1"/>
  <c r="J175" i="7"/>
  <c r="K175" i="7" s="1"/>
  <c r="J145" i="7"/>
  <c r="K145" i="7" s="1"/>
  <c r="J115" i="7"/>
  <c r="K115" i="7" s="1"/>
  <c r="J95" i="7"/>
  <c r="K95" i="7" s="1"/>
  <c r="J75" i="7"/>
  <c r="K75" i="7" s="1"/>
  <c r="J25" i="7"/>
  <c r="K25" i="7" s="1"/>
  <c r="F125" i="7"/>
  <c r="H123" i="7"/>
  <c r="I123" i="7" s="1"/>
  <c r="E25" i="14"/>
  <c r="J23" i="14"/>
  <c r="K23" i="14" s="1"/>
  <c r="J153" i="14"/>
  <c r="K153" i="14" s="1"/>
  <c r="E155" i="14"/>
  <c r="J123" i="14"/>
  <c r="K123" i="14" s="1"/>
  <c r="E125" i="14"/>
  <c r="J153" i="15"/>
  <c r="K153" i="15" s="1"/>
  <c r="E155" i="15"/>
  <c r="E125" i="15"/>
  <c r="J123" i="15"/>
  <c r="K123" i="15" s="1"/>
  <c r="J175" i="10"/>
  <c r="K175" i="10" s="1"/>
  <c r="J165" i="12"/>
  <c r="K165" i="12" s="1"/>
  <c r="J145" i="9"/>
  <c r="K145" i="9" s="1"/>
  <c r="J135" i="10"/>
  <c r="K135" i="10" s="1"/>
  <c r="J115" i="10"/>
  <c r="K115" i="10" s="1"/>
  <c r="J105" i="12"/>
  <c r="K105" i="12" s="1"/>
  <c r="J85" i="9"/>
  <c r="K85" i="9" s="1"/>
  <c r="J75" i="8"/>
  <c r="K75" i="8" s="1"/>
  <c r="J65" i="9"/>
  <c r="K65" i="9" s="1"/>
  <c r="J25" i="10"/>
  <c r="K25" i="10" s="1"/>
  <c r="J45" i="10"/>
  <c r="K45" i="10" s="1"/>
  <c r="J35" i="10"/>
  <c r="K35" i="10" s="1"/>
  <c r="J123" i="8"/>
  <c r="K123" i="8" s="1"/>
  <c r="E125" i="8"/>
  <c r="J153" i="9"/>
  <c r="K153" i="9" s="1"/>
  <c r="J53" i="9"/>
  <c r="K53" i="9" s="1"/>
  <c r="E55" i="9"/>
  <c r="J123" i="10"/>
  <c r="K123" i="10" s="1"/>
  <c r="E125" i="10"/>
  <c r="J123" i="12"/>
  <c r="K123" i="12" s="1"/>
  <c r="E125" i="12"/>
  <c r="J175" i="9"/>
  <c r="K175" i="9" s="1"/>
  <c r="J145" i="10"/>
  <c r="K145" i="10" s="1"/>
  <c r="J115" i="9"/>
  <c r="K115" i="9" s="1"/>
  <c r="J95" i="12"/>
  <c r="K95" i="12" s="1"/>
  <c r="J75" i="9"/>
  <c r="K75" i="9" s="1"/>
  <c r="J25" i="12"/>
  <c r="K25" i="12" s="1"/>
  <c r="J45" i="9"/>
  <c r="K45" i="9" s="1"/>
  <c r="E55" i="14"/>
  <c r="E55" i="15"/>
  <c r="E183" i="14"/>
  <c r="J175" i="8"/>
  <c r="K175" i="8" s="1"/>
  <c r="J165" i="9"/>
  <c r="K165" i="9" s="1"/>
  <c r="J145" i="12"/>
  <c r="K145" i="12" s="1"/>
  <c r="J135" i="8"/>
  <c r="K135" i="8" s="1"/>
  <c r="J115" i="8"/>
  <c r="K115" i="8" s="1"/>
  <c r="J105" i="9"/>
  <c r="K105" i="9" s="1"/>
  <c r="J95" i="10"/>
  <c r="K95" i="10" s="1"/>
  <c r="J85" i="12"/>
  <c r="K85" i="12" s="1"/>
  <c r="J75" i="10"/>
  <c r="K75" i="10" s="1"/>
  <c r="J65" i="12"/>
  <c r="K65" i="12" s="1"/>
  <c r="J25" i="8"/>
  <c r="K25" i="8" s="1"/>
  <c r="J45" i="8"/>
  <c r="K45" i="8" s="1"/>
  <c r="J35" i="8"/>
  <c r="K35" i="8" s="1"/>
  <c r="J15" i="9"/>
  <c r="K15" i="9" s="1"/>
  <c r="J153" i="8"/>
  <c r="K153" i="8" s="1"/>
  <c r="E155" i="8"/>
  <c r="J53" i="8"/>
  <c r="K53" i="8" s="1"/>
  <c r="E55" i="8"/>
  <c r="J123" i="9"/>
  <c r="K123" i="9" s="1"/>
  <c r="E155" i="10"/>
  <c r="E55" i="10"/>
  <c r="J153" i="12"/>
  <c r="K153" i="12" s="1"/>
  <c r="E155" i="12"/>
  <c r="J53" i="12"/>
  <c r="K53" i="12" s="1"/>
  <c r="E55" i="12"/>
  <c r="J183" i="10"/>
  <c r="K183" i="10" s="1"/>
  <c r="J175" i="12"/>
  <c r="K175" i="12" s="1"/>
  <c r="J145" i="8"/>
  <c r="K145" i="8" s="1"/>
  <c r="J115" i="12"/>
  <c r="K115" i="12" s="1"/>
  <c r="J95" i="9"/>
  <c r="K95" i="9" s="1"/>
  <c r="J75" i="12"/>
  <c r="K75" i="12" s="1"/>
  <c r="J25" i="9"/>
  <c r="K25" i="9" s="1"/>
  <c r="J45" i="12"/>
  <c r="K45" i="12" s="1"/>
  <c r="E155" i="7"/>
  <c r="E125" i="7"/>
  <c r="E55" i="7"/>
  <c r="J165" i="13"/>
  <c r="K165" i="13" s="1"/>
  <c r="J125" i="13"/>
  <c r="K125" i="13" s="1"/>
  <c r="J85" i="13"/>
  <c r="K85" i="13" s="1"/>
  <c r="J175" i="13"/>
  <c r="K175" i="13" s="1"/>
  <c r="J135" i="13"/>
  <c r="K135" i="13" s="1"/>
  <c r="J95" i="13"/>
  <c r="K95" i="13" s="1"/>
  <c r="J25" i="13"/>
  <c r="K25" i="13" s="1"/>
  <c r="J183" i="13"/>
  <c r="K183" i="13" s="1"/>
  <c r="J145" i="13"/>
  <c r="K145" i="13" s="1"/>
  <c r="J105" i="13"/>
  <c r="K105" i="13" s="1"/>
  <c r="J65" i="13"/>
  <c r="K65" i="13" s="1"/>
  <c r="J45" i="13"/>
  <c r="K45" i="13" s="1"/>
  <c r="J155" i="13"/>
  <c r="K155" i="13" s="1"/>
  <c r="J115" i="13"/>
  <c r="K115" i="13" s="1"/>
  <c r="J75" i="13"/>
  <c r="K75" i="13" s="1"/>
  <c r="J35" i="13"/>
  <c r="K35" i="13" s="1"/>
  <c r="S18" i="32"/>
  <c r="R18" i="32"/>
  <c r="Q18" i="32"/>
  <c r="S17" i="32"/>
  <c r="R17" i="32"/>
  <c r="Q17" i="32"/>
  <c r="S16" i="32"/>
  <c r="R16" i="32"/>
  <c r="Q16" i="32"/>
  <c r="S15" i="32"/>
  <c r="R15" i="32"/>
  <c r="Q15" i="32"/>
  <c r="S14" i="32"/>
  <c r="R14" i="32"/>
  <c r="Q14" i="32"/>
  <c r="S13" i="32"/>
  <c r="R13" i="32"/>
  <c r="Q13" i="32"/>
  <c r="S12" i="32"/>
  <c r="R12" i="32"/>
  <c r="Q12" i="32"/>
  <c r="S11" i="32"/>
  <c r="R11" i="32"/>
  <c r="Q11" i="32"/>
  <c r="S10" i="32"/>
  <c r="R10" i="32"/>
  <c r="Q10" i="32"/>
  <c r="S9" i="32"/>
  <c r="R9" i="32"/>
  <c r="Q9" i="32"/>
  <c r="S8" i="32"/>
  <c r="R8" i="32"/>
  <c r="Q8" i="32"/>
  <c r="S7" i="32"/>
  <c r="R7" i="32"/>
  <c r="Q7" i="32"/>
  <c r="S6" i="32"/>
  <c r="R6" i="32"/>
  <c r="Q6" i="32"/>
  <c r="S5" i="32"/>
  <c r="R5" i="32"/>
  <c r="Q5" i="32"/>
  <c r="S3" i="32"/>
  <c r="R3" i="32"/>
  <c r="Q3" i="32"/>
  <c r="L7" i="39" l="1"/>
  <c r="L7" i="12" s="1"/>
  <c r="J55" i="7"/>
  <c r="K55" i="7" s="1"/>
  <c r="J155" i="7"/>
  <c r="K155" i="7" s="1"/>
  <c r="J125" i="7"/>
  <c r="K125" i="7" s="1"/>
  <c r="H125" i="7"/>
  <c r="I125" i="7" s="1"/>
  <c r="J155" i="12"/>
  <c r="K155" i="12" s="1"/>
  <c r="J55" i="8"/>
  <c r="K55" i="8" s="1"/>
  <c r="J125" i="10"/>
  <c r="K125" i="10" s="1"/>
  <c r="J155" i="9"/>
  <c r="K155" i="9" s="1"/>
  <c r="J125" i="15"/>
  <c r="K125" i="15" s="1"/>
  <c r="J155" i="15"/>
  <c r="K155" i="15" s="1"/>
  <c r="J155" i="14"/>
  <c r="K155" i="14" s="1"/>
  <c r="J25" i="14"/>
  <c r="K25" i="14" s="1"/>
  <c r="E185" i="14"/>
  <c r="J55" i="12"/>
  <c r="K55" i="12" s="1"/>
  <c r="J125" i="9"/>
  <c r="K125" i="9" s="1"/>
  <c r="J155" i="8"/>
  <c r="K155" i="8" s="1"/>
  <c r="J183" i="14"/>
  <c r="K183" i="14" s="1"/>
  <c r="J125" i="12"/>
  <c r="K125" i="12" s="1"/>
  <c r="J55" i="9"/>
  <c r="K55" i="9" s="1"/>
  <c r="J125" i="8"/>
  <c r="K125" i="8" s="1"/>
  <c r="J125" i="14"/>
  <c r="K125" i="14" s="1"/>
  <c r="L16" i="23"/>
  <c r="M16" i="23"/>
  <c r="L17" i="23"/>
  <c r="M17" i="23"/>
  <c r="N17" i="23"/>
  <c r="L19" i="23"/>
  <c r="M19" i="23"/>
  <c r="L24" i="23"/>
  <c r="M24" i="23"/>
  <c r="N24" i="23"/>
  <c r="L26" i="23"/>
  <c r="M26" i="23"/>
  <c r="L27" i="23"/>
  <c r="M27" i="23"/>
  <c r="N27" i="23"/>
  <c r="L29" i="23"/>
  <c r="M29" i="23"/>
  <c r="M29" i="7" s="1"/>
  <c r="M29" i="36" s="1"/>
  <c r="L34" i="23"/>
  <c r="N34" i="23"/>
  <c r="N35" i="23"/>
  <c r="L36" i="23"/>
  <c r="M36" i="23"/>
  <c r="L37" i="23"/>
  <c r="M37" i="23"/>
  <c r="N37" i="23"/>
  <c r="L39" i="23"/>
  <c r="M39" i="23"/>
  <c r="N43" i="23"/>
  <c r="L44" i="23"/>
  <c r="R44" i="23" s="1"/>
  <c r="M44" i="23"/>
  <c r="P44" i="23" s="1"/>
  <c r="N44" i="23"/>
  <c r="L56" i="23"/>
  <c r="M56" i="23"/>
  <c r="L57" i="23"/>
  <c r="M57" i="23"/>
  <c r="N57" i="23"/>
  <c r="L59" i="23"/>
  <c r="M59" i="23"/>
  <c r="N63" i="23"/>
  <c r="L64" i="23"/>
  <c r="R64" i="23" s="1"/>
  <c r="M64" i="23"/>
  <c r="P64" i="23" s="1"/>
  <c r="N64" i="23"/>
  <c r="L66" i="23"/>
  <c r="M66" i="23"/>
  <c r="L67" i="23"/>
  <c r="M67" i="23"/>
  <c r="N67" i="23"/>
  <c r="L69" i="23"/>
  <c r="M69" i="23"/>
  <c r="N73" i="23"/>
  <c r="L74" i="23"/>
  <c r="M74" i="23"/>
  <c r="P74" i="23" s="1"/>
  <c r="N74" i="23"/>
  <c r="L76" i="23"/>
  <c r="M76" i="23"/>
  <c r="L77" i="23"/>
  <c r="M77" i="23"/>
  <c r="N77" i="23"/>
  <c r="L79" i="23"/>
  <c r="M79" i="23"/>
  <c r="N83" i="23"/>
  <c r="L84" i="23"/>
  <c r="M84" i="23"/>
  <c r="P84" i="23" s="1"/>
  <c r="N84" i="23"/>
  <c r="L86" i="23"/>
  <c r="M86" i="23"/>
  <c r="L87" i="23"/>
  <c r="M87" i="23"/>
  <c r="N87" i="23"/>
  <c r="L89" i="23"/>
  <c r="M89" i="23"/>
  <c r="L94" i="23"/>
  <c r="L94" i="7" s="1"/>
  <c r="L94" i="36" s="1"/>
  <c r="N94" i="23"/>
  <c r="N95" i="23"/>
  <c r="L96" i="23"/>
  <c r="L96" i="7" s="1"/>
  <c r="L96" i="36" s="1"/>
  <c r="M96" i="23"/>
  <c r="L97" i="23"/>
  <c r="M97" i="23"/>
  <c r="N97" i="23"/>
  <c r="L99" i="23"/>
  <c r="M99" i="23"/>
  <c r="L104" i="23"/>
  <c r="N104" i="23"/>
  <c r="N105" i="23"/>
  <c r="L106" i="23"/>
  <c r="M106" i="23"/>
  <c r="L107" i="23"/>
  <c r="M107" i="23"/>
  <c r="N107" i="23"/>
  <c r="L109" i="23"/>
  <c r="M109" i="23"/>
  <c r="N113" i="23"/>
  <c r="L114" i="23"/>
  <c r="M114" i="23"/>
  <c r="P114" i="23" s="1"/>
  <c r="N114" i="23"/>
  <c r="L126" i="23"/>
  <c r="M126" i="23"/>
  <c r="L127" i="23"/>
  <c r="M127" i="23"/>
  <c r="N127" i="23"/>
  <c r="L129" i="23"/>
  <c r="M129" i="23"/>
  <c r="N134" i="23"/>
  <c r="N135" i="23"/>
  <c r="L136" i="23"/>
  <c r="M136" i="23"/>
  <c r="M138" i="23" s="1"/>
  <c r="L137" i="23"/>
  <c r="M137" i="23"/>
  <c r="N137" i="23"/>
  <c r="L139" i="23"/>
  <c r="M139" i="23"/>
  <c r="L144" i="23"/>
  <c r="M144" i="23"/>
  <c r="P144" i="23" s="1"/>
  <c r="N144" i="23"/>
  <c r="L156" i="23"/>
  <c r="M156" i="23"/>
  <c r="L157" i="23"/>
  <c r="M157" i="23"/>
  <c r="M158" i="23" s="1"/>
  <c r="N157" i="23"/>
  <c r="L159" i="23"/>
  <c r="M159" i="23"/>
  <c r="N163" i="23"/>
  <c r="L164" i="23"/>
  <c r="M164" i="23"/>
  <c r="P164" i="23" s="1"/>
  <c r="N164" i="23"/>
  <c r="L166" i="23"/>
  <c r="M166" i="23"/>
  <c r="L167" i="23"/>
  <c r="M167" i="23"/>
  <c r="M168" i="23" s="1"/>
  <c r="N167" i="23"/>
  <c r="L169" i="23"/>
  <c r="M169" i="23"/>
  <c r="N173" i="23"/>
  <c r="L174" i="23"/>
  <c r="M174" i="23"/>
  <c r="P174" i="23" s="1"/>
  <c r="N174" i="23"/>
  <c r="N15" i="23"/>
  <c r="N15" i="7" s="1"/>
  <c r="N15" i="36" s="1"/>
  <c r="N14" i="23"/>
  <c r="M14" i="23"/>
  <c r="L14" i="23"/>
  <c r="M9" i="23"/>
  <c r="L9" i="23"/>
  <c r="M7" i="23"/>
  <c r="N7" i="23"/>
  <c r="M6" i="23"/>
  <c r="M6" i="7" s="1"/>
  <c r="L6" i="23"/>
  <c r="L6" i="7" s="1"/>
  <c r="M98" i="23" l="1"/>
  <c r="M18" i="23"/>
  <c r="M128" i="23"/>
  <c r="M38" i="23"/>
  <c r="L18" i="23"/>
  <c r="L70" i="23"/>
  <c r="M100" i="23"/>
  <c r="M40" i="23"/>
  <c r="M20" i="23"/>
  <c r="L20" i="23"/>
  <c r="N204" i="13"/>
  <c r="P204" i="13" s="1"/>
  <c r="J185" i="14"/>
  <c r="K185" i="14" s="1"/>
  <c r="M6" i="8"/>
  <c r="M6" i="36"/>
  <c r="L80" i="23"/>
  <c r="L14" i="7"/>
  <c r="L14" i="8" s="1"/>
  <c r="L14" i="38" s="1"/>
  <c r="R14" i="38" s="1"/>
  <c r="R14" i="23"/>
  <c r="Q14" i="23"/>
  <c r="O14" i="23"/>
  <c r="Q174" i="23"/>
  <c r="O174" i="23"/>
  <c r="L174" i="7"/>
  <c r="R174" i="23"/>
  <c r="M167" i="7"/>
  <c r="M167" i="36" s="1"/>
  <c r="M166" i="7"/>
  <c r="M166" i="36" s="1"/>
  <c r="N164" i="7"/>
  <c r="N164" i="36" s="1"/>
  <c r="Q164" i="23"/>
  <c r="O164" i="23"/>
  <c r="L164" i="7"/>
  <c r="R164" i="23"/>
  <c r="M157" i="7"/>
  <c r="M157" i="36" s="1"/>
  <c r="M156" i="7"/>
  <c r="M156" i="36" s="1"/>
  <c r="N144" i="7"/>
  <c r="N144" i="36" s="1"/>
  <c r="Q144" i="23"/>
  <c r="O144" i="23"/>
  <c r="L144" i="7"/>
  <c r="L144" i="8" s="1"/>
  <c r="L144" i="38" s="1"/>
  <c r="R144" i="38" s="1"/>
  <c r="R144" i="23"/>
  <c r="N137" i="7"/>
  <c r="N137" i="36" s="1"/>
  <c r="Q137" i="23"/>
  <c r="O137" i="23"/>
  <c r="L136" i="7"/>
  <c r="L136" i="36" s="1"/>
  <c r="N134" i="7"/>
  <c r="N134" i="36" s="1"/>
  <c r="N127" i="7"/>
  <c r="N127" i="36" s="1"/>
  <c r="Q127" i="23"/>
  <c r="O127" i="23"/>
  <c r="L127" i="7"/>
  <c r="L127" i="36" s="1"/>
  <c r="R127" i="23"/>
  <c r="L126" i="7"/>
  <c r="L126" i="36" s="1"/>
  <c r="N113" i="7"/>
  <c r="M107" i="7"/>
  <c r="M107" i="36" s="1"/>
  <c r="M106" i="7"/>
  <c r="M106" i="36" s="1"/>
  <c r="N105" i="7"/>
  <c r="N105" i="36" s="1"/>
  <c r="L104" i="7"/>
  <c r="L104" i="36" s="1"/>
  <c r="M99" i="7"/>
  <c r="M99" i="36" s="1"/>
  <c r="M97" i="7"/>
  <c r="M97" i="36" s="1"/>
  <c r="M96" i="7"/>
  <c r="M96" i="36" s="1"/>
  <c r="N95" i="7"/>
  <c r="N95" i="36" s="1"/>
  <c r="L94" i="8"/>
  <c r="L94" i="38" s="1"/>
  <c r="M86" i="7"/>
  <c r="M86" i="36" s="1"/>
  <c r="N84" i="7"/>
  <c r="N84" i="36" s="1"/>
  <c r="Q84" i="23"/>
  <c r="O84" i="23"/>
  <c r="L84" i="7"/>
  <c r="L84" i="8" s="1"/>
  <c r="L84" i="38" s="1"/>
  <c r="R84" i="38" s="1"/>
  <c r="R84" i="23"/>
  <c r="L79" i="7"/>
  <c r="L79" i="36" s="1"/>
  <c r="N77" i="7"/>
  <c r="N77" i="36" s="1"/>
  <c r="Q77" i="23"/>
  <c r="R77" i="23" s="1"/>
  <c r="O77" i="23"/>
  <c r="L77" i="7"/>
  <c r="L77" i="36" s="1"/>
  <c r="L76" i="7"/>
  <c r="L76" i="36" s="1"/>
  <c r="N73" i="7"/>
  <c r="M69" i="7"/>
  <c r="M69" i="36" s="1"/>
  <c r="Q67" i="23"/>
  <c r="R67" i="23" s="1"/>
  <c r="O67" i="23"/>
  <c r="L66" i="7"/>
  <c r="L66" i="36" s="1"/>
  <c r="N63" i="7"/>
  <c r="L59" i="7"/>
  <c r="L59" i="36" s="1"/>
  <c r="M56" i="7"/>
  <c r="M56" i="36" s="1"/>
  <c r="Q44" i="23"/>
  <c r="O44" i="23"/>
  <c r="L39" i="7"/>
  <c r="L39" i="36" s="1"/>
  <c r="Q37" i="23"/>
  <c r="R37" i="23" s="1"/>
  <c r="O37" i="23"/>
  <c r="L36" i="7"/>
  <c r="L36" i="36" s="1"/>
  <c r="N34" i="7"/>
  <c r="N34" i="36" s="1"/>
  <c r="Q34" i="23"/>
  <c r="N27" i="7"/>
  <c r="N27" i="36" s="1"/>
  <c r="Q27" i="23"/>
  <c r="R27" i="23" s="1"/>
  <c r="O27" i="23"/>
  <c r="P27" i="23" s="1"/>
  <c r="L26" i="7"/>
  <c r="L26" i="36" s="1"/>
  <c r="M24" i="7"/>
  <c r="M24" i="8" s="1"/>
  <c r="M24" i="38" s="1"/>
  <c r="M19" i="7"/>
  <c r="M19" i="36" s="1"/>
  <c r="N17" i="7"/>
  <c r="N17" i="36" s="1"/>
  <c r="Q17" i="23"/>
  <c r="R17" i="23" s="1"/>
  <c r="O17" i="23"/>
  <c r="L17" i="7"/>
  <c r="L17" i="36" s="1"/>
  <c r="L16" i="7"/>
  <c r="L16" i="36" s="1"/>
  <c r="R137" i="23"/>
  <c r="M14" i="7"/>
  <c r="P14" i="23"/>
  <c r="N173" i="7"/>
  <c r="L169" i="7"/>
  <c r="L169" i="36" s="1"/>
  <c r="N167" i="7"/>
  <c r="N167" i="36" s="1"/>
  <c r="Q167" i="23"/>
  <c r="R167" i="23" s="1"/>
  <c r="O167" i="23"/>
  <c r="P167" i="23" s="1"/>
  <c r="L167" i="7"/>
  <c r="L167" i="36" s="1"/>
  <c r="L166" i="7"/>
  <c r="L166" i="36" s="1"/>
  <c r="N163" i="7"/>
  <c r="N157" i="7"/>
  <c r="N157" i="36" s="1"/>
  <c r="Q157" i="23"/>
  <c r="O157" i="23"/>
  <c r="P157" i="23" s="1"/>
  <c r="L156" i="7"/>
  <c r="L156" i="36" s="1"/>
  <c r="M137" i="7"/>
  <c r="M137" i="36" s="1"/>
  <c r="P137" i="23"/>
  <c r="M136" i="7"/>
  <c r="M136" i="36" s="1"/>
  <c r="N135" i="7"/>
  <c r="N135" i="36" s="1"/>
  <c r="M127" i="7"/>
  <c r="M127" i="36" s="1"/>
  <c r="P127" i="23"/>
  <c r="M126" i="7"/>
  <c r="M126" i="36" s="1"/>
  <c r="N114" i="7"/>
  <c r="N114" i="36" s="1"/>
  <c r="Q114" i="23"/>
  <c r="O114" i="23"/>
  <c r="L114" i="7"/>
  <c r="L114" i="8" s="1"/>
  <c r="L114" i="38" s="1"/>
  <c r="R114" i="38" s="1"/>
  <c r="R114" i="23"/>
  <c r="M109" i="7"/>
  <c r="M109" i="36" s="1"/>
  <c r="N107" i="7"/>
  <c r="N107" i="36" s="1"/>
  <c r="Q107" i="23"/>
  <c r="O107" i="23"/>
  <c r="P107" i="23" s="1"/>
  <c r="L106" i="7"/>
  <c r="L106" i="36" s="1"/>
  <c r="Q104" i="23"/>
  <c r="R104" i="23" s="1"/>
  <c r="Q97" i="23"/>
  <c r="R97" i="23" s="1"/>
  <c r="O97" i="23"/>
  <c r="P97" i="23" s="1"/>
  <c r="N94" i="7"/>
  <c r="N94" i="36" s="1"/>
  <c r="Q94" i="23"/>
  <c r="R94" i="23" s="1"/>
  <c r="N87" i="7"/>
  <c r="N87" i="36" s="1"/>
  <c r="Q87" i="23"/>
  <c r="O87" i="23"/>
  <c r="P87" i="23" s="1"/>
  <c r="L86" i="7"/>
  <c r="L86" i="36" s="1"/>
  <c r="N83" i="7"/>
  <c r="M79" i="7"/>
  <c r="M79" i="36" s="1"/>
  <c r="M77" i="7"/>
  <c r="M77" i="36" s="1"/>
  <c r="P77" i="23"/>
  <c r="M76" i="7"/>
  <c r="M76" i="36" s="1"/>
  <c r="N74" i="7"/>
  <c r="N74" i="36" s="1"/>
  <c r="Q74" i="23"/>
  <c r="O74" i="23"/>
  <c r="L74" i="7"/>
  <c r="L74" i="8" s="1"/>
  <c r="L74" i="38" s="1"/>
  <c r="R74" i="38" s="1"/>
  <c r="R74" i="23"/>
  <c r="L69" i="7"/>
  <c r="L69" i="36" s="1"/>
  <c r="M66" i="7"/>
  <c r="M66" i="36" s="1"/>
  <c r="N64" i="7"/>
  <c r="N64" i="36" s="1"/>
  <c r="Q64" i="23"/>
  <c r="O64" i="23"/>
  <c r="M59" i="7"/>
  <c r="M59" i="36" s="1"/>
  <c r="M60" i="36" s="1"/>
  <c r="N57" i="7"/>
  <c r="N57" i="36" s="1"/>
  <c r="Q57" i="23"/>
  <c r="O57" i="23"/>
  <c r="P57" i="23" s="1"/>
  <c r="N43" i="7"/>
  <c r="M39" i="7"/>
  <c r="M39" i="36" s="1"/>
  <c r="M37" i="7"/>
  <c r="M37" i="36" s="1"/>
  <c r="P37" i="23"/>
  <c r="M36" i="7"/>
  <c r="M36" i="36" s="1"/>
  <c r="N35" i="7"/>
  <c r="N35" i="36" s="1"/>
  <c r="L34" i="7"/>
  <c r="R34" i="23"/>
  <c r="M27" i="7"/>
  <c r="M27" i="36" s="1"/>
  <c r="M26" i="7"/>
  <c r="M26" i="36" s="1"/>
  <c r="Q24" i="23"/>
  <c r="O24" i="23"/>
  <c r="P24" i="23" s="1"/>
  <c r="L24" i="7"/>
  <c r="R24" i="23"/>
  <c r="L19" i="7"/>
  <c r="L19" i="36" s="1"/>
  <c r="M17" i="7"/>
  <c r="M17" i="36" s="1"/>
  <c r="P17" i="23"/>
  <c r="M16" i="7"/>
  <c r="M16" i="36" s="1"/>
  <c r="R157" i="23"/>
  <c r="R107" i="23"/>
  <c r="R87" i="23"/>
  <c r="L78" i="23"/>
  <c r="P67" i="23"/>
  <c r="R57" i="23"/>
  <c r="N7" i="7"/>
  <c r="N7" i="36" s="1"/>
  <c r="Q7" i="23"/>
  <c r="R7" i="23" s="1"/>
  <c r="O7" i="23"/>
  <c r="P7" i="23" s="1"/>
  <c r="L9" i="7"/>
  <c r="L9" i="36" s="1"/>
  <c r="M7" i="7"/>
  <c r="M7" i="36" s="1"/>
  <c r="M8" i="36" s="1"/>
  <c r="M9" i="7"/>
  <c r="M9" i="36" s="1"/>
  <c r="M14" i="8"/>
  <c r="M14" i="38" s="1"/>
  <c r="P14" i="38" s="1"/>
  <c r="N174" i="7"/>
  <c r="N174" i="36" s="1"/>
  <c r="L174" i="8"/>
  <c r="L174" i="38" s="1"/>
  <c r="R174" i="38" s="1"/>
  <c r="M170" i="23"/>
  <c r="M169" i="7"/>
  <c r="M169" i="36" s="1"/>
  <c r="M166" i="8"/>
  <c r="M166" i="38" s="1"/>
  <c r="M164" i="7"/>
  <c r="L160" i="23"/>
  <c r="L159" i="7"/>
  <c r="L159" i="36" s="1"/>
  <c r="N157" i="8"/>
  <c r="N157" i="38" s="1"/>
  <c r="L158" i="23"/>
  <c r="L157" i="7"/>
  <c r="L157" i="36" s="1"/>
  <c r="L140" i="23"/>
  <c r="L139" i="7"/>
  <c r="L139" i="36" s="1"/>
  <c r="N137" i="8"/>
  <c r="N137" i="38" s="1"/>
  <c r="L138" i="23"/>
  <c r="L137" i="7"/>
  <c r="L137" i="36" s="1"/>
  <c r="L130" i="23"/>
  <c r="L129" i="7"/>
  <c r="L129" i="36" s="1"/>
  <c r="L130" i="36" s="1"/>
  <c r="M110" i="7"/>
  <c r="N107" i="8"/>
  <c r="N107" i="38" s="1"/>
  <c r="L108" i="23"/>
  <c r="L107" i="7"/>
  <c r="L107" i="36" s="1"/>
  <c r="L106" i="8"/>
  <c r="N104" i="7"/>
  <c r="N104" i="36" s="1"/>
  <c r="L100" i="23"/>
  <c r="L99" i="7"/>
  <c r="L99" i="36" s="1"/>
  <c r="L100" i="36" s="1"/>
  <c r="N97" i="7"/>
  <c r="N97" i="36" s="1"/>
  <c r="L98" i="23"/>
  <c r="L97" i="7"/>
  <c r="L97" i="36" s="1"/>
  <c r="L96" i="8"/>
  <c r="L96" i="38" s="1"/>
  <c r="N94" i="8"/>
  <c r="N94" i="38" s="1"/>
  <c r="M90" i="23"/>
  <c r="M89" i="7"/>
  <c r="M89" i="36" s="1"/>
  <c r="M88" i="23"/>
  <c r="M87" i="7"/>
  <c r="M87" i="36" s="1"/>
  <c r="M86" i="8"/>
  <c r="M86" i="38" s="1"/>
  <c r="M84" i="7"/>
  <c r="M74" i="7"/>
  <c r="M68" i="23"/>
  <c r="M67" i="7"/>
  <c r="M67" i="36" s="1"/>
  <c r="M64" i="7"/>
  <c r="M58" i="23"/>
  <c r="M57" i="7"/>
  <c r="M57" i="36" s="1"/>
  <c r="N44" i="7"/>
  <c r="N44" i="36" s="1"/>
  <c r="L44" i="7"/>
  <c r="N37" i="7"/>
  <c r="N37" i="36" s="1"/>
  <c r="L38" i="23"/>
  <c r="L37" i="7"/>
  <c r="L37" i="36" s="1"/>
  <c r="M30" i="7"/>
  <c r="M29" i="8"/>
  <c r="M29" i="38" s="1"/>
  <c r="M26" i="8"/>
  <c r="L8" i="23"/>
  <c r="O7" i="7"/>
  <c r="P7" i="7" s="1"/>
  <c r="N14" i="7"/>
  <c r="N14" i="36" s="1"/>
  <c r="M174" i="7"/>
  <c r="N167" i="8"/>
  <c r="N167" i="38" s="1"/>
  <c r="L164" i="8"/>
  <c r="L164" i="38" s="1"/>
  <c r="R164" i="38" s="1"/>
  <c r="M160" i="23"/>
  <c r="M159" i="7"/>
  <c r="M159" i="36" s="1"/>
  <c r="M157" i="8"/>
  <c r="M157" i="38" s="1"/>
  <c r="M144" i="7"/>
  <c r="M140" i="23"/>
  <c r="M139" i="7"/>
  <c r="M139" i="36" s="1"/>
  <c r="M140" i="36" s="1"/>
  <c r="M137" i="8"/>
  <c r="M137" i="38" s="1"/>
  <c r="M130" i="23"/>
  <c r="M129" i="7"/>
  <c r="M129" i="36" s="1"/>
  <c r="M114" i="7"/>
  <c r="L110" i="23"/>
  <c r="L109" i="7"/>
  <c r="L109" i="36" s="1"/>
  <c r="M96" i="8"/>
  <c r="L90" i="23"/>
  <c r="L89" i="7"/>
  <c r="L89" i="36" s="1"/>
  <c r="L90" i="36" s="1"/>
  <c r="L88" i="23"/>
  <c r="L87" i="7"/>
  <c r="L87" i="36" s="1"/>
  <c r="M70" i="23"/>
  <c r="N67" i="7"/>
  <c r="N67" i="36" s="1"/>
  <c r="L68" i="23"/>
  <c r="L67" i="7"/>
  <c r="L67" i="36" s="1"/>
  <c r="N64" i="8"/>
  <c r="N64" i="38" s="1"/>
  <c r="L64" i="7"/>
  <c r="N57" i="8"/>
  <c r="N57" i="38" s="1"/>
  <c r="L58" i="23"/>
  <c r="L57" i="7"/>
  <c r="L57" i="36" s="1"/>
  <c r="L60" i="23"/>
  <c r="L56" i="7"/>
  <c r="L56" i="36" s="1"/>
  <c r="M44" i="7"/>
  <c r="L30" i="23"/>
  <c r="L29" i="7"/>
  <c r="L29" i="36" s="1"/>
  <c r="L30" i="36" s="1"/>
  <c r="L28" i="23"/>
  <c r="L27" i="7"/>
  <c r="L27" i="36" s="1"/>
  <c r="N17" i="8"/>
  <c r="N17" i="38" s="1"/>
  <c r="M110" i="23"/>
  <c r="L40" i="23"/>
  <c r="M60" i="23"/>
  <c r="N143" i="23"/>
  <c r="M108" i="23"/>
  <c r="L170" i="23"/>
  <c r="L168" i="23"/>
  <c r="L128" i="23"/>
  <c r="M80" i="23"/>
  <c r="M78" i="23"/>
  <c r="M30" i="23"/>
  <c r="M28" i="23"/>
  <c r="L80" i="7" l="1"/>
  <c r="M158" i="7"/>
  <c r="M28" i="7"/>
  <c r="M70" i="7"/>
  <c r="M99" i="8"/>
  <c r="M99" i="38" s="1"/>
  <c r="L169" i="8"/>
  <c r="L169" i="38" s="1"/>
  <c r="L86" i="8"/>
  <c r="M107" i="8"/>
  <c r="M107" i="38" s="1"/>
  <c r="O107" i="38" s="1"/>
  <c r="P107" i="38" s="1"/>
  <c r="N7" i="8"/>
  <c r="M27" i="8"/>
  <c r="M27" i="38" s="1"/>
  <c r="O27" i="38" s="1"/>
  <c r="P27" i="38" s="1"/>
  <c r="M40" i="7"/>
  <c r="M60" i="7"/>
  <c r="L76" i="8"/>
  <c r="L76" i="38" s="1"/>
  <c r="L94" i="9"/>
  <c r="L94" i="10" s="1"/>
  <c r="L94" i="39" s="1"/>
  <c r="M108" i="7"/>
  <c r="L167" i="8"/>
  <c r="L167" i="38" s="1"/>
  <c r="Q167" i="38" s="1"/>
  <c r="R167" i="38" s="1"/>
  <c r="L127" i="8"/>
  <c r="L127" i="38" s="1"/>
  <c r="L26" i="8"/>
  <c r="L26" i="38" s="1"/>
  <c r="M59" i="8"/>
  <c r="M59" i="38" s="1"/>
  <c r="N164" i="8"/>
  <c r="N164" i="38" s="1"/>
  <c r="Q164" i="38" s="1"/>
  <c r="M58" i="36"/>
  <c r="Q94" i="38"/>
  <c r="N134" i="8"/>
  <c r="N134" i="38" s="1"/>
  <c r="N77" i="8"/>
  <c r="N77" i="38" s="1"/>
  <c r="Q77" i="38" s="1"/>
  <c r="R77" i="38" s="1"/>
  <c r="Q7" i="7"/>
  <c r="R7" i="7" s="1"/>
  <c r="M10" i="36"/>
  <c r="M33" i="36"/>
  <c r="L78" i="7"/>
  <c r="N34" i="8"/>
  <c r="N34" i="38" s="1"/>
  <c r="L39" i="8"/>
  <c r="L39" i="38" s="1"/>
  <c r="M77" i="8"/>
  <c r="M77" i="38" s="1"/>
  <c r="L17" i="8"/>
  <c r="L17" i="38" s="1"/>
  <c r="Q17" i="38" s="1"/>
  <c r="N74" i="8"/>
  <c r="N74" i="38" s="1"/>
  <c r="N95" i="8"/>
  <c r="N95" i="38" s="1"/>
  <c r="L104" i="8"/>
  <c r="L104" i="38" s="1"/>
  <c r="M17" i="8"/>
  <c r="M17" i="38" s="1"/>
  <c r="O17" i="38" s="1"/>
  <c r="P17" i="38" s="1"/>
  <c r="L70" i="7"/>
  <c r="L136" i="8"/>
  <c r="L136" i="38" s="1"/>
  <c r="L140" i="36"/>
  <c r="M127" i="8"/>
  <c r="M127" i="38" s="1"/>
  <c r="P127" i="38" s="1"/>
  <c r="M109" i="8"/>
  <c r="M109" i="38" s="1"/>
  <c r="N144" i="8"/>
  <c r="N144" i="38" s="1"/>
  <c r="Q144" i="38" s="1"/>
  <c r="L20" i="36"/>
  <c r="M38" i="7"/>
  <c r="L77" i="8"/>
  <c r="L77" i="38" s="1"/>
  <c r="L83" i="38" s="1"/>
  <c r="M100" i="7"/>
  <c r="L110" i="36"/>
  <c r="L59" i="8"/>
  <c r="L59" i="38" s="1"/>
  <c r="L69" i="8"/>
  <c r="L69" i="38" s="1"/>
  <c r="N114" i="8"/>
  <c r="N114" i="38" s="1"/>
  <c r="Q114" i="38" s="1"/>
  <c r="M23" i="36"/>
  <c r="M83" i="36"/>
  <c r="M133" i="36"/>
  <c r="M143" i="36"/>
  <c r="M69" i="8"/>
  <c r="M69" i="38" s="1"/>
  <c r="N135" i="8"/>
  <c r="N135" i="9" s="1"/>
  <c r="N135" i="10" s="1"/>
  <c r="M20" i="7"/>
  <c r="L20" i="7"/>
  <c r="N35" i="8"/>
  <c r="M39" i="8"/>
  <c r="M39" i="38" s="1"/>
  <c r="M97" i="8"/>
  <c r="M97" i="38" s="1"/>
  <c r="N105" i="8"/>
  <c r="N105" i="9" s="1"/>
  <c r="N105" i="10" s="1"/>
  <c r="M128" i="7"/>
  <c r="M136" i="8"/>
  <c r="M136" i="9" s="1"/>
  <c r="M136" i="10" s="1"/>
  <c r="M136" i="39" s="1"/>
  <c r="M136" i="12" s="1"/>
  <c r="M160" i="36"/>
  <c r="L166" i="8"/>
  <c r="L170" i="8" s="1"/>
  <c r="L170" i="7"/>
  <c r="M19" i="8"/>
  <c r="M19" i="38" s="1"/>
  <c r="L40" i="7"/>
  <c r="M76" i="8"/>
  <c r="M76" i="9" s="1"/>
  <c r="M76" i="10" s="1"/>
  <c r="M76" i="39" s="1"/>
  <c r="M76" i="12" s="1"/>
  <c r="M79" i="8"/>
  <c r="M79" i="38" s="1"/>
  <c r="L160" i="36"/>
  <c r="M168" i="7"/>
  <c r="M43" i="36"/>
  <c r="M98" i="7"/>
  <c r="M80" i="7"/>
  <c r="L128" i="7"/>
  <c r="M173" i="38"/>
  <c r="L18" i="7"/>
  <c r="L19" i="8"/>
  <c r="L19" i="38" s="1"/>
  <c r="N27" i="8"/>
  <c r="N27" i="38" s="1"/>
  <c r="M37" i="8"/>
  <c r="M37" i="38" s="1"/>
  <c r="N84" i="8"/>
  <c r="N84" i="38" s="1"/>
  <c r="N87" i="8"/>
  <c r="N87" i="38" s="1"/>
  <c r="M106" i="8"/>
  <c r="M106" i="38" s="1"/>
  <c r="M110" i="38" s="1"/>
  <c r="M130" i="36"/>
  <c r="M138" i="7"/>
  <c r="L168" i="7"/>
  <c r="M18" i="7"/>
  <c r="M78" i="7"/>
  <c r="M90" i="36"/>
  <c r="N127" i="8"/>
  <c r="N127" i="38" s="1"/>
  <c r="Q127" i="38" s="1"/>
  <c r="M167" i="8"/>
  <c r="M167" i="38" s="1"/>
  <c r="M168" i="38" s="1"/>
  <c r="L70" i="36"/>
  <c r="M110" i="36"/>
  <c r="L23" i="36"/>
  <c r="L79" i="8"/>
  <c r="L79" i="38" s="1"/>
  <c r="L80" i="38" s="1"/>
  <c r="M163" i="36"/>
  <c r="M108" i="36"/>
  <c r="L173" i="36"/>
  <c r="M168" i="36"/>
  <c r="L94" i="12"/>
  <c r="L94" i="13" s="1"/>
  <c r="L78" i="38"/>
  <c r="L86" i="9"/>
  <c r="L86" i="38"/>
  <c r="M96" i="9"/>
  <c r="M96" i="10" s="1"/>
  <c r="M96" i="39" s="1"/>
  <c r="M96" i="12" s="1"/>
  <c r="M96" i="38"/>
  <c r="M103" i="38" s="1"/>
  <c r="L106" i="9"/>
  <c r="L106" i="10" s="1"/>
  <c r="L106" i="39" s="1"/>
  <c r="L106" i="12" s="1"/>
  <c r="L106" i="38"/>
  <c r="O127" i="38"/>
  <c r="O157" i="38"/>
  <c r="P157" i="38" s="1"/>
  <c r="M113" i="36"/>
  <c r="M6" i="9"/>
  <c r="M6" i="38"/>
  <c r="N35" i="9"/>
  <c r="N35" i="10" s="1"/>
  <c r="N35" i="38"/>
  <c r="Q74" i="38"/>
  <c r="Q84" i="38"/>
  <c r="N135" i="38"/>
  <c r="M26" i="9"/>
  <c r="M26" i="10" s="1"/>
  <c r="M26" i="39" s="1"/>
  <c r="M26" i="12" s="1"/>
  <c r="M26" i="38"/>
  <c r="M30" i="38" s="1"/>
  <c r="R127" i="38"/>
  <c r="O137" i="38"/>
  <c r="P137" i="38" s="1"/>
  <c r="R94" i="38"/>
  <c r="N7" i="9"/>
  <c r="N7" i="10" s="1"/>
  <c r="N7" i="38"/>
  <c r="L7" i="13"/>
  <c r="M7" i="8"/>
  <c r="M6" i="10"/>
  <c r="L28" i="36"/>
  <c r="L63" i="36"/>
  <c r="L58" i="36"/>
  <c r="L88" i="36"/>
  <c r="P144" i="7"/>
  <c r="M144" i="36"/>
  <c r="P144" i="36" s="1"/>
  <c r="L6" i="8"/>
  <c r="L6" i="36"/>
  <c r="L10" i="36" s="1"/>
  <c r="R44" i="7"/>
  <c r="L44" i="36"/>
  <c r="R44" i="36" s="1"/>
  <c r="M68" i="36"/>
  <c r="P74" i="7"/>
  <c r="M74" i="36"/>
  <c r="P74" i="36" s="1"/>
  <c r="P84" i="7"/>
  <c r="M84" i="36"/>
  <c r="P84" i="36" s="1"/>
  <c r="M93" i="36"/>
  <c r="M88" i="36"/>
  <c r="L98" i="36"/>
  <c r="Q97" i="36"/>
  <c r="R97" i="36" s="1"/>
  <c r="O97" i="36"/>
  <c r="P97" i="36" s="1"/>
  <c r="L158" i="36"/>
  <c r="M18" i="36"/>
  <c r="M28" i="36"/>
  <c r="L34" i="8"/>
  <c r="L34" i="36"/>
  <c r="Q34" i="36" s="1"/>
  <c r="M38" i="36"/>
  <c r="M73" i="36"/>
  <c r="M80" i="36"/>
  <c r="L93" i="36"/>
  <c r="O107" i="36"/>
  <c r="P107" i="36" s="1"/>
  <c r="Q107" i="36"/>
  <c r="L163" i="36"/>
  <c r="Q167" i="36"/>
  <c r="O167" i="36"/>
  <c r="P167" i="36" s="1"/>
  <c r="P14" i="7"/>
  <c r="M14" i="36"/>
  <c r="P14" i="36" s="1"/>
  <c r="L18" i="36"/>
  <c r="M20" i="36"/>
  <c r="M24" i="36"/>
  <c r="Q27" i="36"/>
  <c r="R27" i="36" s="1"/>
  <c r="O27" i="36"/>
  <c r="P27" i="36" s="1"/>
  <c r="L40" i="36"/>
  <c r="L60" i="36"/>
  <c r="L73" i="36"/>
  <c r="L83" i="36"/>
  <c r="L78" i="36"/>
  <c r="L80" i="36"/>
  <c r="R84" i="7"/>
  <c r="L84" i="36"/>
  <c r="R84" i="36" s="1"/>
  <c r="M103" i="36"/>
  <c r="M98" i="36"/>
  <c r="Q127" i="36"/>
  <c r="O127" i="36"/>
  <c r="P127" i="36" s="1"/>
  <c r="L143" i="36"/>
  <c r="M158" i="36"/>
  <c r="R164" i="7"/>
  <c r="L164" i="36"/>
  <c r="R164" i="36" s="1"/>
  <c r="M173" i="36"/>
  <c r="M13" i="36"/>
  <c r="M30" i="36"/>
  <c r="P44" i="7"/>
  <c r="M44" i="36"/>
  <c r="P44" i="36" s="1"/>
  <c r="R64" i="7"/>
  <c r="L64" i="36"/>
  <c r="R64" i="36" s="1"/>
  <c r="L68" i="36"/>
  <c r="Q67" i="36"/>
  <c r="R67" i="36" s="1"/>
  <c r="O67" i="36"/>
  <c r="P67" i="36" s="1"/>
  <c r="P114" i="7"/>
  <c r="M114" i="36"/>
  <c r="P174" i="7"/>
  <c r="M174" i="36"/>
  <c r="P174" i="36" s="1"/>
  <c r="L38" i="36"/>
  <c r="Q37" i="36"/>
  <c r="R37" i="36" s="1"/>
  <c r="O37" i="36"/>
  <c r="P37" i="36" s="1"/>
  <c r="P64" i="7"/>
  <c r="M64" i="36"/>
  <c r="P64" i="36" s="1"/>
  <c r="Q104" i="36"/>
  <c r="R104" i="36" s="1"/>
  <c r="L113" i="36"/>
  <c r="R107" i="36"/>
  <c r="L108" i="36"/>
  <c r="L138" i="36"/>
  <c r="P164" i="7"/>
  <c r="M164" i="36"/>
  <c r="P164" i="36" s="1"/>
  <c r="M170" i="36"/>
  <c r="Q7" i="36"/>
  <c r="R7" i="36" s="1"/>
  <c r="O7" i="36"/>
  <c r="P7" i="36" s="1"/>
  <c r="L24" i="8"/>
  <c r="L24" i="36"/>
  <c r="M40" i="36"/>
  <c r="Q57" i="36"/>
  <c r="R57" i="36" s="1"/>
  <c r="O57" i="36"/>
  <c r="P57" i="36" s="1"/>
  <c r="R74" i="7"/>
  <c r="L74" i="36"/>
  <c r="R74" i="36" s="1"/>
  <c r="M78" i="36"/>
  <c r="Q87" i="36"/>
  <c r="R87" i="36" s="1"/>
  <c r="O87" i="36"/>
  <c r="P87" i="36" s="1"/>
  <c r="Q94" i="36"/>
  <c r="R94" i="36" s="1"/>
  <c r="R114" i="7"/>
  <c r="L114" i="36"/>
  <c r="R114" i="36" s="1"/>
  <c r="M128" i="36"/>
  <c r="M138" i="36"/>
  <c r="Q157" i="36"/>
  <c r="R157" i="36" s="1"/>
  <c r="O157" i="36"/>
  <c r="P157" i="36" s="1"/>
  <c r="L168" i="36"/>
  <c r="R167" i="36"/>
  <c r="L170" i="36"/>
  <c r="Q17" i="36"/>
  <c r="R17" i="36" s="1"/>
  <c r="O17" i="36"/>
  <c r="P17" i="36" s="1"/>
  <c r="L33" i="36"/>
  <c r="L43" i="36"/>
  <c r="M63" i="36"/>
  <c r="M70" i="36"/>
  <c r="O77" i="36"/>
  <c r="P77" i="36" s="1"/>
  <c r="Q77" i="36"/>
  <c r="R77" i="36" s="1"/>
  <c r="O84" i="36"/>
  <c r="M100" i="36"/>
  <c r="L133" i="36"/>
  <c r="L128" i="36"/>
  <c r="R127" i="36"/>
  <c r="O137" i="36"/>
  <c r="P137" i="36" s="1"/>
  <c r="Q137" i="36"/>
  <c r="R137" i="36" s="1"/>
  <c r="R144" i="7"/>
  <c r="L144" i="36"/>
  <c r="R144" i="36" s="1"/>
  <c r="R174" i="7"/>
  <c r="L174" i="36"/>
  <c r="R174" i="36" s="1"/>
  <c r="R14" i="7"/>
  <c r="L14" i="36"/>
  <c r="R14" i="36" s="1"/>
  <c r="L103" i="36"/>
  <c r="N143" i="7"/>
  <c r="O97" i="7"/>
  <c r="P97" i="7" s="1"/>
  <c r="Q97" i="7"/>
  <c r="O174" i="7"/>
  <c r="Q174" i="7"/>
  <c r="M16" i="8"/>
  <c r="Q64" i="7"/>
  <c r="O64" i="7"/>
  <c r="M66" i="8"/>
  <c r="M70" i="8" s="1"/>
  <c r="Q94" i="7"/>
  <c r="R94" i="7" s="1"/>
  <c r="O114" i="7"/>
  <c r="Q114" i="7"/>
  <c r="M126" i="8"/>
  <c r="M126" i="38" s="1"/>
  <c r="O157" i="7"/>
  <c r="Q157" i="7"/>
  <c r="O167" i="7"/>
  <c r="Q167" i="7"/>
  <c r="Q17" i="7"/>
  <c r="O17" i="7"/>
  <c r="Q34" i="7"/>
  <c r="R34" i="7" s="1"/>
  <c r="L36" i="8"/>
  <c r="M56" i="8"/>
  <c r="M60" i="8" s="1"/>
  <c r="O84" i="7"/>
  <c r="Q84" i="7"/>
  <c r="O127" i="7"/>
  <c r="Q127" i="7"/>
  <c r="R127" i="7" s="1"/>
  <c r="O137" i="7"/>
  <c r="P137" i="7" s="1"/>
  <c r="Q137" i="7"/>
  <c r="O164" i="7"/>
  <c r="Q164" i="7"/>
  <c r="R97" i="7"/>
  <c r="R137" i="7"/>
  <c r="R157" i="7"/>
  <c r="P17" i="7"/>
  <c r="P127" i="7"/>
  <c r="P167" i="7"/>
  <c r="L56" i="8"/>
  <c r="L56" i="38" s="1"/>
  <c r="Q67" i="7"/>
  <c r="R67" i="7" s="1"/>
  <c r="O67" i="7"/>
  <c r="P67" i="7" s="1"/>
  <c r="Q14" i="7"/>
  <c r="O14" i="7"/>
  <c r="Q37" i="7"/>
  <c r="R37" i="7" s="1"/>
  <c r="O37" i="7"/>
  <c r="P37" i="7" s="1"/>
  <c r="Q44" i="7"/>
  <c r="O44" i="7"/>
  <c r="Q104" i="7"/>
  <c r="M36" i="8"/>
  <c r="Q57" i="7"/>
  <c r="O57" i="7"/>
  <c r="Q74" i="7"/>
  <c r="O74" i="7"/>
  <c r="O87" i="7"/>
  <c r="P87" i="7" s="1"/>
  <c r="Q87" i="7"/>
  <c r="R87" i="7" s="1"/>
  <c r="O107" i="7"/>
  <c r="P107" i="7" s="1"/>
  <c r="Q107" i="7"/>
  <c r="R107" i="7" s="1"/>
  <c r="L156" i="8"/>
  <c r="L16" i="8"/>
  <c r="L16" i="38" s="1"/>
  <c r="Q27" i="7"/>
  <c r="R27" i="7" s="1"/>
  <c r="O27" i="7"/>
  <c r="P27" i="7" s="1"/>
  <c r="L66" i="8"/>
  <c r="Q77" i="7"/>
  <c r="R77" i="7" s="1"/>
  <c r="O77" i="7"/>
  <c r="P77" i="7" s="1"/>
  <c r="L126" i="8"/>
  <c r="O144" i="7"/>
  <c r="Q144" i="7"/>
  <c r="R57" i="7"/>
  <c r="P57" i="7"/>
  <c r="R167" i="7"/>
  <c r="R17" i="7"/>
  <c r="R104" i="7"/>
  <c r="P157" i="7"/>
  <c r="L28" i="7"/>
  <c r="L27" i="8"/>
  <c r="L27" i="38" s="1"/>
  <c r="N27" i="9"/>
  <c r="L29" i="8"/>
  <c r="L29" i="38" s="1"/>
  <c r="L30" i="7"/>
  <c r="L67" i="8"/>
  <c r="L67" i="38" s="1"/>
  <c r="L68" i="7"/>
  <c r="N67" i="8"/>
  <c r="N67" i="38" s="1"/>
  <c r="L74" i="9"/>
  <c r="R74" i="9" s="1"/>
  <c r="R74" i="8"/>
  <c r="N84" i="9"/>
  <c r="Q84" i="8"/>
  <c r="L86" i="10"/>
  <c r="L86" i="39" s="1"/>
  <c r="L86" i="12" s="1"/>
  <c r="M97" i="9"/>
  <c r="M100" i="8"/>
  <c r="M99" i="9"/>
  <c r="M106" i="9"/>
  <c r="M106" i="10" s="1"/>
  <c r="M106" i="39" s="1"/>
  <c r="M106" i="12" s="1"/>
  <c r="L110" i="7"/>
  <c r="L109" i="8"/>
  <c r="L109" i="38" s="1"/>
  <c r="L110" i="38" s="1"/>
  <c r="M137" i="9"/>
  <c r="M139" i="8"/>
  <c r="M139" i="38" s="1"/>
  <c r="M140" i="7"/>
  <c r="M144" i="8"/>
  <c r="L164" i="9"/>
  <c r="R164" i="9" s="1"/>
  <c r="R164" i="8"/>
  <c r="N167" i="9"/>
  <c r="M19" i="9"/>
  <c r="N34" i="9"/>
  <c r="Q34" i="8"/>
  <c r="R34" i="8" s="1"/>
  <c r="M64" i="8"/>
  <c r="M68" i="7"/>
  <c r="M67" i="8"/>
  <c r="M67" i="38" s="1"/>
  <c r="L69" i="9"/>
  <c r="M86" i="9"/>
  <c r="M86" i="10" s="1"/>
  <c r="M86" i="39" s="1"/>
  <c r="M86" i="12" s="1"/>
  <c r="L98" i="7"/>
  <c r="L97" i="8"/>
  <c r="L97" i="38" s="1"/>
  <c r="N97" i="8"/>
  <c r="N97" i="38" s="1"/>
  <c r="L99" i="8"/>
  <c r="L99" i="38" s="1"/>
  <c r="L100" i="38" s="1"/>
  <c r="L100" i="7"/>
  <c r="N104" i="8"/>
  <c r="N104" i="38" s="1"/>
  <c r="L107" i="8"/>
  <c r="L107" i="38" s="1"/>
  <c r="L108" i="7"/>
  <c r="L114" i="9"/>
  <c r="R114" i="9" s="1"/>
  <c r="R114" i="8"/>
  <c r="L130" i="7"/>
  <c r="L129" i="8"/>
  <c r="L129" i="38" s="1"/>
  <c r="N134" i="9"/>
  <c r="N137" i="9"/>
  <c r="L144" i="9"/>
  <c r="R144" i="9" s="1"/>
  <c r="R144" i="8"/>
  <c r="L157" i="8"/>
  <c r="L157" i="38" s="1"/>
  <c r="L158" i="7"/>
  <c r="L159" i="8"/>
  <c r="L159" i="38" s="1"/>
  <c r="L160" i="7"/>
  <c r="M166" i="9"/>
  <c r="M166" i="10" s="1"/>
  <c r="M166" i="39" s="1"/>
  <c r="M166" i="12" s="1"/>
  <c r="M169" i="8"/>
  <c r="M169" i="38" s="1"/>
  <c r="M170" i="38" s="1"/>
  <c r="M170" i="7"/>
  <c r="N174" i="8"/>
  <c r="N174" i="38" s="1"/>
  <c r="N17" i="9"/>
  <c r="L19" i="9"/>
  <c r="M44" i="8"/>
  <c r="M44" i="38" s="1"/>
  <c r="P44" i="38" s="1"/>
  <c r="L58" i="7"/>
  <c r="L57" i="8"/>
  <c r="L57" i="38" s="1"/>
  <c r="N57" i="9"/>
  <c r="M59" i="9"/>
  <c r="L64" i="8"/>
  <c r="N64" i="9"/>
  <c r="M69" i="9"/>
  <c r="N74" i="9"/>
  <c r="Q74" i="8"/>
  <c r="L76" i="9"/>
  <c r="L77" i="9"/>
  <c r="L84" i="9"/>
  <c r="R84" i="9" s="1"/>
  <c r="R84" i="8"/>
  <c r="L87" i="8"/>
  <c r="L87" i="38" s="1"/>
  <c r="L88" i="7"/>
  <c r="L89" i="8"/>
  <c r="L89" i="38" s="1"/>
  <c r="L90" i="7"/>
  <c r="M114" i="8"/>
  <c r="M129" i="8"/>
  <c r="M129" i="38" s="1"/>
  <c r="M130" i="7"/>
  <c r="M157" i="9"/>
  <c r="M159" i="8"/>
  <c r="M159" i="38" s="1"/>
  <c r="M160" i="7"/>
  <c r="L167" i="9"/>
  <c r="M174" i="8"/>
  <c r="M174" i="38" s="1"/>
  <c r="P174" i="38" s="1"/>
  <c r="N14" i="8"/>
  <c r="N14" i="38" s="1"/>
  <c r="L14" i="9"/>
  <c r="R14" i="9" s="1"/>
  <c r="R14" i="8"/>
  <c r="M24" i="9"/>
  <c r="M33" i="8"/>
  <c r="M30" i="8"/>
  <c r="M29" i="9"/>
  <c r="L37" i="8"/>
  <c r="L37" i="38" s="1"/>
  <c r="L38" i="7"/>
  <c r="N37" i="8"/>
  <c r="N37" i="38" s="1"/>
  <c r="L44" i="8"/>
  <c r="L44" i="38" s="1"/>
  <c r="R44" i="38" s="1"/>
  <c r="N44" i="8"/>
  <c r="N44" i="38" s="1"/>
  <c r="M57" i="8"/>
  <c r="M57" i="38" s="1"/>
  <c r="M58" i="7"/>
  <c r="L60" i="7"/>
  <c r="M74" i="8"/>
  <c r="M79" i="9"/>
  <c r="M84" i="8"/>
  <c r="M84" i="38" s="1"/>
  <c r="P84" i="38" s="1"/>
  <c r="M87" i="8"/>
  <c r="M87" i="38" s="1"/>
  <c r="M88" i="7"/>
  <c r="M89" i="8"/>
  <c r="M89" i="38" s="1"/>
  <c r="M90" i="38" s="1"/>
  <c r="M90" i="7"/>
  <c r="N94" i="9"/>
  <c r="Q94" i="8"/>
  <c r="R94" i="8" s="1"/>
  <c r="L96" i="9"/>
  <c r="L96" i="10" s="1"/>
  <c r="L96" i="39" s="1"/>
  <c r="L96" i="12" s="1"/>
  <c r="N107" i="9"/>
  <c r="M110" i="8"/>
  <c r="L133" i="8"/>
  <c r="L127" i="9"/>
  <c r="L128" i="8"/>
  <c r="L137" i="8"/>
  <c r="L138" i="7"/>
  <c r="L139" i="8"/>
  <c r="L139" i="38" s="1"/>
  <c r="L140" i="7"/>
  <c r="N157" i="9"/>
  <c r="M164" i="8"/>
  <c r="M164" i="38" s="1"/>
  <c r="P164" i="38" s="1"/>
  <c r="L174" i="9"/>
  <c r="R174" i="9" s="1"/>
  <c r="R174" i="8"/>
  <c r="M14" i="9"/>
  <c r="P14" i="8"/>
  <c r="M28" i="8" l="1"/>
  <c r="N164" i="9"/>
  <c r="M107" i="9"/>
  <c r="O107" i="9" s="1"/>
  <c r="P107" i="9" s="1"/>
  <c r="M113" i="8"/>
  <c r="L40" i="8"/>
  <c r="L140" i="38"/>
  <c r="L103" i="8"/>
  <c r="L39" i="9"/>
  <c r="L40" i="9" s="1"/>
  <c r="M127" i="9"/>
  <c r="L90" i="38"/>
  <c r="Q74" i="9"/>
  <c r="M83" i="8"/>
  <c r="L169" i="9"/>
  <c r="L30" i="38"/>
  <c r="M40" i="8"/>
  <c r="Q164" i="36"/>
  <c r="M136" i="38"/>
  <c r="M143" i="38" s="1"/>
  <c r="O87" i="38"/>
  <c r="M27" i="9"/>
  <c r="M28" i="9" s="1"/>
  <c r="Q164" i="8"/>
  <c r="M39" i="9"/>
  <c r="L20" i="8"/>
  <c r="M143" i="8"/>
  <c r="N87" i="9"/>
  <c r="N77" i="9"/>
  <c r="Q77" i="9" s="1"/>
  <c r="R77" i="9" s="1"/>
  <c r="M20" i="8"/>
  <c r="R17" i="38"/>
  <c r="Q44" i="36"/>
  <c r="N127" i="9"/>
  <c r="Q127" i="9" s="1"/>
  <c r="R127" i="9" s="1"/>
  <c r="N114" i="9"/>
  <c r="L26" i="9"/>
  <c r="L26" i="10" s="1"/>
  <c r="L26" i="39" s="1"/>
  <c r="L26" i="12" s="1"/>
  <c r="L17" i="9"/>
  <c r="Q17" i="9" s="1"/>
  <c r="R17" i="9" s="1"/>
  <c r="L136" i="9"/>
  <c r="L136" i="10" s="1"/>
  <c r="L136" i="39" s="1"/>
  <c r="L136" i="12" s="1"/>
  <c r="L59" i="9"/>
  <c r="M17" i="9"/>
  <c r="M17" i="10" s="1"/>
  <c r="M17" i="39" s="1"/>
  <c r="M17" i="12" s="1"/>
  <c r="M138" i="8"/>
  <c r="O144" i="36"/>
  <c r="N95" i="9"/>
  <c r="N95" i="10" s="1"/>
  <c r="O77" i="38"/>
  <c r="P77" i="38" s="1"/>
  <c r="Q144" i="8"/>
  <c r="N144" i="9"/>
  <c r="M109" i="9"/>
  <c r="M109" i="10" s="1"/>
  <c r="M109" i="39" s="1"/>
  <c r="M109" i="12" s="1"/>
  <c r="M110" i="12" s="1"/>
  <c r="M108" i="8"/>
  <c r="L78" i="8"/>
  <c r="M167" i="9"/>
  <c r="O167" i="9" s="1"/>
  <c r="P167" i="9" s="1"/>
  <c r="L70" i="8"/>
  <c r="M140" i="38"/>
  <c r="L104" i="9"/>
  <c r="L104" i="10" s="1"/>
  <c r="L104" i="39" s="1"/>
  <c r="L104" i="12" s="1"/>
  <c r="L104" i="13" s="1"/>
  <c r="O44" i="36"/>
  <c r="M113" i="38"/>
  <c r="O74" i="36"/>
  <c r="Q114" i="8"/>
  <c r="M128" i="8"/>
  <c r="L83" i="8"/>
  <c r="M168" i="8"/>
  <c r="M77" i="9"/>
  <c r="O77" i="9" s="1"/>
  <c r="P77" i="9" s="1"/>
  <c r="L60" i="8"/>
  <c r="L80" i="8"/>
  <c r="O164" i="36"/>
  <c r="M108" i="38"/>
  <c r="M37" i="9"/>
  <c r="M37" i="10" s="1"/>
  <c r="M37" i="39" s="1"/>
  <c r="M37" i="12" s="1"/>
  <c r="M76" i="38"/>
  <c r="M80" i="38" s="1"/>
  <c r="M100" i="38"/>
  <c r="M80" i="8"/>
  <c r="L168" i="8"/>
  <c r="L56" i="9"/>
  <c r="L56" i="10" s="1"/>
  <c r="L56" i="39" s="1"/>
  <c r="L56" i="12" s="1"/>
  <c r="L56" i="13" s="1"/>
  <c r="L33" i="8"/>
  <c r="M173" i="8"/>
  <c r="M78" i="8"/>
  <c r="M98" i="8"/>
  <c r="L79" i="9"/>
  <c r="L80" i="9" s="1"/>
  <c r="Q84" i="36"/>
  <c r="Q64" i="36"/>
  <c r="Q7" i="9"/>
  <c r="R7" i="9" s="1"/>
  <c r="O167" i="38"/>
  <c r="P167" i="38" s="1"/>
  <c r="L166" i="9"/>
  <c r="L166" i="10" s="1"/>
  <c r="L166" i="39" s="1"/>
  <c r="L166" i="12" s="1"/>
  <c r="N105" i="38"/>
  <c r="L166" i="38"/>
  <c r="L168" i="38" s="1"/>
  <c r="L173" i="8"/>
  <c r="M130" i="38"/>
  <c r="L18" i="8"/>
  <c r="M103" i="8"/>
  <c r="M138" i="38"/>
  <c r="M98" i="38"/>
  <c r="O114" i="8"/>
  <c r="M114" i="38"/>
  <c r="L88" i="38"/>
  <c r="Q64" i="8"/>
  <c r="L64" i="38"/>
  <c r="L58" i="38"/>
  <c r="O174" i="38"/>
  <c r="Q174" i="38"/>
  <c r="Q104" i="38"/>
  <c r="R104" i="38" s="1"/>
  <c r="L98" i="38"/>
  <c r="O144" i="8"/>
  <c r="M144" i="38"/>
  <c r="L28" i="38"/>
  <c r="L126" i="9"/>
  <c r="L126" i="10" s="1"/>
  <c r="L126" i="39" s="1"/>
  <c r="L126" i="12" s="1"/>
  <c r="L126" i="38"/>
  <c r="L23" i="38"/>
  <c r="M38" i="8"/>
  <c r="M36" i="38"/>
  <c r="L63" i="38"/>
  <c r="L36" i="9"/>
  <c r="L36" i="10" s="1"/>
  <c r="L36" i="39" s="1"/>
  <c r="L36" i="12" s="1"/>
  <c r="L36" i="38"/>
  <c r="L38" i="38" s="1"/>
  <c r="M133" i="38"/>
  <c r="M66" i="9"/>
  <c r="M70" i="9" s="1"/>
  <c r="M66" i="38"/>
  <c r="M68" i="38" s="1"/>
  <c r="L34" i="9"/>
  <c r="L34" i="10" s="1"/>
  <c r="L34" i="39" s="1"/>
  <c r="L34" i="38"/>
  <c r="M88" i="38"/>
  <c r="M83" i="38"/>
  <c r="M28" i="38"/>
  <c r="M128" i="38"/>
  <c r="L20" i="38"/>
  <c r="Q157" i="38"/>
  <c r="R157" i="38" s="1"/>
  <c r="L60" i="38"/>
  <c r="L93" i="38"/>
  <c r="Q27" i="38"/>
  <c r="R27" i="38" s="1"/>
  <c r="L143" i="8"/>
  <c r="L137" i="38"/>
  <c r="P87" i="38"/>
  <c r="O74" i="8"/>
  <c r="M74" i="38"/>
  <c r="Q44" i="38"/>
  <c r="O44" i="38"/>
  <c r="Q37" i="38"/>
  <c r="O37" i="38"/>
  <c r="P37" i="38" s="1"/>
  <c r="R37" i="38"/>
  <c r="Q14" i="38"/>
  <c r="O14" i="38"/>
  <c r="L108" i="38"/>
  <c r="Q97" i="38"/>
  <c r="R97" i="38" s="1"/>
  <c r="O97" i="38"/>
  <c r="P97" i="38" s="1"/>
  <c r="O64" i="8"/>
  <c r="M64" i="38"/>
  <c r="Q67" i="38"/>
  <c r="O67" i="38"/>
  <c r="P67" i="38" s="1"/>
  <c r="R67" i="38"/>
  <c r="L66" i="9"/>
  <c r="L66" i="10" s="1"/>
  <c r="L66" i="39" s="1"/>
  <c r="L66" i="12" s="1"/>
  <c r="L66" i="38"/>
  <c r="L156" i="9"/>
  <c r="L156" i="10" s="1"/>
  <c r="L156" i="39" s="1"/>
  <c r="L156" i="12" s="1"/>
  <c r="L156" i="38"/>
  <c r="L163" i="38" s="1"/>
  <c r="M56" i="9"/>
  <c r="M56" i="38"/>
  <c r="M16" i="9"/>
  <c r="M16" i="10" s="1"/>
  <c r="M16" i="39" s="1"/>
  <c r="M16" i="12" s="1"/>
  <c r="M16" i="38"/>
  <c r="L24" i="9"/>
  <c r="L24" i="10" s="1"/>
  <c r="L24" i="39" s="1"/>
  <c r="L24" i="38"/>
  <c r="Q107" i="38"/>
  <c r="R107" i="38" s="1"/>
  <c r="L103" i="38"/>
  <c r="M93" i="38"/>
  <c r="M33" i="38"/>
  <c r="O164" i="38"/>
  <c r="Q87" i="38"/>
  <c r="R87" i="38" s="1"/>
  <c r="O84" i="38"/>
  <c r="O57" i="38"/>
  <c r="P57" i="38" s="1"/>
  <c r="Q57" i="38"/>
  <c r="R57" i="38" s="1"/>
  <c r="L33" i="38"/>
  <c r="L18" i="38"/>
  <c r="L113" i="38"/>
  <c r="L6" i="9"/>
  <c r="L6" i="10" s="1"/>
  <c r="L6" i="38"/>
  <c r="N95" i="39"/>
  <c r="N135" i="39"/>
  <c r="N135" i="12" s="1"/>
  <c r="N35" i="39"/>
  <c r="M7" i="9"/>
  <c r="O7" i="9" s="1"/>
  <c r="M7" i="38"/>
  <c r="O7" i="38" s="1"/>
  <c r="P7" i="38" s="1"/>
  <c r="N7" i="39"/>
  <c r="N7" i="12" s="1"/>
  <c r="Q7" i="38"/>
  <c r="R7" i="38" s="1"/>
  <c r="L7" i="14"/>
  <c r="L7" i="15" s="1"/>
  <c r="L7" i="16" s="1"/>
  <c r="M26" i="13"/>
  <c r="M96" i="13"/>
  <c r="M6" i="39"/>
  <c r="M6" i="12" s="1"/>
  <c r="M166" i="13"/>
  <c r="M86" i="13"/>
  <c r="M76" i="13"/>
  <c r="M136" i="13"/>
  <c r="M106" i="13"/>
  <c r="O64" i="36"/>
  <c r="Q167" i="9"/>
  <c r="R167" i="9" s="1"/>
  <c r="Q164" i="9"/>
  <c r="O157" i="9"/>
  <c r="P157" i="9" s="1"/>
  <c r="Q144" i="9"/>
  <c r="O137" i="9"/>
  <c r="P137" i="9" s="1"/>
  <c r="P14" i="9"/>
  <c r="O127" i="9"/>
  <c r="P127" i="9" s="1"/>
  <c r="Q114" i="9"/>
  <c r="Q94" i="9"/>
  <c r="R94" i="9" s="1"/>
  <c r="Q84" i="9"/>
  <c r="M56" i="10"/>
  <c r="Q34" i="9"/>
  <c r="R34" i="9" s="1"/>
  <c r="O17" i="9"/>
  <c r="P17" i="9" s="1"/>
  <c r="Q144" i="36"/>
  <c r="Q114" i="36"/>
  <c r="Q74" i="36"/>
  <c r="R34" i="36"/>
  <c r="O174" i="36"/>
  <c r="O14" i="36"/>
  <c r="O114" i="36"/>
  <c r="P114" i="36"/>
  <c r="Q174" i="36"/>
  <c r="L13" i="36"/>
  <c r="L8" i="36"/>
  <c r="Q14" i="36"/>
  <c r="M23" i="8"/>
  <c r="M18" i="8"/>
  <c r="M126" i="9"/>
  <c r="M126" i="10" s="1"/>
  <c r="M133" i="8"/>
  <c r="L16" i="9"/>
  <c r="L16" i="10" s="1"/>
  <c r="L16" i="39" s="1"/>
  <c r="L16" i="12" s="1"/>
  <c r="L23" i="8"/>
  <c r="M36" i="9"/>
  <c r="M43" i="8"/>
  <c r="L139" i="9"/>
  <c r="L140" i="8"/>
  <c r="M110" i="9"/>
  <c r="M88" i="8"/>
  <c r="M87" i="9"/>
  <c r="O87" i="9" s="1"/>
  <c r="P87" i="9" s="1"/>
  <c r="M79" i="10"/>
  <c r="M79" i="39" s="1"/>
  <c r="M79" i="12" s="1"/>
  <c r="M80" i="12" s="1"/>
  <c r="M80" i="9"/>
  <c r="N44" i="9"/>
  <c r="Q44" i="8"/>
  <c r="O44" i="8"/>
  <c r="L44" i="9"/>
  <c r="R44" i="9" s="1"/>
  <c r="R44" i="8"/>
  <c r="N37" i="9"/>
  <c r="L43" i="8"/>
  <c r="L38" i="8"/>
  <c r="L37" i="9"/>
  <c r="M27" i="10"/>
  <c r="N14" i="9"/>
  <c r="Q14" i="9" s="1"/>
  <c r="Q14" i="8"/>
  <c r="O14" i="8"/>
  <c r="M174" i="9"/>
  <c r="P174" i="9" s="1"/>
  <c r="P174" i="8"/>
  <c r="L167" i="10"/>
  <c r="L167" i="39" s="1"/>
  <c r="L167" i="12" s="1"/>
  <c r="M157" i="10"/>
  <c r="M157" i="39" s="1"/>
  <c r="M157" i="12" s="1"/>
  <c r="M127" i="10"/>
  <c r="M127" i="39" s="1"/>
  <c r="M127" i="12" s="1"/>
  <c r="M108" i="9"/>
  <c r="L90" i="8"/>
  <c r="L89" i="9"/>
  <c r="L84" i="10"/>
  <c r="L84" i="39" s="1"/>
  <c r="L84" i="12" s="1"/>
  <c r="R84" i="12" s="1"/>
  <c r="L77" i="10"/>
  <c r="L77" i="39" s="1"/>
  <c r="L77" i="12" s="1"/>
  <c r="L78" i="9"/>
  <c r="N74" i="10"/>
  <c r="N74" i="39" s="1"/>
  <c r="N74" i="12" s="1"/>
  <c r="M69" i="10"/>
  <c r="M69" i="39" s="1"/>
  <c r="M69" i="12" s="1"/>
  <c r="M60" i="9"/>
  <c r="M59" i="10"/>
  <c r="M59" i="39" s="1"/>
  <c r="M59" i="12" s="1"/>
  <c r="N57" i="10"/>
  <c r="N57" i="39" s="1"/>
  <c r="N57" i="12" s="1"/>
  <c r="L58" i="8"/>
  <c r="L57" i="9"/>
  <c r="Q57" i="9" s="1"/>
  <c r="R57" i="9" s="1"/>
  <c r="L63" i="8"/>
  <c r="M39" i="10"/>
  <c r="M39" i="39" s="1"/>
  <c r="M39" i="12" s="1"/>
  <c r="L19" i="10"/>
  <c r="L19" i="39" s="1"/>
  <c r="L19" i="12" s="1"/>
  <c r="N174" i="9"/>
  <c r="Q174" i="8"/>
  <c r="O174" i="8"/>
  <c r="M170" i="8"/>
  <c r="M169" i="9"/>
  <c r="M173" i="9"/>
  <c r="M168" i="9"/>
  <c r="L158" i="8"/>
  <c r="L157" i="9"/>
  <c r="Q157" i="9" s="1"/>
  <c r="R157" i="9" s="1"/>
  <c r="L163" i="8"/>
  <c r="N137" i="10"/>
  <c r="N137" i="39" s="1"/>
  <c r="N137" i="12" s="1"/>
  <c r="N134" i="10"/>
  <c r="N134" i="39" s="1"/>
  <c r="N134" i="12" s="1"/>
  <c r="L114" i="10"/>
  <c r="L114" i="39" s="1"/>
  <c r="L114" i="12" s="1"/>
  <c r="R114" i="12" s="1"/>
  <c r="M93" i="8"/>
  <c r="L70" i="9"/>
  <c r="L69" i="10"/>
  <c r="L69" i="39" s="1"/>
  <c r="L69" i="12" s="1"/>
  <c r="L70" i="12" s="1"/>
  <c r="M68" i="8"/>
  <c r="M67" i="9"/>
  <c r="M73" i="8"/>
  <c r="L59" i="10"/>
  <c r="L59" i="39" s="1"/>
  <c r="L59" i="12" s="1"/>
  <c r="M19" i="10"/>
  <c r="M19" i="39" s="1"/>
  <c r="M19" i="12" s="1"/>
  <c r="M20" i="9"/>
  <c r="M137" i="10"/>
  <c r="M138" i="9"/>
  <c r="L110" i="8"/>
  <c r="L109" i="9"/>
  <c r="N87" i="10"/>
  <c r="N87" i="39" s="1"/>
  <c r="N87" i="12" s="1"/>
  <c r="N67" i="9"/>
  <c r="L73" i="8"/>
  <c r="L67" i="9"/>
  <c r="L68" i="8"/>
  <c r="L29" i="9"/>
  <c r="L30" i="8"/>
  <c r="N27" i="10"/>
  <c r="N27" i="39" s="1"/>
  <c r="N27" i="12" s="1"/>
  <c r="L28" i="8"/>
  <c r="L27" i="9"/>
  <c r="Q27" i="9" s="1"/>
  <c r="R27" i="9" s="1"/>
  <c r="M14" i="10"/>
  <c r="M14" i="39" s="1"/>
  <c r="M14" i="12" s="1"/>
  <c r="L174" i="10"/>
  <c r="L174" i="39" s="1"/>
  <c r="L174" i="12" s="1"/>
  <c r="R174" i="12" s="1"/>
  <c r="M164" i="9"/>
  <c r="P164" i="9" s="1"/>
  <c r="P164" i="8"/>
  <c r="N157" i="10"/>
  <c r="N157" i="39" s="1"/>
  <c r="N157" i="12" s="1"/>
  <c r="N144" i="10"/>
  <c r="N144" i="39" s="1"/>
  <c r="N144" i="12" s="1"/>
  <c r="L138" i="8"/>
  <c r="L137" i="9"/>
  <c r="Q137" i="9" s="1"/>
  <c r="R137" i="9" s="1"/>
  <c r="L127" i="10"/>
  <c r="L127" i="39" s="1"/>
  <c r="N114" i="10"/>
  <c r="N114" i="39" s="1"/>
  <c r="N114" i="12" s="1"/>
  <c r="N107" i="10"/>
  <c r="N107" i="39" s="1"/>
  <c r="N107" i="12" s="1"/>
  <c r="N94" i="10"/>
  <c r="N94" i="39" s="1"/>
  <c r="N94" i="12" s="1"/>
  <c r="M90" i="8"/>
  <c r="M89" i="9"/>
  <c r="M84" i="9"/>
  <c r="P84" i="9" s="1"/>
  <c r="P84" i="8"/>
  <c r="M74" i="9"/>
  <c r="P74" i="8"/>
  <c r="M63" i="8"/>
  <c r="M58" i="8"/>
  <c r="M57" i="9"/>
  <c r="L39" i="10"/>
  <c r="L39" i="39" s="1"/>
  <c r="L39" i="12" s="1"/>
  <c r="M30" i="9"/>
  <c r="M29" i="10"/>
  <c r="M29" i="39" s="1"/>
  <c r="M29" i="12" s="1"/>
  <c r="M30" i="12" s="1"/>
  <c r="M33" i="9"/>
  <c r="M24" i="10"/>
  <c r="M24" i="39" s="1"/>
  <c r="M24" i="12" s="1"/>
  <c r="L14" i="10"/>
  <c r="L14" i="39" s="1"/>
  <c r="L14" i="12" s="1"/>
  <c r="O164" i="8"/>
  <c r="N164" i="10"/>
  <c r="N164" i="39" s="1"/>
  <c r="N164" i="12" s="1"/>
  <c r="M159" i="9"/>
  <c r="M129" i="9"/>
  <c r="M130" i="8"/>
  <c r="M114" i="9"/>
  <c r="P114" i="9" s="1"/>
  <c r="P114" i="8"/>
  <c r="L93" i="8"/>
  <c r="L88" i="8"/>
  <c r="L87" i="9"/>
  <c r="L76" i="10"/>
  <c r="L76" i="39" s="1"/>
  <c r="L76" i="12" s="1"/>
  <c r="L83" i="9"/>
  <c r="N64" i="10"/>
  <c r="N64" i="39" s="1"/>
  <c r="N64" i="12" s="1"/>
  <c r="L64" i="9"/>
  <c r="R64" i="9" s="1"/>
  <c r="R64" i="8"/>
  <c r="M44" i="9"/>
  <c r="P44" i="8"/>
  <c r="N17" i="10"/>
  <c r="N17" i="39" s="1"/>
  <c r="N17" i="12" s="1"/>
  <c r="L159" i="9"/>
  <c r="L160" i="8"/>
  <c r="L144" i="10"/>
  <c r="L144" i="39" s="1"/>
  <c r="L144" i="12" s="1"/>
  <c r="R144" i="12" s="1"/>
  <c r="L130" i="8"/>
  <c r="L129" i="9"/>
  <c r="L113" i="8"/>
  <c r="L107" i="9"/>
  <c r="Q107" i="9" s="1"/>
  <c r="R107" i="9" s="1"/>
  <c r="L108" i="8"/>
  <c r="N104" i="9"/>
  <c r="Q104" i="8"/>
  <c r="R104" i="8" s="1"/>
  <c r="L100" i="8"/>
  <c r="L99" i="9"/>
  <c r="N97" i="9"/>
  <c r="L98" i="8"/>
  <c r="L97" i="9"/>
  <c r="M64" i="9"/>
  <c r="P64" i="8"/>
  <c r="N34" i="10"/>
  <c r="N34" i="39" s="1"/>
  <c r="N34" i="12" s="1"/>
  <c r="M18" i="9"/>
  <c r="L169" i="10"/>
  <c r="L169" i="39" s="1"/>
  <c r="L169" i="12" s="1"/>
  <c r="L170" i="12" s="1"/>
  <c r="N167" i="10"/>
  <c r="N167" i="39" s="1"/>
  <c r="N167" i="12" s="1"/>
  <c r="L164" i="10"/>
  <c r="L164" i="39" s="1"/>
  <c r="L164" i="12" s="1"/>
  <c r="R164" i="12" s="1"/>
  <c r="M144" i="9"/>
  <c r="P144" i="9" s="1"/>
  <c r="P144" i="8"/>
  <c r="M140" i="8"/>
  <c r="M139" i="9"/>
  <c r="M143" i="9"/>
  <c r="M100" i="9"/>
  <c r="M99" i="10"/>
  <c r="M99" i="39" s="1"/>
  <c r="M99" i="12" s="1"/>
  <c r="M100" i="12" s="1"/>
  <c r="M97" i="10"/>
  <c r="M97" i="39" s="1"/>
  <c r="M97" i="12" s="1"/>
  <c r="M98" i="12" s="1"/>
  <c r="M98" i="9"/>
  <c r="M103" i="9"/>
  <c r="O84" i="8"/>
  <c r="N84" i="10"/>
  <c r="N84" i="39" s="1"/>
  <c r="N84" i="12" s="1"/>
  <c r="L79" i="10"/>
  <c r="L79" i="39" s="1"/>
  <c r="L79" i="12" s="1"/>
  <c r="L74" i="10"/>
  <c r="L74" i="39" s="1"/>
  <c r="L74" i="12" s="1"/>
  <c r="R74" i="12" s="1"/>
  <c r="M38" i="9"/>
  <c r="L17" i="10" l="1"/>
  <c r="L17" i="39" s="1"/>
  <c r="L17" i="12" s="1"/>
  <c r="L168" i="9"/>
  <c r="M77" i="10"/>
  <c r="L20" i="12"/>
  <c r="M113" i="9"/>
  <c r="M66" i="10"/>
  <c r="L80" i="12"/>
  <c r="M83" i="9"/>
  <c r="Q87" i="9"/>
  <c r="R87" i="9" s="1"/>
  <c r="M78" i="9"/>
  <c r="O27" i="9"/>
  <c r="P27" i="9" s="1"/>
  <c r="L23" i="10"/>
  <c r="L40" i="12"/>
  <c r="N77" i="10"/>
  <c r="N77" i="39" s="1"/>
  <c r="N77" i="12" s="1"/>
  <c r="Q77" i="12" s="1"/>
  <c r="R77" i="12" s="1"/>
  <c r="M167" i="10"/>
  <c r="M167" i="39" s="1"/>
  <c r="M167" i="12" s="1"/>
  <c r="O167" i="12" s="1"/>
  <c r="N127" i="10"/>
  <c r="N127" i="39" s="1"/>
  <c r="N127" i="12" s="1"/>
  <c r="O127" i="12" s="1"/>
  <c r="P127" i="12" s="1"/>
  <c r="M40" i="9"/>
  <c r="L60" i="9"/>
  <c r="L23" i="9"/>
  <c r="M78" i="38"/>
  <c r="L128" i="9"/>
  <c r="L60" i="12"/>
  <c r="M43" i="9"/>
  <c r="L168" i="12"/>
  <c r="M18" i="12"/>
  <c r="L173" i="38"/>
  <c r="L170" i="38"/>
  <c r="M133" i="9"/>
  <c r="L170" i="9"/>
  <c r="M23" i="9"/>
  <c r="M173" i="10"/>
  <c r="L173" i="10"/>
  <c r="L133" i="9"/>
  <c r="L173" i="9"/>
  <c r="P7" i="9"/>
  <c r="L18" i="9"/>
  <c r="L20" i="9"/>
  <c r="Q167" i="12"/>
  <c r="R167" i="12" s="1"/>
  <c r="R14" i="12"/>
  <c r="Q94" i="12"/>
  <c r="R94" i="12" s="1"/>
  <c r="Q114" i="12"/>
  <c r="Q144" i="12"/>
  <c r="M20" i="12"/>
  <c r="M168" i="12"/>
  <c r="L18" i="12"/>
  <c r="M7" i="10"/>
  <c r="M7" i="39" s="1"/>
  <c r="M7" i="12" s="1"/>
  <c r="M7" i="13" s="1"/>
  <c r="N35" i="12"/>
  <c r="N35" i="13" s="1"/>
  <c r="N35" i="14" s="1"/>
  <c r="N35" i="15" s="1"/>
  <c r="N35" i="16" s="1"/>
  <c r="N95" i="12"/>
  <c r="N95" i="13" s="1"/>
  <c r="N95" i="14" s="1"/>
  <c r="N95" i="15" s="1"/>
  <c r="N95" i="16" s="1"/>
  <c r="L34" i="12"/>
  <c r="Q34" i="12" s="1"/>
  <c r="R34" i="12" s="1"/>
  <c r="Q84" i="12"/>
  <c r="Q17" i="12"/>
  <c r="R17" i="12" s="1"/>
  <c r="O17" i="12"/>
  <c r="P17" i="12" s="1"/>
  <c r="Q164" i="12"/>
  <c r="L133" i="39"/>
  <c r="L133" i="12" s="1"/>
  <c r="L127" i="12"/>
  <c r="L128" i="12" s="1"/>
  <c r="O157" i="12"/>
  <c r="P157" i="12" s="1"/>
  <c r="P14" i="12"/>
  <c r="Q74" i="12"/>
  <c r="L78" i="12"/>
  <c r="Q7" i="12"/>
  <c r="R7" i="12" s="1"/>
  <c r="O7" i="12"/>
  <c r="L24" i="12"/>
  <c r="L24" i="13" s="1"/>
  <c r="M23" i="38"/>
  <c r="M20" i="38"/>
  <c r="M18" i="38"/>
  <c r="M63" i="38"/>
  <c r="M60" i="38"/>
  <c r="L73" i="38"/>
  <c r="L70" i="38"/>
  <c r="P74" i="38"/>
  <c r="O74" i="38"/>
  <c r="M43" i="38"/>
  <c r="M38" i="38"/>
  <c r="M40" i="38"/>
  <c r="L133" i="38"/>
  <c r="L128" i="38"/>
  <c r="P144" i="38"/>
  <c r="O144" i="38"/>
  <c r="L130" i="38"/>
  <c r="L158" i="38"/>
  <c r="R64" i="38"/>
  <c r="Q64" i="38"/>
  <c r="P114" i="38"/>
  <c r="O114" i="38"/>
  <c r="L68" i="38"/>
  <c r="P64" i="38"/>
  <c r="O64" i="38"/>
  <c r="L138" i="38"/>
  <c r="L143" i="38"/>
  <c r="Q137" i="38"/>
  <c r="R137" i="38" s="1"/>
  <c r="Q34" i="38"/>
  <c r="R34" i="38" s="1"/>
  <c r="M73" i="38"/>
  <c r="M70" i="38"/>
  <c r="L43" i="38"/>
  <c r="L40" i="38"/>
  <c r="L160" i="38"/>
  <c r="M58" i="38"/>
  <c r="L8" i="38"/>
  <c r="L13" i="38"/>
  <c r="Q167" i="39"/>
  <c r="R167" i="39" s="1"/>
  <c r="N34" i="13"/>
  <c r="Q34" i="39"/>
  <c r="R34" i="39" s="1"/>
  <c r="L144" i="13"/>
  <c r="R144" i="13" s="1"/>
  <c r="R144" i="39"/>
  <c r="N64" i="13"/>
  <c r="L83" i="39"/>
  <c r="L83" i="12" s="1"/>
  <c r="R14" i="39"/>
  <c r="N94" i="13"/>
  <c r="Q94" i="39"/>
  <c r="R94" i="39" s="1"/>
  <c r="N114" i="13"/>
  <c r="Q114" i="39"/>
  <c r="N144" i="13"/>
  <c r="Q144" i="39"/>
  <c r="L174" i="13"/>
  <c r="R174" i="13" s="1"/>
  <c r="R174" i="39"/>
  <c r="N134" i="13"/>
  <c r="L18" i="39"/>
  <c r="L84" i="13"/>
  <c r="R84" i="13" s="1"/>
  <c r="R84" i="39"/>
  <c r="L168" i="39"/>
  <c r="L23" i="39"/>
  <c r="L23" i="12" s="1"/>
  <c r="L173" i="39"/>
  <c r="L173" i="12" s="1"/>
  <c r="N135" i="13"/>
  <c r="N135" i="14" s="1"/>
  <c r="N135" i="15" s="1"/>
  <c r="N135" i="16" s="1"/>
  <c r="L74" i="13"/>
  <c r="R74" i="13" s="1"/>
  <c r="R74" i="39"/>
  <c r="N84" i="13"/>
  <c r="Q84" i="39"/>
  <c r="L164" i="13"/>
  <c r="R164" i="13" s="1"/>
  <c r="R164" i="39"/>
  <c r="Q17" i="39"/>
  <c r="R17" i="39" s="1"/>
  <c r="N164" i="13"/>
  <c r="Q164" i="39"/>
  <c r="M24" i="13"/>
  <c r="L128" i="39"/>
  <c r="P14" i="39"/>
  <c r="L114" i="13"/>
  <c r="R114" i="13" s="1"/>
  <c r="R114" i="39"/>
  <c r="N74" i="13"/>
  <c r="Q74" i="39"/>
  <c r="L78" i="39"/>
  <c r="L6" i="39"/>
  <c r="L6" i="12" s="1"/>
  <c r="M6" i="13"/>
  <c r="M6" i="14" s="1"/>
  <c r="M6" i="15" s="1"/>
  <c r="M6" i="16" s="1"/>
  <c r="L156" i="13"/>
  <c r="L66" i="13"/>
  <c r="L86" i="13"/>
  <c r="L96" i="13"/>
  <c r="L96" i="14" s="1"/>
  <c r="L96" i="15" s="1"/>
  <c r="L106" i="13"/>
  <c r="L166" i="13"/>
  <c r="L36" i="13"/>
  <c r="L126" i="13"/>
  <c r="L136" i="13"/>
  <c r="L136" i="14" s="1"/>
  <c r="L136" i="15" s="1"/>
  <c r="L26" i="13"/>
  <c r="L26" i="14" s="1"/>
  <c r="L26" i="15" s="1"/>
  <c r="L80" i="39"/>
  <c r="L40" i="39"/>
  <c r="L170" i="39"/>
  <c r="L60" i="39"/>
  <c r="L70" i="39"/>
  <c r="L20" i="39"/>
  <c r="Q7" i="39"/>
  <c r="R7" i="39" s="1"/>
  <c r="M13" i="38"/>
  <c r="M8" i="38"/>
  <c r="M98" i="39"/>
  <c r="M143" i="10"/>
  <c r="M137" i="39"/>
  <c r="M137" i="12" s="1"/>
  <c r="M20" i="39"/>
  <c r="M168" i="39"/>
  <c r="M127" i="13"/>
  <c r="O157" i="39"/>
  <c r="P157" i="39" s="1"/>
  <c r="M157" i="13"/>
  <c r="M80" i="39"/>
  <c r="M69" i="13"/>
  <c r="M110" i="39"/>
  <c r="M66" i="39"/>
  <c r="M66" i="12" s="1"/>
  <c r="M70" i="12" s="1"/>
  <c r="M173" i="39"/>
  <c r="M173" i="12" s="1"/>
  <c r="M103" i="39"/>
  <c r="M103" i="12" s="1"/>
  <c r="M37" i="13"/>
  <c r="M100" i="39"/>
  <c r="M18" i="39"/>
  <c r="O17" i="39"/>
  <c r="P17" i="39" s="1"/>
  <c r="M17" i="13"/>
  <c r="M30" i="39"/>
  <c r="M19" i="13"/>
  <c r="M83" i="10"/>
  <c r="M77" i="39"/>
  <c r="M77" i="12" s="1"/>
  <c r="M78" i="12" s="1"/>
  <c r="M70" i="39"/>
  <c r="M59" i="13"/>
  <c r="M33" i="10"/>
  <c r="M27" i="39"/>
  <c r="M27" i="12" s="1"/>
  <c r="M28" i="12" s="1"/>
  <c r="M126" i="39"/>
  <c r="M126" i="12" s="1"/>
  <c r="M128" i="12" s="1"/>
  <c r="M56" i="39"/>
  <c r="M23" i="39"/>
  <c r="M23" i="12" s="1"/>
  <c r="M16" i="13"/>
  <c r="Q44" i="9"/>
  <c r="Q37" i="9"/>
  <c r="R37" i="9" s="1"/>
  <c r="O14" i="9"/>
  <c r="Q64" i="9"/>
  <c r="Q67" i="9"/>
  <c r="R67" i="9" s="1"/>
  <c r="Q174" i="9"/>
  <c r="O174" i="9"/>
  <c r="O164" i="9"/>
  <c r="O144" i="9"/>
  <c r="O114" i="9"/>
  <c r="Q104" i="9"/>
  <c r="R104" i="9" s="1"/>
  <c r="Q97" i="9"/>
  <c r="R97" i="9" s="1"/>
  <c r="O97" i="9"/>
  <c r="P97" i="9" s="1"/>
  <c r="O84" i="9"/>
  <c r="P74" i="9"/>
  <c r="O74" i="9"/>
  <c r="O67" i="9"/>
  <c r="P67" i="9" s="1"/>
  <c r="O64" i="9"/>
  <c r="P64" i="9"/>
  <c r="O57" i="9"/>
  <c r="P57" i="9"/>
  <c r="O37" i="9"/>
  <c r="P37" i="9" s="1"/>
  <c r="P44" i="9"/>
  <c r="O44" i="9"/>
  <c r="M36" i="10"/>
  <c r="M36" i="39" s="1"/>
  <c r="M128" i="9"/>
  <c r="Q84" i="10"/>
  <c r="M98" i="10"/>
  <c r="M144" i="10"/>
  <c r="M144" i="39" s="1"/>
  <c r="R164" i="10"/>
  <c r="L170" i="10"/>
  <c r="M18" i="10"/>
  <c r="M23" i="10"/>
  <c r="Q34" i="10"/>
  <c r="R34" i="10" s="1"/>
  <c r="M64" i="10"/>
  <c r="M64" i="39" s="1"/>
  <c r="M64" i="12" s="1"/>
  <c r="P64" i="12" s="1"/>
  <c r="L103" i="9"/>
  <c r="L98" i="9"/>
  <c r="L97" i="10"/>
  <c r="L97" i="39" s="1"/>
  <c r="L97" i="12" s="1"/>
  <c r="L98" i="12" s="1"/>
  <c r="N97" i="10"/>
  <c r="N97" i="39" s="1"/>
  <c r="N97" i="12" s="1"/>
  <c r="L99" i="10"/>
  <c r="L99" i="39" s="1"/>
  <c r="L99" i="12" s="1"/>
  <c r="L100" i="12" s="1"/>
  <c r="L100" i="9"/>
  <c r="N104" i="10"/>
  <c r="N104" i="39" s="1"/>
  <c r="N104" i="12" s="1"/>
  <c r="L107" i="10"/>
  <c r="L107" i="39" s="1"/>
  <c r="L107" i="12" s="1"/>
  <c r="L108" i="12" s="1"/>
  <c r="L108" i="9"/>
  <c r="L113" i="9"/>
  <c r="L130" i="9"/>
  <c r="L129" i="10"/>
  <c r="L129" i="39" s="1"/>
  <c r="L129" i="12" s="1"/>
  <c r="L130" i="12" s="1"/>
  <c r="M44" i="10"/>
  <c r="M44" i="39" s="1"/>
  <c r="L56" i="14"/>
  <c r="L56" i="15" s="1"/>
  <c r="L64" i="10"/>
  <c r="L64" i="39" s="1"/>
  <c r="L64" i="12" s="1"/>
  <c r="R64" i="12" s="1"/>
  <c r="L87" i="10"/>
  <c r="L87" i="39" s="1"/>
  <c r="L87" i="12" s="1"/>
  <c r="L88" i="12" s="1"/>
  <c r="L88" i="9"/>
  <c r="L93" i="9"/>
  <c r="M159" i="10"/>
  <c r="M159" i="39" s="1"/>
  <c r="M159" i="12" s="1"/>
  <c r="Q164" i="10"/>
  <c r="M30" i="10"/>
  <c r="L40" i="10"/>
  <c r="M57" i="10"/>
  <c r="M57" i="39" s="1"/>
  <c r="M57" i="12" s="1"/>
  <c r="M58" i="9"/>
  <c r="M63" i="9"/>
  <c r="M89" i="10"/>
  <c r="M89" i="39" s="1"/>
  <c r="M89" i="12" s="1"/>
  <c r="M90" i="12" s="1"/>
  <c r="M90" i="9"/>
  <c r="Q94" i="10"/>
  <c r="R94" i="10" s="1"/>
  <c r="L133" i="10"/>
  <c r="L128" i="10"/>
  <c r="Q144" i="10"/>
  <c r="L33" i="9"/>
  <c r="L28" i="9"/>
  <c r="L27" i="10"/>
  <c r="L27" i="39" s="1"/>
  <c r="L29" i="10"/>
  <c r="L29" i="39" s="1"/>
  <c r="L29" i="12" s="1"/>
  <c r="L30" i="12" s="1"/>
  <c r="L30" i="9"/>
  <c r="L67" i="10"/>
  <c r="L67" i="39" s="1"/>
  <c r="L67" i="12" s="1"/>
  <c r="L68" i="9"/>
  <c r="L73" i="9"/>
  <c r="M103" i="10"/>
  <c r="L110" i="9"/>
  <c r="L109" i="10"/>
  <c r="L109" i="39" s="1"/>
  <c r="L109" i="12" s="1"/>
  <c r="L110" i="12" s="1"/>
  <c r="M20" i="10"/>
  <c r="L60" i="10"/>
  <c r="M73" i="9"/>
  <c r="M68" i="9"/>
  <c r="M67" i="10"/>
  <c r="M67" i="39" s="1"/>
  <c r="M67" i="12" s="1"/>
  <c r="L70" i="10"/>
  <c r="L163" i="9"/>
  <c r="L157" i="10"/>
  <c r="L157" i="39" s="1"/>
  <c r="L158" i="9"/>
  <c r="M169" i="10"/>
  <c r="M169" i="39" s="1"/>
  <c r="M169" i="12" s="1"/>
  <c r="M170" i="9"/>
  <c r="N174" i="10"/>
  <c r="N174" i="39" s="1"/>
  <c r="N174" i="12" s="1"/>
  <c r="L18" i="10"/>
  <c r="L20" i="10"/>
  <c r="L63" i="9"/>
  <c r="L58" i="9"/>
  <c r="L57" i="10"/>
  <c r="L57" i="39" s="1"/>
  <c r="M70" i="10"/>
  <c r="L89" i="10"/>
  <c r="L89" i="39" s="1"/>
  <c r="L89" i="12" s="1"/>
  <c r="L90" i="12" s="1"/>
  <c r="L90" i="9"/>
  <c r="N14" i="10"/>
  <c r="N14" i="39" s="1"/>
  <c r="N14" i="12" s="1"/>
  <c r="L37" i="10"/>
  <c r="L37" i="39" s="1"/>
  <c r="L37" i="12" s="1"/>
  <c r="L38" i="9"/>
  <c r="L43" i="9"/>
  <c r="N44" i="10"/>
  <c r="N44" i="39" s="1"/>
  <c r="N44" i="12" s="1"/>
  <c r="M80" i="10"/>
  <c r="R74" i="10"/>
  <c r="L80" i="10"/>
  <c r="L94" i="14"/>
  <c r="M100" i="10"/>
  <c r="M139" i="10"/>
  <c r="M139" i="39" s="1"/>
  <c r="M139" i="12" s="1"/>
  <c r="M140" i="9"/>
  <c r="M86" i="14"/>
  <c r="M86" i="15" s="1"/>
  <c r="R144" i="10"/>
  <c r="L159" i="10"/>
  <c r="L159" i="39" s="1"/>
  <c r="L159" i="12" s="1"/>
  <c r="L160" i="12" s="1"/>
  <c r="L160" i="9"/>
  <c r="M166" i="14"/>
  <c r="M166" i="15" s="1"/>
  <c r="Q64" i="10"/>
  <c r="L83" i="10"/>
  <c r="M114" i="10"/>
  <c r="M114" i="39" s="1"/>
  <c r="M129" i="10"/>
  <c r="M129" i="39" s="1"/>
  <c r="M129" i="12" s="1"/>
  <c r="M130" i="9"/>
  <c r="R14" i="10"/>
  <c r="M74" i="10"/>
  <c r="M74" i="39" s="1"/>
  <c r="M84" i="10"/>
  <c r="M84" i="39" s="1"/>
  <c r="M84" i="12" s="1"/>
  <c r="P84" i="12" s="1"/>
  <c r="Q114" i="10"/>
  <c r="L143" i="9"/>
  <c r="L137" i="10"/>
  <c r="L137" i="39" s="1"/>
  <c r="L138" i="9"/>
  <c r="M164" i="10"/>
  <c r="M164" i="39" s="1"/>
  <c r="R174" i="10"/>
  <c r="P14" i="10"/>
  <c r="N67" i="10"/>
  <c r="N67" i="39" s="1"/>
  <c r="N67" i="12" s="1"/>
  <c r="M106" i="14"/>
  <c r="M106" i="15" s="1"/>
  <c r="M138" i="10"/>
  <c r="M78" i="10"/>
  <c r="R114" i="10"/>
  <c r="M60" i="10"/>
  <c r="Q74" i="10"/>
  <c r="L78" i="10"/>
  <c r="R84" i="10"/>
  <c r="M128" i="10"/>
  <c r="M133" i="10"/>
  <c r="L168" i="10"/>
  <c r="M174" i="10"/>
  <c r="M174" i="39" s="1"/>
  <c r="M174" i="12" s="1"/>
  <c r="P174" i="12" s="1"/>
  <c r="M28" i="10"/>
  <c r="N37" i="10"/>
  <c r="N37" i="39" s="1"/>
  <c r="N37" i="12" s="1"/>
  <c r="L44" i="10"/>
  <c r="L44" i="39" s="1"/>
  <c r="M93" i="9"/>
  <c r="M87" i="10"/>
  <c r="M87" i="39" s="1"/>
  <c r="M87" i="12" s="1"/>
  <c r="M88" i="12" s="1"/>
  <c r="M88" i="9"/>
  <c r="M110" i="10"/>
  <c r="L139" i="10"/>
  <c r="L139" i="39" s="1"/>
  <c r="L139" i="12" s="1"/>
  <c r="L140" i="12" s="1"/>
  <c r="L140" i="9"/>
  <c r="F104" i="23"/>
  <c r="F134" i="23"/>
  <c r="F94" i="23"/>
  <c r="E111" i="23"/>
  <c r="E40" i="23"/>
  <c r="F40" i="23"/>
  <c r="E171" i="23"/>
  <c r="E161" i="23"/>
  <c r="E141" i="23"/>
  <c r="E131" i="23"/>
  <c r="E101" i="23"/>
  <c r="E91" i="23"/>
  <c r="E81" i="23"/>
  <c r="E71" i="23"/>
  <c r="E61" i="23"/>
  <c r="E41" i="23"/>
  <c r="E31" i="23"/>
  <c r="E21" i="23"/>
  <c r="G23" i="6"/>
  <c r="F34" i="23"/>
  <c r="M130" i="12" l="1"/>
  <c r="O127" i="39"/>
  <c r="P127" i="39" s="1"/>
  <c r="Q77" i="39"/>
  <c r="R77" i="39" s="1"/>
  <c r="Q127" i="39"/>
  <c r="R127" i="39" s="1"/>
  <c r="P167" i="39"/>
  <c r="P167" i="12"/>
  <c r="M168" i="10"/>
  <c r="O167" i="39"/>
  <c r="M38" i="10"/>
  <c r="O144" i="10"/>
  <c r="M13" i="10"/>
  <c r="M40" i="10"/>
  <c r="O7" i="39"/>
  <c r="P7" i="39" s="1"/>
  <c r="M8" i="39"/>
  <c r="M68" i="12"/>
  <c r="M13" i="39"/>
  <c r="M13" i="12" s="1"/>
  <c r="L34" i="13"/>
  <c r="Q34" i="13" s="1"/>
  <c r="R34" i="13" s="1"/>
  <c r="O37" i="12"/>
  <c r="P37" i="12" s="1"/>
  <c r="Q37" i="12"/>
  <c r="R37" i="12" s="1"/>
  <c r="M164" i="12"/>
  <c r="M164" i="13" s="1"/>
  <c r="Q137" i="39"/>
  <c r="L137" i="12"/>
  <c r="O74" i="39"/>
  <c r="M74" i="12"/>
  <c r="M74" i="13" s="1"/>
  <c r="O114" i="39"/>
  <c r="M114" i="12"/>
  <c r="M114" i="13" s="1"/>
  <c r="O114" i="13" s="1"/>
  <c r="M140" i="12"/>
  <c r="O14" i="12"/>
  <c r="Q14" i="12"/>
  <c r="Q57" i="39"/>
  <c r="R57" i="39" s="1"/>
  <c r="L57" i="12"/>
  <c r="Q157" i="39"/>
  <c r="L157" i="12"/>
  <c r="Q27" i="39"/>
  <c r="R27" i="39" s="1"/>
  <c r="L27" i="12"/>
  <c r="O97" i="12"/>
  <c r="P97" i="12" s="1"/>
  <c r="Q97" i="12"/>
  <c r="R97" i="12" s="1"/>
  <c r="O144" i="39"/>
  <c r="M144" i="12"/>
  <c r="M144" i="13" s="1"/>
  <c r="M40" i="39"/>
  <c r="M36" i="12"/>
  <c r="M60" i="39"/>
  <c r="M56" i="12"/>
  <c r="M60" i="12" s="1"/>
  <c r="M138" i="12"/>
  <c r="N177" i="12"/>
  <c r="O57" i="12"/>
  <c r="P57" i="12" s="1"/>
  <c r="O137" i="12"/>
  <c r="P137" i="12" s="1"/>
  <c r="O77" i="12"/>
  <c r="P77" i="12" s="1"/>
  <c r="O87" i="12"/>
  <c r="P87" i="12" s="1"/>
  <c r="O27" i="12"/>
  <c r="P27" i="12" s="1"/>
  <c r="Q64" i="12"/>
  <c r="R44" i="39"/>
  <c r="L44" i="12"/>
  <c r="R44" i="12" s="1"/>
  <c r="Q67" i="12"/>
  <c r="R67" i="12" s="1"/>
  <c r="O67" i="12"/>
  <c r="P67" i="12" s="1"/>
  <c r="L38" i="12"/>
  <c r="O174" i="12"/>
  <c r="Q174" i="12"/>
  <c r="M170" i="12"/>
  <c r="L68" i="12"/>
  <c r="P44" i="39"/>
  <c r="M44" i="12"/>
  <c r="O44" i="12" s="1"/>
  <c r="P44" i="12" s="1"/>
  <c r="Q104" i="12"/>
  <c r="R104" i="12" s="1"/>
  <c r="L176" i="12"/>
  <c r="L8" i="12"/>
  <c r="Q107" i="12"/>
  <c r="R107" i="12" s="1"/>
  <c r="O84" i="12"/>
  <c r="P7" i="12"/>
  <c r="M8" i="12"/>
  <c r="Q127" i="12"/>
  <c r="R127" i="12" s="1"/>
  <c r="Q87" i="12"/>
  <c r="R87" i="12" s="1"/>
  <c r="O64" i="12"/>
  <c r="P174" i="39"/>
  <c r="M174" i="13"/>
  <c r="Q67" i="39"/>
  <c r="R67" i="39" s="1"/>
  <c r="M84" i="13"/>
  <c r="O84" i="13" s="1"/>
  <c r="P84" i="39"/>
  <c r="L38" i="39"/>
  <c r="L43" i="39"/>
  <c r="L43" i="12" s="1"/>
  <c r="N174" i="13"/>
  <c r="O174" i="39"/>
  <c r="Q174" i="39"/>
  <c r="L68" i="39"/>
  <c r="L73" i="39"/>
  <c r="L73" i="12" s="1"/>
  <c r="L64" i="13"/>
  <c r="R64" i="13" s="1"/>
  <c r="R64" i="39"/>
  <c r="N104" i="13"/>
  <c r="Q104" i="39"/>
  <c r="R104" i="39" s="1"/>
  <c r="L98" i="39"/>
  <c r="L103" i="39"/>
  <c r="L103" i="12" s="1"/>
  <c r="L126" i="14"/>
  <c r="L126" i="15" s="1"/>
  <c r="L126" i="16" s="1"/>
  <c r="L36" i="14"/>
  <c r="L36" i="15" s="1"/>
  <c r="L36" i="16" s="1"/>
  <c r="L66" i="14"/>
  <c r="L66" i="15" s="1"/>
  <c r="L66" i="16" s="1"/>
  <c r="L156" i="14"/>
  <c r="L156" i="15" s="1"/>
  <c r="L156" i="16" s="1"/>
  <c r="L8" i="39"/>
  <c r="L13" i="39"/>
  <c r="L13" i="12" s="1"/>
  <c r="Q74" i="13"/>
  <c r="N74" i="14"/>
  <c r="N77" i="13"/>
  <c r="N107" i="13"/>
  <c r="M24" i="14"/>
  <c r="N17" i="13"/>
  <c r="O17" i="13" s="1"/>
  <c r="P17" i="13" s="1"/>
  <c r="L16" i="13"/>
  <c r="L167" i="13"/>
  <c r="L168" i="13" s="1"/>
  <c r="N87" i="13"/>
  <c r="Q144" i="13"/>
  <c r="N144" i="14"/>
  <c r="Q94" i="13"/>
  <c r="R94" i="13" s="1"/>
  <c r="N94" i="14"/>
  <c r="Q94" i="14" s="1"/>
  <c r="R94" i="14" s="1"/>
  <c r="L76" i="13"/>
  <c r="Q64" i="39"/>
  <c r="N34" i="14"/>
  <c r="Q37" i="39"/>
  <c r="R37" i="39" s="1"/>
  <c r="L138" i="39"/>
  <c r="R137" i="39"/>
  <c r="L143" i="39"/>
  <c r="L143" i="12" s="1"/>
  <c r="P74" i="39"/>
  <c r="P114" i="39"/>
  <c r="Q44" i="39"/>
  <c r="O44" i="39"/>
  <c r="Q14" i="39"/>
  <c r="O14" i="39"/>
  <c r="L58" i="39"/>
  <c r="L63" i="39"/>
  <c r="L63" i="12" s="1"/>
  <c r="L158" i="39"/>
  <c r="R157" i="39"/>
  <c r="L163" i="39"/>
  <c r="L163" i="12" s="1"/>
  <c r="L28" i="39"/>
  <c r="L33" i="39"/>
  <c r="L33" i="12" s="1"/>
  <c r="L88" i="39"/>
  <c r="L93" i="39"/>
  <c r="L93" i="12" s="1"/>
  <c r="L108" i="39"/>
  <c r="L113" i="39"/>
  <c r="L113" i="12" s="1"/>
  <c r="Q97" i="39"/>
  <c r="R97" i="39" s="1"/>
  <c r="M64" i="13"/>
  <c r="O64" i="13" s="1"/>
  <c r="P64" i="39"/>
  <c r="P144" i="39"/>
  <c r="O37" i="39"/>
  <c r="P37" i="39" s="1"/>
  <c r="O97" i="39"/>
  <c r="P97" i="39" s="1"/>
  <c r="L77" i="13"/>
  <c r="N137" i="13"/>
  <c r="M14" i="13"/>
  <c r="N157" i="13"/>
  <c r="O157" i="13" s="1"/>
  <c r="P157" i="13" s="1"/>
  <c r="L127" i="13"/>
  <c r="L128" i="13" s="1"/>
  <c r="Q107" i="39"/>
  <c r="R107" i="39" s="1"/>
  <c r="O164" i="39"/>
  <c r="P164" i="39" s="1"/>
  <c r="Q164" i="13"/>
  <c r="N164" i="14"/>
  <c r="O84" i="39"/>
  <c r="Q84" i="13"/>
  <c r="N84" i="14"/>
  <c r="N127" i="13"/>
  <c r="O127" i="13" s="1"/>
  <c r="P127" i="13" s="1"/>
  <c r="N57" i="13"/>
  <c r="L17" i="13"/>
  <c r="L18" i="13" s="1"/>
  <c r="N134" i="14"/>
  <c r="Q87" i="39"/>
  <c r="R87" i="39" s="1"/>
  <c r="N27" i="13"/>
  <c r="Q114" i="13"/>
  <c r="N114" i="14"/>
  <c r="O64" i="39"/>
  <c r="N64" i="14"/>
  <c r="N167" i="13"/>
  <c r="L140" i="39"/>
  <c r="L160" i="39"/>
  <c r="L30" i="39"/>
  <c r="L100" i="39"/>
  <c r="L90" i="39"/>
  <c r="L110" i="39"/>
  <c r="L130" i="39"/>
  <c r="L59" i="13"/>
  <c r="L60" i="13" s="1"/>
  <c r="L159" i="13"/>
  <c r="L160" i="13" s="1"/>
  <c r="L29" i="13"/>
  <c r="L30" i="13" s="1"/>
  <c r="L69" i="13"/>
  <c r="L70" i="13" s="1"/>
  <c r="M29" i="13"/>
  <c r="M89" i="13"/>
  <c r="M90" i="13" s="1"/>
  <c r="M23" i="13"/>
  <c r="M20" i="13"/>
  <c r="M18" i="13"/>
  <c r="M99" i="13"/>
  <c r="M100" i="13" s="1"/>
  <c r="M167" i="13"/>
  <c r="M97" i="13"/>
  <c r="N7" i="13"/>
  <c r="M170" i="39"/>
  <c r="M159" i="13"/>
  <c r="M68" i="39"/>
  <c r="O67" i="39"/>
  <c r="P67" i="39" s="1"/>
  <c r="M67" i="13"/>
  <c r="M58" i="39"/>
  <c r="O57" i="39"/>
  <c r="P57" i="39" s="1"/>
  <c r="M57" i="13"/>
  <c r="M73" i="39"/>
  <c r="M73" i="12" s="1"/>
  <c r="M88" i="39"/>
  <c r="O87" i="39"/>
  <c r="P87" i="39" s="1"/>
  <c r="M87" i="13"/>
  <c r="M93" i="39"/>
  <c r="M93" i="12" s="1"/>
  <c r="M130" i="39"/>
  <c r="M140" i="39"/>
  <c r="M129" i="13"/>
  <c r="M90" i="39"/>
  <c r="M43" i="39"/>
  <c r="M43" i="12" s="1"/>
  <c r="M16" i="14"/>
  <c r="M16" i="15" s="1"/>
  <c r="M16" i="16" s="1"/>
  <c r="M63" i="39"/>
  <c r="M63" i="12" s="1"/>
  <c r="M133" i="39"/>
  <c r="M133" i="12" s="1"/>
  <c r="M28" i="39"/>
  <c r="O27" i="39"/>
  <c r="P27" i="39" s="1"/>
  <c r="M33" i="39"/>
  <c r="M33" i="12" s="1"/>
  <c r="M78" i="39"/>
  <c r="O77" i="39"/>
  <c r="P77" i="39" s="1"/>
  <c r="M77" i="13"/>
  <c r="M83" i="39"/>
  <c r="M83" i="12" s="1"/>
  <c r="M38" i="39"/>
  <c r="M128" i="39"/>
  <c r="M138" i="39"/>
  <c r="O137" i="39"/>
  <c r="P137" i="39" s="1"/>
  <c r="M137" i="13"/>
  <c r="M143" i="39"/>
  <c r="M143" i="12" s="1"/>
  <c r="M43" i="10"/>
  <c r="M34" i="23"/>
  <c r="O34" i="23" s="1"/>
  <c r="P34" i="23" s="1"/>
  <c r="H34" i="23"/>
  <c r="I34" i="23" s="1"/>
  <c r="M134" i="23"/>
  <c r="M134" i="7" s="1"/>
  <c r="H134" i="23"/>
  <c r="I134" i="23" s="1"/>
  <c r="M94" i="23"/>
  <c r="O94" i="23" s="1"/>
  <c r="H94" i="23"/>
  <c r="I94" i="23" s="1"/>
  <c r="M104" i="23"/>
  <c r="M104" i="7" s="1"/>
  <c r="H104" i="23"/>
  <c r="I104" i="23" s="1"/>
  <c r="M94" i="7"/>
  <c r="M94" i="36" s="1"/>
  <c r="R44" i="10"/>
  <c r="M26" i="14"/>
  <c r="M26" i="15" s="1"/>
  <c r="M26" i="16" s="1"/>
  <c r="P174" i="10"/>
  <c r="P74" i="10"/>
  <c r="P114" i="10"/>
  <c r="L16" i="14"/>
  <c r="L16" i="15" s="1"/>
  <c r="L16" i="16" s="1"/>
  <c r="L160" i="10"/>
  <c r="M140" i="10"/>
  <c r="Q44" i="10"/>
  <c r="O44" i="10"/>
  <c r="Q14" i="10"/>
  <c r="O14" i="10"/>
  <c r="L90" i="10"/>
  <c r="Q174" i="10"/>
  <c r="O174" i="10"/>
  <c r="M170" i="10"/>
  <c r="L158" i="10"/>
  <c r="L163" i="10"/>
  <c r="M68" i="10"/>
  <c r="M73" i="10"/>
  <c r="L68" i="10"/>
  <c r="L73" i="10"/>
  <c r="L30" i="10"/>
  <c r="L106" i="14"/>
  <c r="L106" i="15" s="1"/>
  <c r="M58" i="10"/>
  <c r="M63" i="10"/>
  <c r="L88" i="10"/>
  <c r="L93" i="10"/>
  <c r="Q104" i="10"/>
  <c r="R104" i="10" s="1"/>
  <c r="L100" i="10"/>
  <c r="L98" i="10"/>
  <c r="L103" i="10"/>
  <c r="P64" i="10"/>
  <c r="P144" i="10"/>
  <c r="P84" i="10"/>
  <c r="M130" i="10"/>
  <c r="L140" i="10"/>
  <c r="M88" i="10"/>
  <c r="M93" i="10"/>
  <c r="O74" i="10"/>
  <c r="M76" i="14"/>
  <c r="M76" i="15" s="1"/>
  <c r="M76" i="16" s="1"/>
  <c r="M136" i="14"/>
  <c r="M136" i="15" s="1"/>
  <c r="M136" i="16" s="1"/>
  <c r="L104" i="14"/>
  <c r="M96" i="14"/>
  <c r="M96" i="15" s="1"/>
  <c r="M96" i="16" s="1"/>
  <c r="L24" i="14"/>
  <c r="P164" i="10"/>
  <c r="L138" i="10"/>
  <c r="L143" i="10"/>
  <c r="O114" i="10"/>
  <c r="O64" i="10"/>
  <c r="L94" i="15"/>
  <c r="L86" i="14"/>
  <c r="L86" i="15" s="1"/>
  <c r="L86" i="16" s="1"/>
  <c r="L43" i="10"/>
  <c r="L38" i="10"/>
  <c r="L58" i="10"/>
  <c r="L63" i="10"/>
  <c r="L110" i="10"/>
  <c r="L28" i="10"/>
  <c r="L33" i="10"/>
  <c r="M90" i="10"/>
  <c r="O164" i="10"/>
  <c r="R64" i="10"/>
  <c r="P44" i="10"/>
  <c r="L130" i="10"/>
  <c r="L108" i="10"/>
  <c r="L113" i="10"/>
  <c r="O84" i="10"/>
  <c r="L26" i="16"/>
  <c r="L106" i="16"/>
  <c r="M166" i="16"/>
  <c r="L136" i="16"/>
  <c r="M106" i="16"/>
  <c r="L96" i="16"/>
  <c r="M86" i="16"/>
  <c r="L56" i="16"/>
  <c r="E32" i="23"/>
  <c r="L31" i="23"/>
  <c r="E62" i="23"/>
  <c r="L61" i="23"/>
  <c r="E82" i="23"/>
  <c r="L81" i="23"/>
  <c r="E102" i="23"/>
  <c r="L101" i="23"/>
  <c r="E142" i="23"/>
  <c r="L141" i="23"/>
  <c r="E172" i="23"/>
  <c r="L171" i="23"/>
  <c r="F184" i="23"/>
  <c r="E22" i="23"/>
  <c r="L21" i="23"/>
  <c r="E42" i="23"/>
  <c r="L41" i="23"/>
  <c r="E72" i="23"/>
  <c r="L71" i="23"/>
  <c r="E92" i="23"/>
  <c r="L91" i="23"/>
  <c r="E132" i="23"/>
  <c r="L131" i="23"/>
  <c r="E162" i="23"/>
  <c r="L161" i="23"/>
  <c r="E112" i="23"/>
  <c r="L111" i="23"/>
  <c r="F161" i="23"/>
  <c r="BZ114" i="30"/>
  <c r="BZ113" i="30"/>
  <c r="BZ112" i="30"/>
  <c r="BZ111" i="30"/>
  <c r="BZ110" i="30"/>
  <c r="BZ109" i="30"/>
  <c r="BZ108" i="30"/>
  <c r="BZ107" i="30"/>
  <c r="BY105" i="30"/>
  <c r="BY104" i="30"/>
  <c r="BY103" i="30"/>
  <c r="BY102" i="30"/>
  <c r="BY101" i="30"/>
  <c r="BY98" i="30"/>
  <c r="BY97" i="30"/>
  <c r="BY96" i="30"/>
  <c r="BY95" i="30"/>
  <c r="BY94" i="30"/>
  <c r="BY93" i="30"/>
  <c r="BY92" i="30"/>
  <c r="BY91" i="30"/>
  <c r="BS90" i="30"/>
  <c r="BM90" i="30"/>
  <c r="BG90" i="30"/>
  <c r="BA90" i="30"/>
  <c r="AU90" i="30"/>
  <c r="AO90" i="30"/>
  <c r="AI90" i="30"/>
  <c r="AC90" i="30"/>
  <c r="W90" i="30"/>
  <c r="Q90" i="30"/>
  <c r="K90" i="30"/>
  <c r="E90" i="30"/>
  <c r="BY89" i="30"/>
  <c r="BY88" i="30"/>
  <c r="BY87" i="30"/>
  <c r="BY86" i="30"/>
  <c r="BY85" i="30"/>
  <c r="BY84" i="30"/>
  <c r="BY83" i="30"/>
  <c r="BY82" i="30"/>
  <c r="BY81" i="30"/>
  <c r="BY80" i="30"/>
  <c r="BY79" i="30"/>
  <c r="BY78" i="30"/>
  <c r="BY77" i="30"/>
  <c r="BY76" i="30"/>
  <c r="BY75" i="30"/>
  <c r="BY74" i="30"/>
  <c r="BY73" i="30"/>
  <c r="BY72" i="30"/>
  <c r="BY71" i="30"/>
  <c r="BY70" i="30"/>
  <c r="BZ43" i="30"/>
  <c r="BT36" i="30"/>
  <c r="BT21" i="30" s="1"/>
  <c r="BN36" i="30"/>
  <c r="BN21" i="30" s="1"/>
  <c r="BH36" i="30"/>
  <c r="BB36" i="30"/>
  <c r="BB21" i="30" s="1"/>
  <c r="AV36" i="30"/>
  <c r="AV21" i="30" s="1"/>
  <c r="AP36" i="30"/>
  <c r="AP21" i="30" s="1"/>
  <c r="AJ36" i="30"/>
  <c r="AD36" i="30"/>
  <c r="AD21" i="30" s="1"/>
  <c r="X36" i="30"/>
  <c r="R36" i="30"/>
  <c r="L36" i="30"/>
  <c r="F36" i="30"/>
  <c r="BT35" i="30"/>
  <c r="BT18" i="30" s="1"/>
  <c r="BN35" i="30"/>
  <c r="BH35" i="30"/>
  <c r="BH18" i="30" s="1"/>
  <c r="BH19" i="30" s="1"/>
  <c r="BB35" i="30"/>
  <c r="BB18" i="30" s="1"/>
  <c r="BB19" i="30" s="1"/>
  <c r="AV35" i="30"/>
  <c r="AV18" i="30" s="1"/>
  <c r="AP35" i="30"/>
  <c r="AP18" i="30" s="1"/>
  <c r="AP19" i="30" s="1"/>
  <c r="AJ35" i="30"/>
  <c r="AD35" i="30"/>
  <c r="AD18" i="30" s="1"/>
  <c r="AD19" i="30" s="1"/>
  <c r="X35" i="30"/>
  <c r="X18" i="30" s="1"/>
  <c r="X19" i="30" s="1"/>
  <c r="R35" i="30"/>
  <c r="R18" i="30" s="1"/>
  <c r="R19" i="30" s="1"/>
  <c r="L35" i="30"/>
  <c r="F35" i="30"/>
  <c r="BZ31" i="30"/>
  <c r="BT30" i="30"/>
  <c r="BN30" i="30"/>
  <c r="BH30" i="30"/>
  <c r="BB30" i="30"/>
  <c r="AV30" i="30"/>
  <c r="AP30" i="30"/>
  <c r="AJ30" i="30"/>
  <c r="AD30" i="30"/>
  <c r="X30" i="30"/>
  <c r="R30" i="30"/>
  <c r="L30" i="30"/>
  <c r="F30" i="30"/>
  <c r="BT29" i="30"/>
  <c r="BN29" i="30"/>
  <c r="BH29" i="30"/>
  <c r="BB29" i="30"/>
  <c r="AV29" i="30"/>
  <c r="AP29" i="30"/>
  <c r="AJ29" i="30"/>
  <c r="AD29" i="30"/>
  <c r="X29" i="30"/>
  <c r="R29" i="30"/>
  <c r="L29" i="30"/>
  <c r="F29" i="30"/>
  <c r="CI25" i="30"/>
  <c r="BN28" i="30" s="1"/>
  <c r="CH23" i="30"/>
  <c r="CD22" i="30"/>
  <c r="CD25" i="30" s="1"/>
  <c r="CG21" i="30"/>
  <c r="BS21" i="30"/>
  <c r="BM21" i="30"/>
  <c r="BH21" i="30"/>
  <c r="BG21" i="30"/>
  <c r="BA21" i="30"/>
  <c r="AU21" i="30"/>
  <c r="AO21" i="30"/>
  <c r="AJ21" i="30"/>
  <c r="AI21" i="30"/>
  <c r="AC21" i="30"/>
  <c r="X21" i="30"/>
  <c r="W21" i="30"/>
  <c r="R21" i="30"/>
  <c r="Q21" i="30"/>
  <c r="L21" i="30"/>
  <c r="K21" i="30"/>
  <c r="E21" i="30"/>
  <c r="BR20" i="30"/>
  <c r="BL20" i="30"/>
  <c r="BO20" i="30" s="1"/>
  <c r="BF20" i="30"/>
  <c r="BI20" i="30" s="1"/>
  <c r="AZ20" i="30"/>
  <c r="BC20" i="30" s="1"/>
  <c r="AT20" i="30"/>
  <c r="AW20" i="30" s="1"/>
  <c r="AN20" i="30"/>
  <c r="AQ20" i="30" s="1"/>
  <c r="AH20" i="30"/>
  <c r="AK20" i="30" s="1"/>
  <c r="AB20" i="30"/>
  <c r="AE20" i="30" s="1"/>
  <c r="V20" i="30"/>
  <c r="Y20" i="30" s="1"/>
  <c r="P20" i="30"/>
  <c r="S20" i="30" s="1"/>
  <c r="J20" i="30"/>
  <c r="M20" i="30" s="1"/>
  <c r="BZ20" i="30"/>
  <c r="CG19" i="30"/>
  <c r="CG18" i="30"/>
  <c r="BS18" i="30"/>
  <c r="BN18" i="30"/>
  <c r="BN19" i="30" s="1"/>
  <c r="BM18" i="30"/>
  <c r="BG18" i="30"/>
  <c r="BA18" i="30"/>
  <c r="AU18" i="30"/>
  <c r="AO18" i="30"/>
  <c r="AJ18" i="30"/>
  <c r="AJ19" i="30" s="1"/>
  <c r="AI18" i="30"/>
  <c r="AC18" i="30"/>
  <c r="W18" i="30"/>
  <c r="Q18" i="30"/>
  <c r="L18" i="30"/>
  <c r="L19" i="30" s="1"/>
  <c r="K18" i="30"/>
  <c r="K19" i="30" s="1"/>
  <c r="E18" i="30"/>
  <c r="E19" i="30" s="1"/>
  <c r="BL17" i="30"/>
  <c r="AZ17" i="30"/>
  <c r="AN17" i="30"/>
  <c r="AB17" i="30"/>
  <c r="P17" i="30"/>
  <c r="CG16" i="30"/>
  <c r="CG15" i="30"/>
  <c r="BS15" i="30"/>
  <c r="BR15" i="30" s="1"/>
  <c r="BM15" i="30"/>
  <c r="BL15" i="30" s="1"/>
  <c r="BO15" i="30" s="1"/>
  <c r="BG15" i="30"/>
  <c r="BF15" i="30" s="1"/>
  <c r="BA15" i="30"/>
  <c r="AZ15" i="30" s="1"/>
  <c r="BC15" i="30" s="1"/>
  <c r="AU15" i="30"/>
  <c r="AT15" i="30" s="1"/>
  <c r="AO15" i="30"/>
  <c r="AN15" i="30" s="1"/>
  <c r="AQ15" i="30" s="1"/>
  <c r="AI15" i="30"/>
  <c r="AH15" i="30" s="1"/>
  <c r="AC15" i="30"/>
  <c r="AB15" i="30" s="1"/>
  <c r="AE15" i="30" s="1"/>
  <c r="W15" i="30"/>
  <c r="V15" i="30" s="1"/>
  <c r="Q15" i="30"/>
  <c r="P15" i="30" s="1"/>
  <c r="S15" i="30" s="1"/>
  <c r="K15" i="30"/>
  <c r="J15" i="30" s="1"/>
  <c r="M15" i="30" s="1"/>
  <c r="BZ15" i="30"/>
  <c r="E15" i="30"/>
  <c r="BT16" i="30"/>
  <c r="BN16" i="30"/>
  <c r="BH16" i="30"/>
  <c r="BB16" i="30"/>
  <c r="BA16" i="30"/>
  <c r="AV16" i="30"/>
  <c r="AP16" i="30"/>
  <c r="AO16" i="30"/>
  <c r="AJ16" i="30"/>
  <c r="AD16" i="30"/>
  <c r="X16" i="30"/>
  <c r="R16" i="30"/>
  <c r="Q16" i="30"/>
  <c r="L16" i="30"/>
  <c r="F16" i="30"/>
  <c r="E16" i="30"/>
  <c r="BR13" i="30"/>
  <c r="BU13" i="30" s="1"/>
  <c r="BL13" i="30"/>
  <c r="BO13" i="30" s="1"/>
  <c r="BF13" i="30"/>
  <c r="BI13" i="30" s="1"/>
  <c r="AZ13" i="30"/>
  <c r="BC13" i="30" s="1"/>
  <c r="AT13" i="30"/>
  <c r="AW13" i="30" s="1"/>
  <c r="AN13" i="30"/>
  <c r="AQ13" i="30" s="1"/>
  <c r="AH13" i="30"/>
  <c r="AK13" i="30" s="1"/>
  <c r="AB13" i="30"/>
  <c r="AE13" i="30" s="1"/>
  <c r="V13" i="30"/>
  <c r="Y13" i="30" s="1"/>
  <c r="P13" i="30"/>
  <c r="S13" i="30" s="1"/>
  <c r="J13" i="30"/>
  <c r="M13" i="30" s="1"/>
  <c r="BZ13" i="30"/>
  <c r="BY13" i="30"/>
  <c r="CE13" i="30" s="1"/>
  <c r="CG13" i="30" s="1"/>
  <c r="BR12" i="30"/>
  <c r="BU12" i="30" s="1"/>
  <c r="BL12" i="30"/>
  <c r="BO12" i="30" s="1"/>
  <c r="BF12" i="30"/>
  <c r="BI12" i="30" s="1"/>
  <c r="AZ12" i="30"/>
  <c r="BC12" i="30" s="1"/>
  <c r="AT12" i="30"/>
  <c r="AW12" i="30" s="1"/>
  <c r="AN12" i="30"/>
  <c r="AQ12" i="30" s="1"/>
  <c r="AH12" i="30"/>
  <c r="AK12" i="30" s="1"/>
  <c r="AB12" i="30"/>
  <c r="AE12" i="30" s="1"/>
  <c r="V12" i="30"/>
  <c r="Y12" i="30" s="1"/>
  <c r="P12" i="30"/>
  <c r="S12" i="30" s="1"/>
  <c r="J12" i="30"/>
  <c r="M12" i="30" s="1"/>
  <c r="BZ12" i="30"/>
  <c r="BY12" i="30"/>
  <c r="CE12" i="30" s="1"/>
  <c r="CG12" i="30" s="1"/>
  <c r="BR11" i="30"/>
  <c r="BU11" i="30" s="1"/>
  <c r="BL11" i="30"/>
  <c r="BO11" i="30" s="1"/>
  <c r="BF11" i="30"/>
  <c r="BI11" i="30" s="1"/>
  <c r="AZ11" i="30"/>
  <c r="BC11" i="30" s="1"/>
  <c r="AT11" i="30"/>
  <c r="AW11" i="30" s="1"/>
  <c r="AN11" i="30"/>
  <c r="AQ11" i="30" s="1"/>
  <c r="AH11" i="30"/>
  <c r="AK11" i="30" s="1"/>
  <c r="AB11" i="30"/>
  <c r="AE11" i="30" s="1"/>
  <c r="V11" i="30"/>
  <c r="Y11" i="30" s="1"/>
  <c r="P11" i="30"/>
  <c r="S11" i="30" s="1"/>
  <c r="J11" i="30"/>
  <c r="M11" i="30" s="1"/>
  <c r="BZ11" i="30"/>
  <c r="BY11" i="30"/>
  <c r="BR10" i="30"/>
  <c r="BU10" i="30" s="1"/>
  <c r="BL10" i="30"/>
  <c r="BO10" i="30" s="1"/>
  <c r="BF10" i="30"/>
  <c r="BI10" i="30" s="1"/>
  <c r="AZ10" i="30"/>
  <c r="BC10" i="30" s="1"/>
  <c r="AT10" i="30"/>
  <c r="AW10" i="30" s="1"/>
  <c r="AN10" i="30"/>
  <c r="AQ10" i="30" s="1"/>
  <c r="AH10" i="30"/>
  <c r="AK10" i="30" s="1"/>
  <c r="AB10" i="30"/>
  <c r="AE10" i="30" s="1"/>
  <c r="V10" i="30"/>
  <c r="Y10" i="30" s="1"/>
  <c r="P10" i="30"/>
  <c r="S10" i="30" s="1"/>
  <c r="J10" i="30"/>
  <c r="M10" i="30" s="1"/>
  <c r="BZ10" i="30"/>
  <c r="BY10" i="30"/>
  <c r="CG9" i="30"/>
  <c r="CG8" i="30"/>
  <c r="BZ8" i="30"/>
  <c r="BS8" i="30"/>
  <c r="BM8" i="30"/>
  <c r="BG8" i="30"/>
  <c r="BA8" i="30"/>
  <c r="AU8" i="30"/>
  <c r="AO8" i="30"/>
  <c r="AI8" i="30"/>
  <c r="AC8" i="30"/>
  <c r="W8" i="30"/>
  <c r="Q8" i="30"/>
  <c r="K8" i="30"/>
  <c r="K9" i="30" s="1"/>
  <c r="E8" i="30"/>
  <c r="E9" i="30" s="1"/>
  <c r="BR7" i="30"/>
  <c r="BL7" i="30"/>
  <c r="BF7" i="30"/>
  <c r="AZ7" i="30"/>
  <c r="AT7" i="30"/>
  <c r="AN7" i="30"/>
  <c r="AH7" i="30"/>
  <c r="AB7" i="30"/>
  <c r="V7" i="30"/>
  <c r="P7" i="30"/>
  <c r="J7" i="30"/>
  <c r="BY7" i="30"/>
  <c r="CE7" i="30" s="1"/>
  <c r="CG7" i="30" s="1"/>
  <c r="D7" i="30"/>
  <c r="BR6" i="30"/>
  <c r="BL6" i="30"/>
  <c r="BF6" i="30"/>
  <c r="AZ6" i="30"/>
  <c r="AT6" i="30"/>
  <c r="AN6" i="30"/>
  <c r="AH6" i="30"/>
  <c r="AB6" i="30"/>
  <c r="V6" i="30"/>
  <c r="P6" i="30"/>
  <c r="J6" i="30"/>
  <c r="M6" i="30" s="1"/>
  <c r="BY6" i="30"/>
  <c r="CE6" i="30" s="1"/>
  <c r="CG6" i="30" s="1"/>
  <c r="D6" i="30"/>
  <c r="BL5" i="30"/>
  <c r="J5" i="30"/>
  <c r="O23" i="25"/>
  <c r="O22" i="25"/>
  <c r="O21" i="25"/>
  <c r="O20" i="25"/>
  <c r="O19" i="25"/>
  <c r="O18" i="25"/>
  <c r="O17" i="25"/>
  <c r="O16" i="25"/>
  <c r="O15" i="25"/>
  <c r="O14" i="25"/>
  <c r="O13" i="25"/>
  <c r="O12" i="25"/>
  <c r="O11" i="25"/>
  <c r="O10" i="25"/>
  <c r="O9" i="25"/>
  <c r="O8" i="25"/>
  <c r="O7" i="25"/>
  <c r="O6" i="25"/>
  <c r="G7" i="25"/>
  <c r="G8" i="25"/>
  <c r="G9" i="25"/>
  <c r="G10" i="25"/>
  <c r="G11" i="25"/>
  <c r="G12" i="25"/>
  <c r="G13" i="25"/>
  <c r="G14" i="25"/>
  <c r="G15" i="25"/>
  <c r="G16" i="25"/>
  <c r="G17" i="25"/>
  <c r="G18" i="25"/>
  <c r="G19" i="25"/>
  <c r="G20" i="25"/>
  <c r="G21" i="25"/>
  <c r="G22" i="25"/>
  <c r="G23" i="25"/>
  <c r="G6" i="25"/>
  <c r="I7" i="25"/>
  <c r="I8" i="25"/>
  <c r="I9" i="25"/>
  <c r="I10" i="25"/>
  <c r="I11" i="25"/>
  <c r="I12" i="25"/>
  <c r="I13" i="25"/>
  <c r="I14" i="25"/>
  <c r="I15" i="25"/>
  <c r="I16" i="25"/>
  <c r="I17" i="25"/>
  <c r="I18" i="25"/>
  <c r="I19" i="25"/>
  <c r="I20" i="25"/>
  <c r="I21" i="25"/>
  <c r="I22" i="25"/>
  <c r="I23" i="25"/>
  <c r="I6" i="25"/>
  <c r="BZ115" i="25"/>
  <c r="BZ114" i="25"/>
  <c r="BZ113" i="25"/>
  <c r="BZ112" i="25"/>
  <c r="BZ111" i="25"/>
  <c r="BZ110" i="25"/>
  <c r="BZ109" i="25"/>
  <c r="BZ108" i="25"/>
  <c r="BY106" i="25"/>
  <c r="BY105" i="25"/>
  <c r="BY104" i="25"/>
  <c r="BY103" i="25"/>
  <c r="BY102" i="25"/>
  <c r="BY99" i="25"/>
  <c r="BY98" i="25"/>
  <c r="BY97" i="25"/>
  <c r="BY96" i="25"/>
  <c r="BY95" i="25"/>
  <c r="BY94" i="25"/>
  <c r="BY93" i="25"/>
  <c r="BY92" i="25"/>
  <c r="BS91" i="25"/>
  <c r="BM91" i="25"/>
  <c r="BG91" i="25"/>
  <c r="BA91" i="25"/>
  <c r="AU91" i="25"/>
  <c r="AO91" i="25"/>
  <c r="AI91" i="25"/>
  <c r="AC91" i="25"/>
  <c r="W91" i="25"/>
  <c r="Q91" i="25"/>
  <c r="K91" i="25"/>
  <c r="E91" i="25"/>
  <c r="BY90" i="25"/>
  <c r="BY89" i="25"/>
  <c r="BY88" i="25"/>
  <c r="BY87" i="25"/>
  <c r="BY86" i="25"/>
  <c r="BY85" i="25"/>
  <c r="BY84" i="25"/>
  <c r="BY83" i="25"/>
  <c r="BY82" i="25"/>
  <c r="BY81" i="25"/>
  <c r="BY80" i="25"/>
  <c r="BY79" i="25"/>
  <c r="BY78" i="25"/>
  <c r="BY77" i="25"/>
  <c r="BY76" i="25"/>
  <c r="BY75" i="25"/>
  <c r="BY74" i="25"/>
  <c r="BY73" i="25"/>
  <c r="BY72" i="25"/>
  <c r="BY71" i="25"/>
  <c r="BZ44" i="25"/>
  <c r="BT37" i="25"/>
  <c r="BN37" i="25"/>
  <c r="BH37" i="25"/>
  <c r="BB37" i="25"/>
  <c r="AV37" i="25"/>
  <c r="AP37" i="25"/>
  <c r="AJ37" i="25"/>
  <c r="AD37" i="25"/>
  <c r="X37" i="25"/>
  <c r="R37" i="25"/>
  <c r="L37" i="25"/>
  <c r="F37" i="25"/>
  <c r="BT36" i="25"/>
  <c r="BN36" i="25"/>
  <c r="BH36" i="25"/>
  <c r="BB36" i="25"/>
  <c r="AV36" i="25"/>
  <c r="AP36" i="25"/>
  <c r="AJ36" i="25"/>
  <c r="AD36" i="25"/>
  <c r="X36" i="25"/>
  <c r="R36" i="25"/>
  <c r="L36" i="25"/>
  <c r="F36" i="25"/>
  <c r="BZ32" i="25"/>
  <c r="BT31" i="25"/>
  <c r="BN31" i="25"/>
  <c r="BH31" i="25"/>
  <c r="BB31" i="25"/>
  <c r="AV31" i="25"/>
  <c r="AP31" i="25"/>
  <c r="AJ31" i="25"/>
  <c r="AD31" i="25"/>
  <c r="X31" i="25"/>
  <c r="R31" i="25"/>
  <c r="L31" i="25"/>
  <c r="F31" i="25"/>
  <c r="BT30" i="25"/>
  <c r="BN30" i="25"/>
  <c r="BH30" i="25"/>
  <c r="BB30" i="25"/>
  <c r="AV30" i="25"/>
  <c r="AP30" i="25"/>
  <c r="AJ30" i="25"/>
  <c r="AD30" i="25"/>
  <c r="X30" i="25"/>
  <c r="R30" i="25"/>
  <c r="L30" i="25"/>
  <c r="F30" i="25"/>
  <c r="CI26" i="25"/>
  <c r="BN29" i="25" s="1"/>
  <c r="CH24" i="25"/>
  <c r="CD23" i="25"/>
  <c r="CD26" i="25" s="1"/>
  <c r="CG22" i="25"/>
  <c r="CG20" i="25"/>
  <c r="CG19" i="25"/>
  <c r="CG17" i="25"/>
  <c r="CG16" i="25"/>
  <c r="CE14" i="25"/>
  <c r="CG14" i="25" s="1"/>
  <c r="CE13" i="25"/>
  <c r="CG13" i="25" s="1"/>
  <c r="CG10" i="25"/>
  <c r="CG9" i="25"/>
  <c r="CE7" i="25"/>
  <c r="CG7" i="25" s="1"/>
  <c r="BF21" i="30" l="1"/>
  <c r="K16" i="30"/>
  <c r="BG16" i="30"/>
  <c r="P18" i="30"/>
  <c r="S18" i="30" s="1"/>
  <c r="AH18" i="30"/>
  <c r="AK18" i="30" s="1"/>
  <c r="BR21" i="30"/>
  <c r="CD48" i="30"/>
  <c r="CD66" i="30" s="1"/>
  <c r="L78" i="13"/>
  <c r="AV19" i="30"/>
  <c r="AT18" i="30"/>
  <c r="BT19" i="30"/>
  <c r="BR18" i="30"/>
  <c r="BU18" i="30" s="1"/>
  <c r="CD49" i="25"/>
  <c r="CD67" i="25" s="1"/>
  <c r="BZ35" i="30"/>
  <c r="BZ36" i="30"/>
  <c r="BZ36" i="25"/>
  <c r="BZ37" i="25"/>
  <c r="D8" i="30"/>
  <c r="G8" i="30" s="1"/>
  <c r="AI16" i="30"/>
  <c r="AU16" i="30"/>
  <c r="V18" i="30"/>
  <c r="AT21" i="30"/>
  <c r="BS16" i="30"/>
  <c r="AN18" i="30"/>
  <c r="AQ18" i="30" s="1"/>
  <c r="V21" i="30"/>
  <c r="Y21" i="30" s="1"/>
  <c r="BL21" i="30"/>
  <c r="BO21" i="30" s="1"/>
  <c r="BY100" i="25"/>
  <c r="BY99" i="30"/>
  <c r="L34" i="14"/>
  <c r="Q34" i="14" s="1"/>
  <c r="R34" i="14" s="1"/>
  <c r="Q64" i="13"/>
  <c r="BY91" i="25"/>
  <c r="CF12" i="25" s="1"/>
  <c r="F18" i="30"/>
  <c r="F19" i="30" s="1"/>
  <c r="BY90" i="30"/>
  <c r="CF11" i="30" s="1"/>
  <c r="CF22" i="30" s="1"/>
  <c r="CF25" i="30" s="1"/>
  <c r="M34" i="7"/>
  <c r="M34" i="36" s="1"/>
  <c r="W16" i="30"/>
  <c r="BF18" i="30"/>
  <c r="BX6" i="30"/>
  <c r="J8" i="30"/>
  <c r="M8" i="30" s="1"/>
  <c r="AC16" i="30"/>
  <c r="BM16" i="30"/>
  <c r="J18" i="30"/>
  <c r="M18" i="30" s="1"/>
  <c r="BL18" i="30"/>
  <c r="BO18" i="30" s="1"/>
  <c r="F21" i="30"/>
  <c r="BZ21" i="30" s="1"/>
  <c r="O134" i="23"/>
  <c r="P134" i="23" s="1"/>
  <c r="O104" i="23"/>
  <c r="P104" i="23" s="1"/>
  <c r="M94" i="8"/>
  <c r="M94" i="38" s="1"/>
  <c r="M134" i="36"/>
  <c r="O134" i="36" s="1"/>
  <c r="P134" i="36" s="1"/>
  <c r="M134" i="8"/>
  <c r="M134" i="38" s="1"/>
  <c r="O134" i="38" s="1"/>
  <c r="P134" i="38" s="1"/>
  <c r="P164" i="13"/>
  <c r="M164" i="14"/>
  <c r="P164" i="14" s="1"/>
  <c r="O164" i="13"/>
  <c r="M40" i="12"/>
  <c r="M38" i="12"/>
  <c r="P144" i="12"/>
  <c r="O144" i="12"/>
  <c r="L28" i="12"/>
  <c r="Q27" i="12"/>
  <c r="R27" i="12" s="1"/>
  <c r="L177" i="12"/>
  <c r="L177" i="13" s="1"/>
  <c r="L158" i="12"/>
  <c r="Q157" i="12"/>
  <c r="R157" i="12" s="1"/>
  <c r="L58" i="12"/>
  <c r="Q57" i="12"/>
  <c r="R57" i="12" s="1"/>
  <c r="L183" i="12"/>
  <c r="M58" i="12"/>
  <c r="Q44" i="12"/>
  <c r="P114" i="12"/>
  <c r="O114" i="12"/>
  <c r="P74" i="12"/>
  <c r="O74" i="12"/>
  <c r="L138" i="12"/>
  <c r="Q137" i="12"/>
  <c r="R137" i="12" s="1"/>
  <c r="P164" i="12"/>
  <c r="O164" i="12"/>
  <c r="Q167" i="13"/>
  <c r="R167" i="13" s="1"/>
  <c r="Q127" i="13"/>
  <c r="R127" i="13" s="1"/>
  <c r="P144" i="13"/>
  <c r="M144" i="14"/>
  <c r="O144" i="14" s="1"/>
  <c r="P64" i="13"/>
  <c r="M64" i="14"/>
  <c r="O64" i="14" s="1"/>
  <c r="N97" i="13"/>
  <c r="O97" i="13" s="1"/>
  <c r="P97" i="13" s="1"/>
  <c r="L87" i="13"/>
  <c r="Q87" i="13" s="1"/>
  <c r="R87" i="13" s="1"/>
  <c r="L57" i="13"/>
  <c r="Q57" i="13" s="1"/>
  <c r="R57" i="13" s="1"/>
  <c r="P114" i="13"/>
  <c r="M114" i="14"/>
  <c r="N37" i="13"/>
  <c r="N144" i="15"/>
  <c r="O144" i="13"/>
  <c r="L23" i="13"/>
  <c r="Q17" i="13"/>
  <c r="R17" i="13" s="1"/>
  <c r="Q77" i="13"/>
  <c r="R77" i="13" s="1"/>
  <c r="L6" i="13"/>
  <c r="L6" i="14" s="1"/>
  <c r="L173" i="13"/>
  <c r="L133" i="13"/>
  <c r="Q104" i="13"/>
  <c r="R104" i="13" s="1"/>
  <c r="N104" i="14"/>
  <c r="Q104" i="14" s="1"/>
  <c r="R104" i="14" s="1"/>
  <c r="O174" i="13"/>
  <c r="Q174" i="13"/>
  <c r="N174" i="14"/>
  <c r="L37" i="13"/>
  <c r="P84" i="13"/>
  <c r="M84" i="14"/>
  <c r="O84" i="14" s="1"/>
  <c r="P174" i="13"/>
  <c r="M174" i="14"/>
  <c r="N64" i="15"/>
  <c r="N114" i="15"/>
  <c r="O114" i="14"/>
  <c r="N134" i="15"/>
  <c r="N84" i="15"/>
  <c r="N164" i="15"/>
  <c r="O164" i="14"/>
  <c r="P14" i="13"/>
  <c r="M14" i="14"/>
  <c r="L107" i="13"/>
  <c r="Q107" i="13" s="1"/>
  <c r="R107" i="13" s="1"/>
  <c r="L27" i="13"/>
  <c r="Q27" i="13" s="1"/>
  <c r="R27" i="13" s="1"/>
  <c r="L157" i="13"/>
  <c r="N14" i="13"/>
  <c r="P74" i="13"/>
  <c r="M74" i="14"/>
  <c r="O74" i="14" s="1"/>
  <c r="L137" i="13"/>
  <c r="Q137" i="13" s="1"/>
  <c r="R137" i="13" s="1"/>
  <c r="N34" i="15"/>
  <c r="L83" i="13"/>
  <c r="N94" i="15"/>
  <c r="Q94" i="15" s="1"/>
  <c r="R94" i="15" s="1"/>
  <c r="M24" i="15"/>
  <c r="N74" i="15"/>
  <c r="O74" i="13"/>
  <c r="L97" i="13"/>
  <c r="L67" i="13"/>
  <c r="N67" i="13"/>
  <c r="O67" i="13" s="1"/>
  <c r="P67" i="13" s="1"/>
  <c r="L99" i="13"/>
  <c r="L100" i="13" s="1"/>
  <c r="L79" i="13"/>
  <c r="L80" i="13" s="1"/>
  <c r="L89" i="13"/>
  <c r="L90" i="13" s="1"/>
  <c r="L19" i="13"/>
  <c r="L20" i="13" s="1"/>
  <c r="L129" i="13"/>
  <c r="L130" i="13" s="1"/>
  <c r="M56" i="13"/>
  <c r="M56" i="14" s="1"/>
  <c r="M56" i="15" s="1"/>
  <c r="M56" i="16" s="1"/>
  <c r="M88" i="13"/>
  <c r="O87" i="13"/>
  <c r="P87" i="13" s="1"/>
  <c r="M93" i="13"/>
  <c r="M58" i="13"/>
  <c r="O57" i="13"/>
  <c r="P57" i="13" s="1"/>
  <c r="M168" i="13"/>
  <c r="O167" i="13"/>
  <c r="P167" i="13" s="1"/>
  <c r="M173" i="13"/>
  <c r="M138" i="13"/>
  <c r="O137" i="13"/>
  <c r="P137" i="13" s="1"/>
  <c r="M143" i="13"/>
  <c r="M78" i="13"/>
  <c r="O77" i="13"/>
  <c r="P77" i="13" s="1"/>
  <c r="M83" i="13"/>
  <c r="M126" i="13"/>
  <c r="M130" i="13" s="1"/>
  <c r="M36" i="13"/>
  <c r="M79" i="13"/>
  <c r="M66" i="13"/>
  <c r="M68" i="13" s="1"/>
  <c r="M98" i="13"/>
  <c r="M103" i="13"/>
  <c r="M30" i="13"/>
  <c r="N7" i="14"/>
  <c r="Q7" i="13"/>
  <c r="R7" i="13" s="1"/>
  <c r="O7" i="13"/>
  <c r="P7" i="13" s="1"/>
  <c r="O34" i="7"/>
  <c r="P34" i="7" s="1"/>
  <c r="O94" i="36"/>
  <c r="P94" i="36" s="1"/>
  <c r="M104" i="8"/>
  <c r="M104" i="38" s="1"/>
  <c r="O104" i="38" s="1"/>
  <c r="P104" i="38" s="1"/>
  <c r="M104" i="36"/>
  <c r="J21" i="30"/>
  <c r="M21" i="30" s="1"/>
  <c r="P21" i="30"/>
  <c r="S21" i="30" s="1"/>
  <c r="P94" i="23"/>
  <c r="AH21" i="30"/>
  <c r="AK21" i="30" s="1"/>
  <c r="AN21" i="30"/>
  <c r="AQ21" i="30" s="1"/>
  <c r="O134" i="7"/>
  <c r="P134" i="7" s="1"/>
  <c r="O94" i="7"/>
  <c r="P94" i="7" s="1"/>
  <c r="L91" i="7"/>
  <c r="L91" i="36" s="1"/>
  <c r="L92" i="36" s="1"/>
  <c r="L21" i="7"/>
  <c r="L21" i="36" s="1"/>
  <c r="L22" i="36" s="1"/>
  <c r="O104" i="7"/>
  <c r="P104" i="7" s="1"/>
  <c r="AW21" i="30"/>
  <c r="BU21" i="30"/>
  <c r="M7" i="30"/>
  <c r="L94" i="16"/>
  <c r="L24" i="15"/>
  <c r="BZ30" i="25"/>
  <c r="BZ31" i="25"/>
  <c r="BY15" i="30"/>
  <c r="AB18" i="30"/>
  <c r="AE18" i="30" s="1"/>
  <c r="AZ18" i="30"/>
  <c r="BC18" i="30" s="1"/>
  <c r="AO19" i="30"/>
  <c r="BM19" i="30"/>
  <c r="D21" i="30"/>
  <c r="AB21" i="30"/>
  <c r="AE21" i="30" s="1"/>
  <c r="AZ21" i="30"/>
  <c r="BC21" i="30" s="1"/>
  <c r="BI21" i="30"/>
  <c r="BZ29" i="30"/>
  <c r="BZ30" i="30"/>
  <c r="L112" i="23"/>
  <c r="L111" i="7"/>
  <c r="L111" i="36" s="1"/>
  <c r="L112" i="36" s="1"/>
  <c r="L162" i="23"/>
  <c r="L161" i="7"/>
  <c r="L161" i="36" s="1"/>
  <c r="L162" i="36" s="1"/>
  <c r="L132" i="23"/>
  <c r="L131" i="7"/>
  <c r="L131" i="36" s="1"/>
  <c r="L132" i="36" s="1"/>
  <c r="L72" i="23"/>
  <c r="L71" i="7"/>
  <c r="L71" i="36" s="1"/>
  <c r="L72" i="36" s="1"/>
  <c r="L42" i="23"/>
  <c r="L41" i="7"/>
  <c r="L41" i="36" s="1"/>
  <c r="L42" i="36" s="1"/>
  <c r="L22" i="7"/>
  <c r="L172" i="23"/>
  <c r="L171" i="7"/>
  <c r="L171" i="36" s="1"/>
  <c r="L172" i="36" s="1"/>
  <c r="L142" i="23"/>
  <c r="L141" i="7"/>
  <c r="L141" i="36" s="1"/>
  <c r="L142" i="36" s="1"/>
  <c r="L102" i="23"/>
  <c r="L101" i="7"/>
  <c r="L101" i="36" s="1"/>
  <c r="L102" i="36" s="1"/>
  <c r="L82" i="23"/>
  <c r="L81" i="7"/>
  <c r="L81" i="36" s="1"/>
  <c r="L82" i="36" s="1"/>
  <c r="L62" i="23"/>
  <c r="L61" i="7"/>
  <c r="L61" i="36" s="1"/>
  <c r="L62" i="36" s="1"/>
  <c r="L32" i="23"/>
  <c r="L31" i="7"/>
  <c r="L31" i="36" s="1"/>
  <c r="L32" i="36" s="1"/>
  <c r="L104" i="15"/>
  <c r="L76" i="14"/>
  <c r="L14" i="13"/>
  <c r="L166" i="14"/>
  <c r="L92" i="23"/>
  <c r="L22" i="23"/>
  <c r="F162" i="23"/>
  <c r="BO5" i="30"/>
  <c r="F9" i="30"/>
  <c r="G7" i="30"/>
  <c r="L9" i="30"/>
  <c r="R9" i="30"/>
  <c r="S7" i="30"/>
  <c r="X9" i="30"/>
  <c r="Y7" i="30"/>
  <c r="AD9" i="30"/>
  <c r="AE7" i="30"/>
  <c r="AJ9" i="30"/>
  <c r="AK7" i="30"/>
  <c r="AP9" i="30"/>
  <c r="AQ7" i="30"/>
  <c r="AV9" i="30"/>
  <c r="AW7" i="30"/>
  <c r="BB9" i="30"/>
  <c r="BC7" i="30"/>
  <c r="BH9" i="30"/>
  <c r="BI7" i="30"/>
  <c r="BN9" i="30"/>
  <c r="BO7" i="30"/>
  <c r="BT9" i="30"/>
  <c r="BU7" i="30"/>
  <c r="BY48" i="30"/>
  <c r="BX48" i="30" s="1"/>
  <c r="BZ48" i="30" s="1"/>
  <c r="CE11" i="30"/>
  <c r="BZ16" i="30"/>
  <c r="G6" i="30"/>
  <c r="S6" i="30"/>
  <c r="Y6" i="30"/>
  <c r="AE6" i="30"/>
  <c r="AK6" i="30"/>
  <c r="AQ6" i="30"/>
  <c r="AW6" i="30"/>
  <c r="BC6" i="30"/>
  <c r="BI6" i="30"/>
  <c r="BO6" i="30"/>
  <c r="BU6" i="30"/>
  <c r="BX7" i="30"/>
  <c r="L22" i="30"/>
  <c r="N5" i="30" s="1"/>
  <c r="M5" i="30"/>
  <c r="P8" i="30"/>
  <c r="S8" i="30" s="1"/>
  <c r="Q9" i="30"/>
  <c r="W9" i="30"/>
  <c r="V8" i="30"/>
  <c r="Y8" i="30" s="1"/>
  <c r="AB8" i="30"/>
  <c r="AE8" i="30" s="1"/>
  <c r="AC9" i="30"/>
  <c r="AI9" i="30"/>
  <c r="AH8" i="30"/>
  <c r="AK8" i="30" s="1"/>
  <c r="AN8" i="30"/>
  <c r="AQ8" i="30" s="1"/>
  <c r="AO9" i="30"/>
  <c r="AT8" i="30"/>
  <c r="AW8" i="30" s="1"/>
  <c r="AU9" i="30"/>
  <c r="AZ8" i="30"/>
  <c r="BC8" i="30" s="1"/>
  <c r="BA9" i="30"/>
  <c r="BF8" i="30"/>
  <c r="BI8" i="30" s="1"/>
  <c r="BG9" i="30"/>
  <c r="BL8" i="30"/>
  <c r="BO8" i="30" s="1"/>
  <c r="BM9" i="30"/>
  <c r="BR8" i="30"/>
  <c r="BU8" i="30" s="1"/>
  <c r="BS9" i="30"/>
  <c r="BY51" i="30"/>
  <c r="BX51" i="30" s="1"/>
  <c r="BZ51" i="30" s="1"/>
  <c r="CE10" i="30"/>
  <c r="CG10" i="30" s="1"/>
  <c r="D5" i="30"/>
  <c r="BZ6" i="30"/>
  <c r="BZ7" i="30"/>
  <c r="BY8" i="30"/>
  <c r="N13" i="30"/>
  <c r="O13" i="30" s="1"/>
  <c r="BZ17" i="30"/>
  <c r="W19" i="30"/>
  <c r="V17" i="30"/>
  <c r="AI19" i="30"/>
  <c r="AH17" i="30"/>
  <c r="AU19" i="30"/>
  <c r="AT17" i="30"/>
  <c r="BG19" i="30"/>
  <c r="BF17" i="30"/>
  <c r="BS19" i="30"/>
  <c r="BR17" i="30"/>
  <c r="E22" i="30"/>
  <c r="K22" i="30"/>
  <c r="BY5" i="30"/>
  <c r="D10" i="30"/>
  <c r="D11" i="30"/>
  <c r="D12" i="30"/>
  <c r="D13" i="30"/>
  <c r="D14" i="30"/>
  <c r="J14" i="30"/>
  <c r="M14" i="30" s="1"/>
  <c r="P14" i="30"/>
  <c r="V14" i="30"/>
  <c r="AB14" i="30"/>
  <c r="AH14" i="30"/>
  <c r="AN14" i="30"/>
  <c r="AT14" i="30"/>
  <c r="AZ14" i="30"/>
  <c r="BF14" i="30"/>
  <c r="BL14" i="30"/>
  <c r="BR14" i="30"/>
  <c r="BZ14" i="30"/>
  <c r="D15" i="30"/>
  <c r="Y15" i="30"/>
  <c r="AK15" i="30"/>
  <c r="AW15" i="30"/>
  <c r="BI15" i="30"/>
  <c r="BU15" i="30"/>
  <c r="D17" i="30"/>
  <c r="J17" i="30"/>
  <c r="S17" i="30"/>
  <c r="AE17" i="30"/>
  <c r="AQ17" i="30"/>
  <c r="BC17" i="30"/>
  <c r="BO17" i="30"/>
  <c r="BY17" i="30"/>
  <c r="CE17" i="30" s="1"/>
  <c r="CG17" i="30" s="1"/>
  <c r="BI18" i="30"/>
  <c r="AC19" i="30"/>
  <c r="BA19" i="30"/>
  <c r="BU20" i="30"/>
  <c r="BY20" i="30"/>
  <c r="CE20" i="30" s="1"/>
  <c r="CG20" i="30" s="1"/>
  <c r="D20" i="30"/>
  <c r="BY14" i="30"/>
  <c r="CE14" i="30" s="1"/>
  <c r="CG14" i="30" s="1"/>
  <c r="Y18" i="30"/>
  <c r="AW18" i="30"/>
  <c r="BY18" i="30"/>
  <c r="BY31" i="30" s="1"/>
  <c r="BX31" i="30" s="1"/>
  <c r="Q19" i="30"/>
  <c r="CA31" i="30"/>
  <c r="BY21" i="30"/>
  <c r="BY32" i="30" s="1"/>
  <c r="BX32" i="30" s="1"/>
  <c r="BZ32" i="30" s="1"/>
  <c r="CA32" i="30" s="1"/>
  <c r="L28" i="30"/>
  <c r="X28" i="30"/>
  <c r="AJ28" i="30"/>
  <c r="AV28" i="30"/>
  <c r="BH28" i="30"/>
  <c r="BT28" i="30"/>
  <c r="F28" i="30"/>
  <c r="R28" i="30"/>
  <c r="AD28" i="30"/>
  <c r="AP28" i="30"/>
  <c r="BB28" i="30"/>
  <c r="CE8" i="25"/>
  <c r="CG8" i="25" s="1"/>
  <c r="BY52" i="25"/>
  <c r="BX52" i="25" s="1"/>
  <c r="BZ52" i="25" s="1"/>
  <c r="CE11" i="25"/>
  <c r="CG11" i="25" s="1"/>
  <c r="BY49" i="25"/>
  <c r="BX49" i="25" s="1"/>
  <c r="BZ49" i="25" s="1"/>
  <c r="CE12" i="25"/>
  <c r="CJ8" i="25"/>
  <c r="CJ9" i="25"/>
  <c r="CF23" i="25"/>
  <c r="CF26" i="25" s="1"/>
  <c r="CE18" i="25"/>
  <c r="CG18" i="25" s="1"/>
  <c r="CJ22" i="25"/>
  <c r="CE21" i="25"/>
  <c r="CG21" i="25" s="1"/>
  <c r="CE15" i="25"/>
  <c r="CG15" i="25" s="1"/>
  <c r="BY32" i="25"/>
  <c r="BX32" i="25" s="1"/>
  <c r="CA32" i="25" s="1"/>
  <c r="BY33" i="25"/>
  <c r="BX33" i="25" s="1"/>
  <c r="BZ33" i="25" s="1"/>
  <c r="CA33" i="25" s="1"/>
  <c r="L29" i="25"/>
  <c r="X29" i="25"/>
  <c r="AJ29" i="25"/>
  <c r="AV29" i="25"/>
  <c r="BH29" i="25"/>
  <c r="BT29" i="25"/>
  <c r="F29" i="25"/>
  <c r="R29" i="25"/>
  <c r="AD29" i="25"/>
  <c r="AP29" i="25"/>
  <c r="BB29" i="25"/>
  <c r="F173" i="23"/>
  <c r="F171" i="23"/>
  <c r="F163" i="23"/>
  <c r="F143" i="23"/>
  <c r="F141" i="23"/>
  <c r="F133" i="23"/>
  <c r="F131" i="23"/>
  <c r="F113" i="23"/>
  <c r="F111" i="23"/>
  <c r="F103" i="23"/>
  <c r="F101" i="23"/>
  <c r="F83" i="23"/>
  <c r="F81" i="23"/>
  <c r="F73" i="23"/>
  <c r="F71" i="23"/>
  <c r="F63" i="23"/>
  <c r="F61" i="23"/>
  <c r="F43" i="23"/>
  <c r="F41" i="23"/>
  <c r="F33" i="23"/>
  <c r="F31" i="23"/>
  <c r="F23" i="23"/>
  <c r="F21" i="23"/>
  <c r="F13" i="23"/>
  <c r="F11" i="23"/>
  <c r="BY16" i="30" l="1"/>
  <c r="G21" i="30"/>
  <c r="BM22" i="30"/>
  <c r="BM25" i="30" s="1"/>
  <c r="N17" i="30"/>
  <c r="N14" i="30"/>
  <c r="BS22" i="30"/>
  <c r="P19" i="30"/>
  <c r="S19" i="30" s="1"/>
  <c r="L91" i="8"/>
  <c r="L91" i="38" s="1"/>
  <c r="L92" i="38" s="1"/>
  <c r="CG12" i="25"/>
  <c r="AC22" i="30"/>
  <c r="CA7" i="30"/>
  <c r="CJ7" i="30" s="1"/>
  <c r="O134" i="8"/>
  <c r="P134" i="8" s="1"/>
  <c r="BG22" i="30"/>
  <c r="BG25" i="30" s="1"/>
  <c r="AO22" i="30"/>
  <c r="L34" i="15"/>
  <c r="L34" i="16" s="1"/>
  <c r="M164" i="15"/>
  <c r="P164" i="15" s="1"/>
  <c r="AI22" i="30"/>
  <c r="AI43" i="30" s="1"/>
  <c r="O104" i="8"/>
  <c r="P104" i="8" s="1"/>
  <c r="D9" i="30"/>
  <c r="AU22" i="30"/>
  <c r="AU43" i="30" s="1"/>
  <c r="M134" i="9"/>
  <c r="O134" i="9" s="1"/>
  <c r="P134" i="9" s="1"/>
  <c r="BX21" i="30"/>
  <c r="CA21" i="30" s="1"/>
  <c r="CJ21" i="30" s="1"/>
  <c r="M34" i="8"/>
  <c r="M34" i="38" s="1"/>
  <c r="O34" i="38" s="1"/>
  <c r="P34" i="38" s="1"/>
  <c r="N21" i="30"/>
  <c r="O21" i="30" s="1"/>
  <c r="N7" i="30"/>
  <c r="O7" i="30" s="1"/>
  <c r="AN19" i="30"/>
  <c r="AQ19" i="30" s="1"/>
  <c r="W22" i="30"/>
  <c r="W43" i="30" s="1"/>
  <c r="N11" i="30"/>
  <c r="O11" i="30" s="1"/>
  <c r="Q22" i="30"/>
  <c r="Q45" i="30" s="1"/>
  <c r="N20" i="30"/>
  <c r="O20" i="30" s="1"/>
  <c r="AB19" i="30"/>
  <c r="AE19" i="30" s="1"/>
  <c r="N6" i="30"/>
  <c r="O6" i="30" s="1"/>
  <c r="L21" i="8"/>
  <c r="L21" i="38" s="1"/>
  <c r="L22" i="38" s="1"/>
  <c r="D18" i="30"/>
  <c r="BX18" i="30" s="1"/>
  <c r="O94" i="8"/>
  <c r="P94" i="8" s="1"/>
  <c r="BL19" i="30"/>
  <c r="BO19" i="30" s="1"/>
  <c r="J9" i="30"/>
  <c r="M9" i="30" s="1"/>
  <c r="CA6" i="30"/>
  <c r="CJ6" i="30" s="1"/>
  <c r="M104" i="9"/>
  <c r="O104" i="9" s="1"/>
  <c r="P104" i="9" s="1"/>
  <c r="M126" i="14"/>
  <c r="M126" i="15" s="1"/>
  <c r="M126" i="16" s="1"/>
  <c r="G18" i="30"/>
  <c r="BA22" i="30"/>
  <c r="BZ18" i="30"/>
  <c r="AZ19" i="30"/>
  <c r="BC19" i="30" s="1"/>
  <c r="CG11" i="30"/>
  <c r="L92" i="7"/>
  <c r="M94" i="9"/>
  <c r="O94" i="9" s="1"/>
  <c r="P94" i="9" s="1"/>
  <c r="M66" i="14"/>
  <c r="M66" i="15" s="1"/>
  <c r="M66" i="16" s="1"/>
  <c r="P94" i="38"/>
  <c r="O94" i="38"/>
  <c r="L178" i="12"/>
  <c r="Q177" i="12"/>
  <c r="R177" i="12" s="1"/>
  <c r="Q67" i="13"/>
  <c r="R67" i="13" s="1"/>
  <c r="L98" i="13"/>
  <c r="L103" i="13"/>
  <c r="N74" i="16"/>
  <c r="M24" i="16"/>
  <c r="N94" i="16"/>
  <c r="Q94" i="16" s="1"/>
  <c r="R94" i="16" s="1"/>
  <c r="L138" i="13"/>
  <c r="L143" i="13"/>
  <c r="O14" i="13"/>
  <c r="N14" i="14"/>
  <c r="L28" i="13"/>
  <c r="L33" i="13"/>
  <c r="M14" i="15"/>
  <c r="P14" i="14"/>
  <c r="N174" i="15"/>
  <c r="O174" i="14"/>
  <c r="L8" i="14"/>
  <c r="L13" i="14"/>
  <c r="L6" i="15"/>
  <c r="L176" i="13"/>
  <c r="L183" i="13" s="1"/>
  <c r="N144" i="16"/>
  <c r="Q37" i="13"/>
  <c r="R37" i="13" s="1"/>
  <c r="O37" i="13"/>
  <c r="P37" i="13" s="1"/>
  <c r="M164" i="16"/>
  <c r="P164" i="16" s="1"/>
  <c r="L58" i="13"/>
  <c r="L63" i="13"/>
  <c r="M64" i="15"/>
  <c r="O64" i="15" s="1"/>
  <c r="P64" i="14"/>
  <c r="M144" i="15"/>
  <c r="P144" i="14"/>
  <c r="L178" i="13"/>
  <c r="L68" i="13"/>
  <c r="L73" i="13"/>
  <c r="N34" i="16"/>
  <c r="M74" i="15"/>
  <c r="P74" i="14"/>
  <c r="L158" i="13"/>
  <c r="L163" i="13"/>
  <c r="L108" i="13"/>
  <c r="L113" i="13"/>
  <c r="Q157" i="13"/>
  <c r="R157" i="13" s="1"/>
  <c r="N164" i="16"/>
  <c r="O164" i="15"/>
  <c r="N84" i="16"/>
  <c r="N134" i="16"/>
  <c r="N114" i="16"/>
  <c r="N64" i="16"/>
  <c r="M174" i="15"/>
  <c r="P174" i="14"/>
  <c r="M84" i="15"/>
  <c r="P84" i="14"/>
  <c r="L38" i="13"/>
  <c r="L43" i="13"/>
  <c r="N104" i="15"/>
  <c r="Q104" i="15" s="1"/>
  <c r="R104" i="15" s="1"/>
  <c r="M114" i="15"/>
  <c r="P114" i="14"/>
  <c r="L88" i="13"/>
  <c r="L93" i="13"/>
  <c r="Q97" i="13"/>
  <c r="R97" i="13" s="1"/>
  <c r="M73" i="13"/>
  <c r="M70" i="13"/>
  <c r="M63" i="13"/>
  <c r="M60" i="13"/>
  <c r="R14" i="13"/>
  <c r="Q14" i="13"/>
  <c r="M80" i="13"/>
  <c r="M43" i="13"/>
  <c r="M38" i="13"/>
  <c r="M133" i="13"/>
  <c r="M128" i="13"/>
  <c r="Q7" i="14"/>
  <c r="R7" i="14" s="1"/>
  <c r="N7" i="15"/>
  <c r="N7" i="16" s="1"/>
  <c r="O104" i="36"/>
  <c r="P104" i="36" s="1"/>
  <c r="O34" i="36"/>
  <c r="P34" i="36" s="1"/>
  <c r="H163" i="23"/>
  <c r="I163" i="23" s="1"/>
  <c r="H173" i="23"/>
  <c r="I173" i="23" s="1"/>
  <c r="H43" i="23"/>
  <c r="I43" i="23" s="1"/>
  <c r="H83" i="23"/>
  <c r="I83" i="23" s="1"/>
  <c r="H113" i="23"/>
  <c r="I113" i="23" s="1"/>
  <c r="H143" i="23"/>
  <c r="I143" i="23" s="1"/>
  <c r="H73" i="23"/>
  <c r="I73" i="23" s="1"/>
  <c r="H63" i="23"/>
  <c r="I63" i="23" s="1"/>
  <c r="O17" i="30"/>
  <c r="O14" i="30"/>
  <c r="BY9" i="30"/>
  <c r="M104" i="10"/>
  <c r="M104" i="39" s="1"/>
  <c r="M104" i="12" s="1"/>
  <c r="L144" i="14"/>
  <c r="L17" i="14"/>
  <c r="L59" i="14"/>
  <c r="N27" i="14"/>
  <c r="L127" i="14"/>
  <c r="L76" i="15"/>
  <c r="M157" i="14"/>
  <c r="L79" i="14"/>
  <c r="M19" i="14"/>
  <c r="M29" i="14"/>
  <c r="M17" i="14"/>
  <c r="L164" i="14"/>
  <c r="M127" i="14"/>
  <c r="N87" i="14"/>
  <c r="N127" i="14"/>
  <c r="L74" i="14"/>
  <c r="M79" i="14"/>
  <c r="L19" i="14"/>
  <c r="N157" i="14"/>
  <c r="N157" i="15" s="1"/>
  <c r="N167" i="14"/>
  <c r="J19" i="30"/>
  <c r="M19" i="30" s="1"/>
  <c r="M17" i="30"/>
  <c r="M59" i="14"/>
  <c r="N137" i="14"/>
  <c r="L166" i="15"/>
  <c r="N57" i="14"/>
  <c r="M167" i="14"/>
  <c r="N107" i="14"/>
  <c r="L77" i="14"/>
  <c r="L83" i="14" s="1"/>
  <c r="L14" i="14"/>
  <c r="L114" i="14"/>
  <c r="L104" i="16"/>
  <c r="L174" i="14"/>
  <c r="L69" i="14"/>
  <c r="N77" i="14"/>
  <c r="L32" i="7"/>
  <c r="L31" i="8"/>
  <c r="L31" i="38" s="1"/>
  <c r="L32" i="38" s="1"/>
  <c r="L62" i="7"/>
  <c r="L61" i="8"/>
  <c r="L61" i="38" s="1"/>
  <c r="L62" i="38" s="1"/>
  <c r="L81" i="8"/>
  <c r="L81" i="38" s="1"/>
  <c r="L82" i="38" s="1"/>
  <c r="L82" i="7"/>
  <c r="L102" i="7"/>
  <c r="L101" i="8"/>
  <c r="L101" i="38" s="1"/>
  <c r="L102" i="38" s="1"/>
  <c r="L141" i="8"/>
  <c r="L141" i="38" s="1"/>
  <c r="L142" i="38" s="1"/>
  <c r="L142" i="7"/>
  <c r="L171" i="8"/>
  <c r="L171" i="38" s="1"/>
  <c r="L172" i="38" s="1"/>
  <c r="L172" i="7"/>
  <c r="L41" i="8"/>
  <c r="L41" i="38" s="1"/>
  <c r="L42" i="38" s="1"/>
  <c r="L42" i="7"/>
  <c r="L71" i="8"/>
  <c r="L71" i="38" s="1"/>
  <c r="L72" i="38" s="1"/>
  <c r="L72" i="7"/>
  <c r="L131" i="8"/>
  <c r="L131" i="38" s="1"/>
  <c r="L132" i="38" s="1"/>
  <c r="L132" i="7"/>
  <c r="L161" i="8"/>
  <c r="L161" i="38" s="1"/>
  <c r="L162" i="38" s="1"/>
  <c r="L162" i="7"/>
  <c r="L111" i="8"/>
  <c r="L111" i="38" s="1"/>
  <c r="L112" i="38" s="1"/>
  <c r="L112" i="7"/>
  <c r="L84" i="14"/>
  <c r="M99" i="14"/>
  <c r="L167" i="14"/>
  <c r="M77" i="14"/>
  <c r="M137" i="14"/>
  <c r="L24" i="16"/>
  <c r="N17" i="14"/>
  <c r="M69" i="14"/>
  <c r="Q34" i="15"/>
  <c r="R34" i="15" s="1"/>
  <c r="M97" i="14"/>
  <c r="F25" i="23"/>
  <c r="F35" i="23"/>
  <c r="F45" i="23"/>
  <c r="F65" i="23"/>
  <c r="F75" i="23"/>
  <c r="F85" i="23"/>
  <c r="F105" i="23"/>
  <c r="F115" i="23"/>
  <c r="F135" i="23"/>
  <c r="F145" i="23"/>
  <c r="F172" i="23"/>
  <c r="F12" i="23"/>
  <c r="F22" i="23"/>
  <c r="F32" i="23"/>
  <c r="F42" i="23"/>
  <c r="F62" i="23"/>
  <c r="F72" i="23"/>
  <c r="F82" i="23"/>
  <c r="F102" i="23"/>
  <c r="F112" i="23"/>
  <c r="F132" i="23"/>
  <c r="F142" i="23"/>
  <c r="F165" i="23"/>
  <c r="F175" i="23"/>
  <c r="BA67" i="30"/>
  <c r="BA25" i="30"/>
  <c r="BA45" i="30"/>
  <c r="BA43" i="30"/>
  <c r="Q67" i="30"/>
  <c r="AC67" i="30"/>
  <c r="AC25" i="30"/>
  <c r="AC45" i="30"/>
  <c r="AC43" i="30"/>
  <c r="W67" i="30"/>
  <c r="AP22" i="30"/>
  <c r="AR5" i="30" s="1"/>
  <c r="AN5" i="30"/>
  <c r="R22" i="30"/>
  <c r="T5" i="30" s="1"/>
  <c r="P5" i="30"/>
  <c r="BH22" i="30"/>
  <c r="BJ5" i="30" s="1"/>
  <c r="BF5" i="30"/>
  <c r="AJ22" i="30"/>
  <c r="AL5" i="30" s="1"/>
  <c r="AH5" i="30"/>
  <c r="BX17" i="30"/>
  <c r="CA17" i="30" s="1"/>
  <c r="CJ17" i="30" s="1"/>
  <c r="G17" i="30"/>
  <c r="G15" i="30"/>
  <c r="BX15" i="30"/>
  <c r="CA15" i="30" s="1"/>
  <c r="CJ15" i="30" s="1"/>
  <c r="BS67" i="30"/>
  <c r="BS45" i="30"/>
  <c r="BS43" i="30"/>
  <c r="BS25" i="30"/>
  <c r="BG67" i="30"/>
  <c r="BG43" i="30"/>
  <c r="AI45" i="30"/>
  <c r="AI25" i="30"/>
  <c r="K67" i="30"/>
  <c r="K45" i="30"/>
  <c r="K43" i="30"/>
  <c r="K25" i="30"/>
  <c r="BR19" i="30"/>
  <c r="BU19" i="30" s="1"/>
  <c r="BU17" i="30"/>
  <c r="BF19" i="30"/>
  <c r="BI19" i="30" s="1"/>
  <c r="BI17" i="30"/>
  <c r="AT19" i="30"/>
  <c r="AW19" i="30" s="1"/>
  <c r="AW17" i="30"/>
  <c r="AH19" i="30"/>
  <c r="AK19" i="30" s="1"/>
  <c r="AK17" i="30"/>
  <c r="V19" i="30"/>
  <c r="Y19" i="30" s="1"/>
  <c r="Y17" i="30"/>
  <c r="O5" i="30"/>
  <c r="BZ52" i="30"/>
  <c r="CA51" i="30"/>
  <c r="L25" i="30"/>
  <c r="L67" i="30"/>
  <c r="N18" i="30"/>
  <c r="O18" i="30" s="1"/>
  <c r="N8" i="30"/>
  <c r="O8" i="30" s="1"/>
  <c r="BZ5" i="30"/>
  <c r="BY19" i="30"/>
  <c r="N15" i="30"/>
  <c r="N12" i="30"/>
  <c r="O12" i="30" s="1"/>
  <c r="N10" i="30"/>
  <c r="O10" i="30" s="1"/>
  <c r="BX8" i="30"/>
  <c r="CA8" i="30" s="1"/>
  <c r="CJ8" i="30" s="1"/>
  <c r="BR9" i="30"/>
  <c r="BU9" i="30" s="1"/>
  <c r="BF9" i="30"/>
  <c r="AT9" i="30"/>
  <c r="AW9" i="30" s="1"/>
  <c r="AH9" i="30"/>
  <c r="AK9" i="30" s="1"/>
  <c r="V9" i="30"/>
  <c r="Y9" i="30" s="1"/>
  <c r="G5" i="30"/>
  <c r="BB22" i="30"/>
  <c r="BD5" i="30" s="1"/>
  <c r="AZ5" i="30"/>
  <c r="AD22" i="30"/>
  <c r="AF5" i="30" s="1"/>
  <c r="AB5" i="30"/>
  <c r="BT22" i="30"/>
  <c r="BV5" i="30" s="1"/>
  <c r="BR5" i="30"/>
  <c r="AV22" i="30"/>
  <c r="AX5" i="30" s="1"/>
  <c r="AT5" i="30"/>
  <c r="X22" i="30"/>
  <c r="Z5" i="30" s="1"/>
  <c r="V5" i="30"/>
  <c r="BX20" i="30"/>
  <c r="CA20" i="30" s="1"/>
  <c r="CJ20" i="30" s="1"/>
  <c r="G20" i="30"/>
  <c r="BR16" i="30"/>
  <c r="BU16" i="30" s="1"/>
  <c r="BU14" i="30"/>
  <c r="BO14" i="30"/>
  <c r="BL16" i="30"/>
  <c r="BO16" i="30" s="1"/>
  <c r="BF16" i="30"/>
  <c r="BI16" i="30" s="1"/>
  <c r="BI14" i="30"/>
  <c r="BC14" i="30"/>
  <c r="AZ16" i="30"/>
  <c r="BC16" i="30" s="1"/>
  <c r="AT16" i="30"/>
  <c r="AW16" i="30" s="1"/>
  <c r="AW14" i="30"/>
  <c r="AQ14" i="30"/>
  <c r="AN16" i="30"/>
  <c r="AQ16" i="30" s="1"/>
  <c r="AH16" i="30"/>
  <c r="AK16" i="30" s="1"/>
  <c r="AK14" i="30"/>
  <c r="AE14" i="30"/>
  <c r="AB16" i="30"/>
  <c r="AE16" i="30" s="1"/>
  <c r="V16" i="30"/>
  <c r="Y16" i="30" s="1"/>
  <c r="Y14" i="30"/>
  <c r="S14" i="30"/>
  <c r="P16" i="30"/>
  <c r="S16" i="30" s="1"/>
  <c r="J16" i="30"/>
  <c r="M16" i="30" s="1"/>
  <c r="G14" i="30"/>
  <c r="D16" i="30"/>
  <c r="BX14" i="30"/>
  <c r="CA14" i="30" s="1"/>
  <c r="CJ14" i="30" s="1"/>
  <c r="G13" i="30"/>
  <c r="BX13" i="30"/>
  <c r="CA13" i="30" s="1"/>
  <c r="CJ13" i="30" s="1"/>
  <c r="G12" i="30"/>
  <c r="BX12" i="30"/>
  <c r="CA12" i="30" s="1"/>
  <c r="CJ12" i="30" s="1"/>
  <c r="G11" i="30"/>
  <c r="BX11" i="30"/>
  <c r="CA11" i="30" s="1"/>
  <c r="CJ11" i="30" s="1"/>
  <c r="G10" i="30"/>
  <c r="BX10" i="30"/>
  <c r="CA10" i="30" s="1"/>
  <c r="CJ10" i="30" s="1"/>
  <c r="BY54" i="30"/>
  <c r="CE5" i="30"/>
  <c r="BM67" i="30"/>
  <c r="BM43" i="30"/>
  <c r="AO67" i="30"/>
  <c r="AO25" i="30"/>
  <c r="AO45" i="30"/>
  <c r="AO43" i="30"/>
  <c r="E67" i="30"/>
  <c r="E25" i="30"/>
  <c r="E45" i="30"/>
  <c r="E43" i="30"/>
  <c r="BZ19" i="30"/>
  <c r="BZ49" i="30"/>
  <c r="CA48" i="30"/>
  <c r="G9" i="30"/>
  <c r="BZ9" i="30"/>
  <c r="BZ28" i="30"/>
  <c r="BL9" i="30"/>
  <c r="AZ9" i="30"/>
  <c r="BC9" i="30" s="1"/>
  <c r="AN9" i="30"/>
  <c r="AQ9" i="30" s="1"/>
  <c r="AB9" i="30"/>
  <c r="AE9" i="30" s="1"/>
  <c r="P9" i="30"/>
  <c r="S9" i="30" s="1"/>
  <c r="BI9" i="30"/>
  <c r="BN22" i="30"/>
  <c r="F22" i="30"/>
  <c r="CJ19" i="25"/>
  <c r="CJ7" i="25"/>
  <c r="F68" i="25"/>
  <c r="BA68" i="25"/>
  <c r="BA26" i="25"/>
  <c r="BA46" i="25"/>
  <c r="BA44" i="25"/>
  <c r="F26" i="25"/>
  <c r="AC68" i="25"/>
  <c r="AC26" i="25"/>
  <c r="AC46" i="25"/>
  <c r="AC44" i="25"/>
  <c r="CJ15" i="25"/>
  <c r="CJ14" i="25"/>
  <c r="CJ13" i="25"/>
  <c r="CJ12" i="25"/>
  <c r="CJ11" i="25"/>
  <c r="BY55" i="25"/>
  <c r="CE6" i="25"/>
  <c r="BM68" i="25"/>
  <c r="BM26" i="25"/>
  <c r="BM46" i="25"/>
  <c r="BM44" i="25"/>
  <c r="AO68" i="25"/>
  <c r="AO26" i="25"/>
  <c r="AO46" i="25"/>
  <c r="AO44" i="25"/>
  <c r="E68" i="25"/>
  <c r="E26" i="25"/>
  <c r="E46" i="25"/>
  <c r="E44" i="25"/>
  <c r="BZ53" i="25"/>
  <c r="CA52" i="25"/>
  <c r="BZ29" i="25"/>
  <c r="CJ21" i="25"/>
  <c r="CJ16" i="25"/>
  <c r="BS68" i="25"/>
  <c r="BS46" i="25"/>
  <c r="BS44" i="25"/>
  <c r="BS26" i="25"/>
  <c r="BG68" i="25"/>
  <c r="BG46" i="25"/>
  <c r="BG44" i="25"/>
  <c r="BG26" i="25"/>
  <c r="AU68" i="25"/>
  <c r="AU46" i="25"/>
  <c r="AU44" i="25"/>
  <c r="AU26" i="25"/>
  <c r="AI68" i="25"/>
  <c r="AI46" i="25"/>
  <c r="AI44" i="25"/>
  <c r="AI26" i="25"/>
  <c r="W68" i="25"/>
  <c r="W46" i="25"/>
  <c r="W44" i="25"/>
  <c r="W26" i="25"/>
  <c r="K68" i="25"/>
  <c r="K46" i="25"/>
  <c r="K44" i="25"/>
  <c r="K26" i="25"/>
  <c r="CJ6" i="25"/>
  <c r="BZ50" i="25"/>
  <c r="CA49" i="25"/>
  <c r="CJ10" i="25"/>
  <c r="CJ18" i="25"/>
  <c r="G23" i="23"/>
  <c r="G133" i="23"/>
  <c r="G103" i="23"/>
  <c r="G93" i="23"/>
  <c r="G36" i="23"/>
  <c r="G33" i="23"/>
  <c r="BM45" i="30" l="1"/>
  <c r="AU45" i="30"/>
  <c r="L91" i="9"/>
  <c r="L91" i="10" s="1"/>
  <c r="L91" i="39" s="1"/>
  <c r="L91" i="12" s="1"/>
  <c r="L92" i="12" s="1"/>
  <c r="O34" i="8"/>
  <c r="P34" i="8" s="1"/>
  <c r="L92" i="8"/>
  <c r="N9" i="30"/>
  <c r="O9" i="30" s="1"/>
  <c r="AI67" i="30"/>
  <c r="BG45" i="30"/>
  <c r="Q25" i="30"/>
  <c r="L22" i="8"/>
  <c r="M134" i="10"/>
  <c r="M134" i="39" s="1"/>
  <c r="M134" i="12" s="1"/>
  <c r="O134" i="12" s="1"/>
  <c r="P134" i="12" s="1"/>
  <c r="BY22" i="30"/>
  <c r="BY25" i="30" s="1"/>
  <c r="W45" i="30"/>
  <c r="BL22" i="30"/>
  <c r="AU67" i="30"/>
  <c r="BZ54" i="25"/>
  <c r="BZ55" i="25" s="1"/>
  <c r="BX55" i="25" s="1"/>
  <c r="CA55" i="25" s="1"/>
  <c r="AU25" i="30"/>
  <c r="W25" i="30"/>
  <c r="M34" i="9"/>
  <c r="O34" i="9" s="1"/>
  <c r="P34" i="9" s="1"/>
  <c r="CA18" i="30"/>
  <c r="CJ18" i="30" s="1"/>
  <c r="M94" i="10"/>
  <c r="M94" i="39" s="1"/>
  <c r="M94" i="12" s="1"/>
  <c r="O94" i="12" s="1"/>
  <c r="P94" i="12" s="1"/>
  <c r="D19" i="30"/>
  <c r="G19" i="30" s="1"/>
  <c r="N67" i="30"/>
  <c r="N19" i="30"/>
  <c r="O19" i="30" s="1"/>
  <c r="Q43" i="30"/>
  <c r="BY43" i="30" s="1"/>
  <c r="L21" i="9"/>
  <c r="BZ53" i="30"/>
  <c r="BZ54" i="30" s="1"/>
  <c r="O104" i="12"/>
  <c r="P104" i="12" s="1"/>
  <c r="O164" i="16"/>
  <c r="N104" i="16"/>
  <c r="M84" i="16"/>
  <c r="P84" i="16" s="1"/>
  <c r="P84" i="15"/>
  <c r="M174" i="16"/>
  <c r="P174" i="16" s="1"/>
  <c r="P174" i="15"/>
  <c r="M74" i="16"/>
  <c r="P74" i="16" s="1"/>
  <c r="P74" i="15"/>
  <c r="M144" i="16"/>
  <c r="P144" i="15"/>
  <c r="M64" i="16"/>
  <c r="P64" i="16" s="1"/>
  <c r="P64" i="15"/>
  <c r="O144" i="15"/>
  <c r="L8" i="15"/>
  <c r="L6" i="16"/>
  <c r="L13" i="16" s="1"/>
  <c r="L13" i="15"/>
  <c r="N174" i="16"/>
  <c r="O174" i="16" s="1"/>
  <c r="O174" i="15"/>
  <c r="M14" i="16"/>
  <c r="P14" i="16" s="1"/>
  <c r="P14" i="15"/>
  <c r="M94" i="13"/>
  <c r="M104" i="13"/>
  <c r="O104" i="39"/>
  <c r="P104" i="39" s="1"/>
  <c r="M114" i="16"/>
  <c r="P114" i="16" s="1"/>
  <c r="P114" i="15"/>
  <c r="O114" i="15"/>
  <c r="O84" i="15"/>
  <c r="N14" i="15"/>
  <c r="O14" i="14"/>
  <c r="O74" i="15"/>
  <c r="N93" i="23"/>
  <c r="N93" i="7" s="1"/>
  <c r="H35" i="23"/>
  <c r="I35" i="23" s="1"/>
  <c r="N33" i="23"/>
  <c r="N33" i="7" s="1"/>
  <c r="H33" i="23"/>
  <c r="I33" i="23" s="1"/>
  <c r="N133" i="23"/>
  <c r="N133" i="7" s="1"/>
  <c r="H133" i="23"/>
  <c r="I133" i="23" s="1"/>
  <c r="J36" i="23"/>
  <c r="K36" i="23" s="1"/>
  <c r="H36" i="23"/>
  <c r="I36" i="23" s="1"/>
  <c r="N103" i="23"/>
  <c r="N103" i="7" s="1"/>
  <c r="H103" i="23"/>
  <c r="I103" i="23" s="1"/>
  <c r="H23" i="23"/>
  <c r="I23" i="23" s="1"/>
  <c r="H135" i="23"/>
  <c r="I135" i="23" s="1"/>
  <c r="H105" i="23"/>
  <c r="I105" i="23" s="1"/>
  <c r="H25" i="23"/>
  <c r="I25" i="23" s="1"/>
  <c r="H75" i="23"/>
  <c r="I75" i="23" s="1"/>
  <c r="BO9" i="30"/>
  <c r="N16" i="30"/>
  <c r="O16" i="30" s="1"/>
  <c r="O15" i="30"/>
  <c r="M97" i="15"/>
  <c r="M103" i="14"/>
  <c r="M98" i="14"/>
  <c r="Q34" i="16"/>
  <c r="R34" i="16" s="1"/>
  <c r="L64" i="14"/>
  <c r="M69" i="15"/>
  <c r="M70" i="14"/>
  <c r="M138" i="14"/>
  <c r="M137" i="15"/>
  <c r="M143" i="14"/>
  <c r="L167" i="15"/>
  <c r="L173" i="15" s="1"/>
  <c r="L168" i="14"/>
  <c r="L87" i="14"/>
  <c r="M57" i="14"/>
  <c r="L67" i="14"/>
  <c r="M99" i="15"/>
  <c r="M100" i="14"/>
  <c r="L162" i="8"/>
  <c r="L161" i="9"/>
  <c r="L131" i="9"/>
  <c r="L132" i="8"/>
  <c r="L71" i="9"/>
  <c r="L72" i="8"/>
  <c r="L42" i="8"/>
  <c r="L41" i="9"/>
  <c r="L172" i="8"/>
  <c r="L171" i="9"/>
  <c r="L70" i="14"/>
  <c r="L69" i="15"/>
  <c r="Q104" i="16"/>
  <c r="R104" i="16" s="1"/>
  <c r="L14" i="15"/>
  <c r="Q14" i="14"/>
  <c r="R14" i="14" s="1"/>
  <c r="L99" i="14"/>
  <c r="N107" i="15"/>
  <c r="M173" i="14"/>
  <c r="M168" i="14"/>
  <c r="M167" i="15"/>
  <c r="N57" i="15"/>
  <c r="L159" i="14"/>
  <c r="L173" i="14"/>
  <c r="N137" i="15"/>
  <c r="N167" i="15"/>
  <c r="M79" i="15"/>
  <c r="M80" i="14"/>
  <c r="N127" i="15"/>
  <c r="N87" i="15"/>
  <c r="N37" i="14"/>
  <c r="M23" i="14"/>
  <c r="M17" i="15"/>
  <c r="M18" i="14"/>
  <c r="M30" i="14"/>
  <c r="M29" i="15"/>
  <c r="L29" i="14"/>
  <c r="L21" i="10"/>
  <c r="L21" i="39" s="1"/>
  <c r="L21" i="12" s="1"/>
  <c r="L22" i="12" s="1"/>
  <c r="L22" i="9"/>
  <c r="M159" i="14"/>
  <c r="L79" i="15"/>
  <c r="L80" i="14"/>
  <c r="N67" i="14"/>
  <c r="M157" i="15"/>
  <c r="M129" i="14"/>
  <c r="N27" i="15"/>
  <c r="L59" i="15"/>
  <c r="L60" i="14"/>
  <c r="L89" i="14"/>
  <c r="L144" i="15"/>
  <c r="Q144" i="14"/>
  <c r="R144" i="14" s="1"/>
  <c r="O104" i="10"/>
  <c r="P104" i="10" s="1"/>
  <c r="L37" i="14"/>
  <c r="Q17" i="14"/>
  <c r="N17" i="15"/>
  <c r="O17" i="14"/>
  <c r="P17" i="14" s="1"/>
  <c r="M78" i="14"/>
  <c r="M77" i="15"/>
  <c r="M83" i="14"/>
  <c r="L97" i="14"/>
  <c r="L84" i="15"/>
  <c r="Q84" i="14"/>
  <c r="R84" i="14" s="1"/>
  <c r="L111" i="9"/>
  <c r="L112" i="8"/>
  <c r="L142" i="8"/>
  <c r="L141" i="9"/>
  <c r="L102" i="8"/>
  <c r="L101" i="9"/>
  <c r="L82" i="8"/>
  <c r="L81" i="9"/>
  <c r="L62" i="8"/>
  <c r="L61" i="9"/>
  <c r="L32" i="8"/>
  <c r="L31" i="9"/>
  <c r="L107" i="14"/>
  <c r="L27" i="14"/>
  <c r="N77" i="15"/>
  <c r="L137" i="14"/>
  <c r="L174" i="15"/>
  <c r="Q174" i="14"/>
  <c r="R174" i="14" s="1"/>
  <c r="L114" i="15"/>
  <c r="Q114" i="14"/>
  <c r="R114" i="14"/>
  <c r="L78" i="14"/>
  <c r="L77" i="15"/>
  <c r="M67" i="14"/>
  <c r="L166" i="16"/>
  <c r="M60" i="14"/>
  <c r="M59" i="15"/>
  <c r="N97" i="14"/>
  <c r="L20" i="14"/>
  <c r="L19" i="15"/>
  <c r="L74" i="15"/>
  <c r="Q74" i="14"/>
  <c r="R74" i="14"/>
  <c r="M133" i="14"/>
  <c r="M127" i="15"/>
  <c r="M128" i="14"/>
  <c r="L164" i="15"/>
  <c r="R164" i="14"/>
  <c r="Q164" i="14"/>
  <c r="L157" i="14"/>
  <c r="L129" i="14"/>
  <c r="M89" i="14"/>
  <c r="M20" i="14"/>
  <c r="M19" i="15"/>
  <c r="L57" i="14"/>
  <c r="M87" i="14"/>
  <c r="L76" i="16"/>
  <c r="L127" i="15"/>
  <c r="L128" i="14"/>
  <c r="L133" i="14"/>
  <c r="L18" i="14"/>
  <c r="R17" i="14"/>
  <c r="L23" i="14"/>
  <c r="L17" i="15"/>
  <c r="N36" i="23"/>
  <c r="G39" i="23"/>
  <c r="BN67" i="30"/>
  <c r="BN25" i="30"/>
  <c r="BO22" i="30"/>
  <c r="BO67" i="30" s="1"/>
  <c r="BP8" i="30"/>
  <c r="BP10" i="30"/>
  <c r="BQ10" i="30" s="1"/>
  <c r="BP12" i="30"/>
  <c r="BQ12" i="30" s="1"/>
  <c r="BP15" i="30"/>
  <c r="BP5" i="30"/>
  <c r="BP6" i="30"/>
  <c r="BQ6" i="30" s="1"/>
  <c r="BP20" i="30"/>
  <c r="BQ20" i="30" s="1"/>
  <c r="BP17" i="30"/>
  <c r="BP7" i="30"/>
  <c r="BP11" i="30"/>
  <c r="BQ11" i="30" s="1"/>
  <c r="BP13" i="30"/>
  <c r="BQ13" i="30" s="1"/>
  <c r="BP14" i="30"/>
  <c r="BP18" i="30"/>
  <c r="BP21" i="30"/>
  <c r="CE22" i="30"/>
  <c r="CE25" i="30" s="1"/>
  <c r="CG5" i="30"/>
  <c r="CG22" i="30" s="1"/>
  <c r="BX16" i="30"/>
  <c r="CA16" i="30" s="1"/>
  <c r="CJ16" i="30" s="1"/>
  <c r="G16" i="30"/>
  <c r="BZ22" i="30"/>
  <c r="BX9" i="30"/>
  <c r="CA9" i="30" s="1"/>
  <c r="CJ9" i="30" s="1"/>
  <c r="BX54" i="30"/>
  <c r="CA54" i="30" s="1"/>
  <c r="V22" i="30"/>
  <c r="Y22" i="30" s="1"/>
  <c r="Y67" i="30" s="1"/>
  <c r="Y5" i="30"/>
  <c r="AT22" i="30"/>
  <c r="AW22" i="30" s="1"/>
  <c r="AW67" i="30" s="1"/>
  <c r="AW5" i="30"/>
  <c r="BR22" i="30"/>
  <c r="BU22" i="30" s="1"/>
  <c r="BU67" i="30" s="1"/>
  <c r="BU5" i="30"/>
  <c r="AB22" i="30"/>
  <c r="AE22" i="30" s="1"/>
  <c r="AE67" i="30" s="1"/>
  <c r="AE5" i="30"/>
  <c r="AZ22" i="30"/>
  <c r="BC22" i="30" s="1"/>
  <c r="BC67" i="30" s="1"/>
  <c r="BC5" i="30"/>
  <c r="D22" i="30"/>
  <c r="G22" i="30" s="1"/>
  <c r="G67" i="30" s="1"/>
  <c r="BS48" i="30"/>
  <c r="AH22" i="30"/>
  <c r="AK22" i="30" s="1"/>
  <c r="AK67" i="30" s="1"/>
  <c r="AK5" i="30"/>
  <c r="BF22" i="30"/>
  <c r="BI22" i="30" s="1"/>
  <c r="BI67" i="30" s="1"/>
  <c r="BI5" i="30"/>
  <c r="P22" i="30"/>
  <c r="S22" i="30" s="1"/>
  <c r="S67" i="30" s="1"/>
  <c r="S5" i="30"/>
  <c r="AN22" i="30"/>
  <c r="AQ22" i="30" s="1"/>
  <c r="AQ67" i="30" s="1"/>
  <c r="AQ5" i="30"/>
  <c r="J22" i="30"/>
  <c r="O22" i="30" s="1"/>
  <c r="F67" i="30"/>
  <c r="F25" i="30"/>
  <c r="H8" i="30"/>
  <c r="H5" i="30"/>
  <c r="H6" i="30"/>
  <c r="H15" i="30"/>
  <c r="H17" i="30"/>
  <c r="H20" i="30"/>
  <c r="H7" i="30"/>
  <c r="H10" i="30"/>
  <c r="H11" i="30"/>
  <c r="H12" i="30"/>
  <c r="H13" i="30"/>
  <c r="H14" i="30"/>
  <c r="H18" i="30"/>
  <c r="H21" i="30"/>
  <c r="BQ22" i="30"/>
  <c r="BQ67" i="30" s="1"/>
  <c r="BL67" i="30"/>
  <c r="BL25" i="30"/>
  <c r="BY67" i="30"/>
  <c r="CA67" i="30" s="1"/>
  <c r="AA5" i="30"/>
  <c r="X25" i="30"/>
  <c r="X67" i="30"/>
  <c r="Z8" i="30"/>
  <c r="Z7" i="30"/>
  <c r="Z11" i="30"/>
  <c r="AA11" i="30" s="1"/>
  <c r="Z13" i="30"/>
  <c r="AA13" i="30" s="1"/>
  <c r="Z15" i="30"/>
  <c r="Z10" i="30"/>
  <c r="AA10" i="30" s="1"/>
  <c r="Z12" i="30"/>
  <c r="AA12" i="30" s="1"/>
  <c r="Z6" i="30"/>
  <c r="AA6" i="30" s="1"/>
  <c r="Z14" i="30"/>
  <c r="Z18" i="30"/>
  <c r="Z20" i="30"/>
  <c r="AA20" i="30" s="1"/>
  <c r="Z17" i="30"/>
  <c r="Z21" i="30"/>
  <c r="AY5" i="30"/>
  <c r="AV25" i="30"/>
  <c r="AV67" i="30"/>
  <c r="AX8" i="30"/>
  <c r="AX7" i="30"/>
  <c r="AX11" i="30"/>
  <c r="AY11" i="30" s="1"/>
  <c r="AX13" i="30"/>
  <c r="AY13" i="30" s="1"/>
  <c r="AX15" i="30"/>
  <c r="AX18" i="30"/>
  <c r="AX10" i="30"/>
  <c r="AY10" i="30" s="1"/>
  <c r="AX12" i="30"/>
  <c r="AY12" i="30" s="1"/>
  <c r="AX6" i="30"/>
  <c r="AY6" i="30" s="1"/>
  <c r="AX14" i="30"/>
  <c r="AX20" i="30"/>
  <c r="AY20" i="30" s="1"/>
  <c r="AX17" i="30"/>
  <c r="AX21" i="30"/>
  <c r="BW5" i="30"/>
  <c r="BT25" i="30"/>
  <c r="BT67" i="30"/>
  <c r="BV8" i="30"/>
  <c r="BV7" i="30"/>
  <c r="BV11" i="30"/>
  <c r="BW11" i="30" s="1"/>
  <c r="BV13" i="30"/>
  <c r="BW13" i="30" s="1"/>
  <c r="BV15" i="30"/>
  <c r="BV10" i="30"/>
  <c r="BW10" i="30" s="1"/>
  <c r="BV12" i="30"/>
  <c r="BW12" i="30" s="1"/>
  <c r="BV6" i="30"/>
  <c r="BW6" i="30" s="1"/>
  <c r="BV14" i="30"/>
  <c r="BV18" i="30"/>
  <c r="BV17" i="30"/>
  <c r="BV20" i="30"/>
  <c r="BW20" i="30" s="1"/>
  <c r="BV21" i="30"/>
  <c r="AG5" i="30"/>
  <c r="AD67" i="30"/>
  <c r="AD25" i="30"/>
  <c r="AF8" i="30"/>
  <c r="AF10" i="30"/>
  <c r="AG10" i="30" s="1"/>
  <c r="AF12" i="30"/>
  <c r="AG12" i="30" s="1"/>
  <c r="AF6" i="30"/>
  <c r="AG6" i="30" s="1"/>
  <c r="AF18" i="30"/>
  <c r="AF20" i="30"/>
  <c r="AG20" i="30" s="1"/>
  <c r="AF7" i="30"/>
  <c r="AF11" i="30"/>
  <c r="AG11" i="30" s="1"/>
  <c r="AF13" i="30"/>
  <c r="AG13" i="30" s="1"/>
  <c r="AF15" i="30"/>
  <c r="AF14" i="30"/>
  <c r="AF21" i="30"/>
  <c r="AF17" i="30"/>
  <c r="BE5" i="30"/>
  <c r="BB67" i="30"/>
  <c r="BB25" i="30"/>
  <c r="BD8" i="30"/>
  <c r="BD10" i="30"/>
  <c r="BE10" i="30" s="1"/>
  <c r="BD12" i="30"/>
  <c r="BE12" i="30" s="1"/>
  <c r="BD6" i="30"/>
  <c r="BE6" i="30" s="1"/>
  <c r="BD20" i="30"/>
  <c r="BE20" i="30" s="1"/>
  <c r="BD21" i="30"/>
  <c r="BD7" i="30"/>
  <c r="BD11" i="30"/>
  <c r="BE11" i="30" s="1"/>
  <c r="BD13" i="30"/>
  <c r="BE13" i="30" s="1"/>
  <c r="BD15" i="30"/>
  <c r="BD14" i="30"/>
  <c r="BD18" i="30"/>
  <c r="BD17" i="30"/>
  <c r="AM5" i="30"/>
  <c r="AJ25" i="30"/>
  <c r="AJ67" i="30"/>
  <c r="AL18" i="30"/>
  <c r="AL8" i="30"/>
  <c r="AL7" i="30"/>
  <c r="AL11" i="30"/>
  <c r="AM11" i="30" s="1"/>
  <c r="AL13" i="30"/>
  <c r="AM13" i="30" s="1"/>
  <c r="AL17" i="30"/>
  <c r="AL21" i="30"/>
  <c r="AL10" i="30"/>
  <c r="AM10" i="30" s="1"/>
  <c r="AL12" i="30"/>
  <c r="AM12" i="30" s="1"/>
  <c r="AL15" i="30"/>
  <c r="AL6" i="30"/>
  <c r="AM6" i="30" s="1"/>
  <c r="AL14" i="30"/>
  <c r="AL20" i="30"/>
  <c r="AM20" i="30" s="1"/>
  <c r="BK5" i="30"/>
  <c r="BH25" i="30"/>
  <c r="BH67" i="30"/>
  <c r="BJ18" i="30"/>
  <c r="BJ8" i="30"/>
  <c r="BJ7" i="30"/>
  <c r="BJ11" i="30"/>
  <c r="BK11" i="30" s="1"/>
  <c r="BJ13" i="30"/>
  <c r="BK13" i="30" s="1"/>
  <c r="BJ17" i="30"/>
  <c r="BJ21" i="30"/>
  <c r="BJ10" i="30"/>
  <c r="BK10" i="30" s="1"/>
  <c r="BJ12" i="30"/>
  <c r="BK12" i="30" s="1"/>
  <c r="BJ15" i="30"/>
  <c r="BJ6" i="30"/>
  <c r="BK6" i="30" s="1"/>
  <c r="BJ14" i="30"/>
  <c r="BJ20" i="30"/>
  <c r="BK20" i="30" s="1"/>
  <c r="U5" i="30"/>
  <c r="R67" i="30"/>
  <c r="R25" i="30"/>
  <c r="T8" i="30"/>
  <c r="T10" i="30"/>
  <c r="U10" i="30" s="1"/>
  <c r="T12" i="30"/>
  <c r="U12" i="30" s="1"/>
  <c r="T15" i="30"/>
  <c r="T6" i="30"/>
  <c r="U6" i="30" s="1"/>
  <c r="T20" i="30"/>
  <c r="U20" i="30" s="1"/>
  <c r="T17" i="30"/>
  <c r="T7" i="30"/>
  <c r="T11" i="30"/>
  <c r="U11" i="30" s="1"/>
  <c r="T13" i="30"/>
  <c r="U13" i="30" s="1"/>
  <c r="T14" i="30"/>
  <c r="T18" i="30"/>
  <c r="T21" i="30"/>
  <c r="AS5" i="30"/>
  <c r="AP67" i="30"/>
  <c r="AP25" i="30"/>
  <c r="AR8" i="30"/>
  <c r="AR10" i="30"/>
  <c r="AS10" i="30" s="1"/>
  <c r="AR12" i="30"/>
  <c r="AS12" i="30" s="1"/>
  <c r="AR15" i="30"/>
  <c r="AR6" i="30"/>
  <c r="AS6" i="30" s="1"/>
  <c r="AR20" i="30"/>
  <c r="AS20" i="30" s="1"/>
  <c r="AR21" i="30"/>
  <c r="AR17" i="30"/>
  <c r="AR7" i="30"/>
  <c r="AR11" i="30"/>
  <c r="AS11" i="30" s="1"/>
  <c r="AR13" i="30"/>
  <c r="AS13" i="30" s="1"/>
  <c r="AR14" i="30"/>
  <c r="AR18" i="30"/>
  <c r="BX5" i="30"/>
  <c r="BX19" i="30"/>
  <c r="CA19" i="30" s="1"/>
  <c r="CJ19" i="30" s="1"/>
  <c r="BQ68" i="25"/>
  <c r="BL68" i="25"/>
  <c r="BL26" i="25"/>
  <c r="BN68" i="25"/>
  <c r="BN26" i="25"/>
  <c r="BO68" i="25"/>
  <c r="I68" i="25"/>
  <c r="D68" i="25"/>
  <c r="D26" i="25"/>
  <c r="AJ26" i="25"/>
  <c r="AJ68" i="25"/>
  <c r="BH26" i="25"/>
  <c r="BH68" i="25"/>
  <c r="R68" i="25"/>
  <c r="R26" i="25"/>
  <c r="S68" i="25"/>
  <c r="T68" i="25"/>
  <c r="AP68" i="25"/>
  <c r="AP26" i="25"/>
  <c r="AQ68" i="25"/>
  <c r="AR68" i="25"/>
  <c r="CE23" i="25"/>
  <c r="CE26" i="25" s="1"/>
  <c r="CG6" i="25"/>
  <c r="CG23" i="25" s="1"/>
  <c r="CJ17" i="25"/>
  <c r="H68" i="25"/>
  <c r="BS49" i="25"/>
  <c r="BI68" i="25"/>
  <c r="G68" i="25"/>
  <c r="L26" i="25"/>
  <c r="M68" i="25"/>
  <c r="L68" i="25"/>
  <c r="N68" i="25"/>
  <c r="U68" i="25"/>
  <c r="P68" i="25"/>
  <c r="P26" i="25"/>
  <c r="AS68" i="25"/>
  <c r="AN68" i="25"/>
  <c r="AN26" i="25"/>
  <c r="Q68" i="25"/>
  <c r="Q26" i="25"/>
  <c r="Q46" i="25"/>
  <c r="Q44" i="25"/>
  <c r="BY44" i="25" s="1"/>
  <c r="BY68" i="25"/>
  <c r="CA68" i="25" s="1"/>
  <c r="BY26" i="25"/>
  <c r="BY46" i="25"/>
  <c r="X26" i="25"/>
  <c r="X68" i="25"/>
  <c r="AV26" i="25"/>
  <c r="AV68" i="25"/>
  <c r="BT26" i="25"/>
  <c r="BT68" i="25"/>
  <c r="BV68" i="25"/>
  <c r="AD68" i="25"/>
  <c r="AD26" i="25"/>
  <c r="AE68" i="25"/>
  <c r="AF68" i="25"/>
  <c r="BB68" i="25"/>
  <c r="BB26" i="25"/>
  <c r="BC68" i="25"/>
  <c r="CJ20" i="25"/>
  <c r="G38" i="23"/>
  <c r="G175" i="23"/>
  <c r="G165" i="23"/>
  <c r="G145" i="23"/>
  <c r="G155" i="23" s="1"/>
  <c r="G115" i="23"/>
  <c r="G125" i="23" s="1"/>
  <c r="G85" i="23"/>
  <c r="N75" i="23"/>
  <c r="G65" i="23"/>
  <c r="H65" i="23" s="1"/>
  <c r="I65" i="23" s="1"/>
  <c r="G45" i="23"/>
  <c r="E179" i="23"/>
  <c r="G177" i="23"/>
  <c r="N205" i="13" s="1"/>
  <c r="P205" i="13" s="1"/>
  <c r="E177" i="23"/>
  <c r="E176" i="23"/>
  <c r="E173" i="23"/>
  <c r="E168" i="23"/>
  <c r="G166" i="23"/>
  <c r="E163" i="23"/>
  <c r="E158" i="23"/>
  <c r="G156" i="23"/>
  <c r="G154" i="23"/>
  <c r="F154" i="23"/>
  <c r="G153" i="23"/>
  <c r="F149" i="23"/>
  <c r="E149" i="23"/>
  <c r="G147" i="23"/>
  <c r="E147" i="23"/>
  <c r="E146" i="23"/>
  <c r="E143" i="23"/>
  <c r="G136" i="23"/>
  <c r="E133" i="23"/>
  <c r="E128" i="23"/>
  <c r="F147" i="23"/>
  <c r="G126" i="23"/>
  <c r="F146" i="23"/>
  <c r="G124" i="23"/>
  <c r="F124" i="23"/>
  <c r="E124" i="23"/>
  <c r="G123" i="23"/>
  <c r="F119" i="23"/>
  <c r="E119" i="23"/>
  <c r="G117" i="23"/>
  <c r="E117" i="23"/>
  <c r="E116" i="23"/>
  <c r="E113" i="23"/>
  <c r="E108" i="23"/>
  <c r="G106" i="23"/>
  <c r="E103" i="23"/>
  <c r="E98" i="23"/>
  <c r="F117" i="23"/>
  <c r="G96" i="23"/>
  <c r="E93" i="23"/>
  <c r="E88" i="23"/>
  <c r="G86" i="23"/>
  <c r="F93" i="23"/>
  <c r="E83" i="23"/>
  <c r="E78" i="23"/>
  <c r="G76" i="23"/>
  <c r="E73" i="23"/>
  <c r="E68" i="23"/>
  <c r="E63" i="23"/>
  <c r="E58" i="23"/>
  <c r="G56" i="23"/>
  <c r="F54" i="23"/>
  <c r="E54" i="23"/>
  <c r="F49" i="23"/>
  <c r="E49" i="23"/>
  <c r="G47" i="23"/>
  <c r="E47" i="23"/>
  <c r="E46" i="23"/>
  <c r="E43" i="23"/>
  <c r="E38" i="23"/>
  <c r="G184" i="23"/>
  <c r="E33" i="23"/>
  <c r="E28" i="23"/>
  <c r="E23" i="23"/>
  <c r="E18" i="23"/>
  <c r="G16" i="23"/>
  <c r="E13" i="23"/>
  <c r="E11" i="23"/>
  <c r="F179" i="23"/>
  <c r="E8" i="23"/>
  <c r="F177" i="23"/>
  <c r="G6" i="23"/>
  <c r="F176" i="23"/>
  <c r="BY45" i="30" l="1"/>
  <c r="L92" i="9"/>
  <c r="M134" i="13"/>
  <c r="O134" i="10"/>
  <c r="P134" i="10" s="1"/>
  <c r="M34" i="10"/>
  <c r="M34" i="39" s="1"/>
  <c r="M34" i="12" s="1"/>
  <c r="O134" i="39"/>
  <c r="P134" i="39" s="1"/>
  <c r="O94" i="10"/>
  <c r="P94" i="10" s="1"/>
  <c r="O94" i="39"/>
  <c r="P94" i="39" s="1"/>
  <c r="O74" i="16"/>
  <c r="O34" i="12"/>
  <c r="P34" i="12" s="1"/>
  <c r="M184" i="12"/>
  <c r="O144" i="16"/>
  <c r="P144" i="16" s="1"/>
  <c r="O64" i="16"/>
  <c r="M104" i="14"/>
  <c r="O104" i="13"/>
  <c r="P104" i="13" s="1"/>
  <c r="M94" i="14"/>
  <c r="O94" i="13"/>
  <c r="P94" i="13" s="1"/>
  <c r="O84" i="16"/>
  <c r="O114" i="16"/>
  <c r="O34" i="39"/>
  <c r="P34" i="39" s="1"/>
  <c r="N14" i="16"/>
  <c r="O14" i="16" s="1"/>
  <c r="O14" i="15"/>
  <c r="M134" i="14"/>
  <c r="O134" i="13"/>
  <c r="P134" i="13" s="1"/>
  <c r="L92" i="39"/>
  <c r="L22" i="39"/>
  <c r="H6" i="23"/>
  <c r="I6" i="23" s="1"/>
  <c r="J6" i="23"/>
  <c r="K6" i="23" s="1"/>
  <c r="J16" i="23"/>
  <c r="K16" i="23" s="1"/>
  <c r="H16" i="23"/>
  <c r="I16" i="23" s="1"/>
  <c r="N47" i="23"/>
  <c r="N47" i="7" s="1"/>
  <c r="N47" i="36" s="1"/>
  <c r="J47" i="23"/>
  <c r="K47" i="23" s="1"/>
  <c r="M54" i="23"/>
  <c r="M54" i="7" s="1"/>
  <c r="J76" i="23"/>
  <c r="K76" i="23" s="1"/>
  <c r="H76" i="23"/>
  <c r="I76" i="23" s="1"/>
  <c r="J83" i="23"/>
  <c r="K83" i="23" s="1"/>
  <c r="N86" i="23"/>
  <c r="N86" i="7" s="1"/>
  <c r="J86" i="23"/>
  <c r="K86" i="23" s="1"/>
  <c r="H86" i="23"/>
  <c r="I86" i="23" s="1"/>
  <c r="J106" i="23"/>
  <c r="K106" i="23" s="1"/>
  <c r="H106" i="23"/>
  <c r="I106" i="23" s="1"/>
  <c r="J113" i="23"/>
  <c r="K113" i="23" s="1"/>
  <c r="L119" i="23"/>
  <c r="L119" i="7" s="1"/>
  <c r="N123" i="23"/>
  <c r="N123" i="7" s="1"/>
  <c r="J136" i="23"/>
  <c r="K136" i="23" s="1"/>
  <c r="H136" i="23"/>
  <c r="I136" i="23" s="1"/>
  <c r="N147" i="23"/>
  <c r="N147" i="7" s="1"/>
  <c r="N147" i="36" s="1"/>
  <c r="J147" i="23"/>
  <c r="K147" i="23" s="1"/>
  <c r="H147" i="23"/>
  <c r="I147" i="23" s="1"/>
  <c r="J156" i="23"/>
  <c r="K156" i="23" s="1"/>
  <c r="H156" i="23"/>
  <c r="I156" i="23" s="1"/>
  <c r="J163" i="23"/>
  <c r="K163" i="23" s="1"/>
  <c r="N177" i="23"/>
  <c r="J177" i="23"/>
  <c r="K177" i="23" s="1"/>
  <c r="N45" i="23"/>
  <c r="N45" i="7" s="1"/>
  <c r="H45" i="23"/>
  <c r="I45" i="23" s="1"/>
  <c r="N115" i="23"/>
  <c r="N115" i="7" s="1"/>
  <c r="H115" i="23"/>
  <c r="I115" i="23" s="1"/>
  <c r="N165" i="23"/>
  <c r="N165" i="7" s="1"/>
  <c r="H165" i="23"/>
  <c r="I165" i="23" s="1"/>
  <c r="N13" i="23"/>
  <c r="J13" i="23"/>
  <c r="K13" i="23" s="1"/>
  <c r="H13" i="23"/>
  <c r="I13" i="23" s="1"/>
  <c r="J39" i="23"/>
  <c r="K39" i="23" s="1"/>
  <c r="H39" i="23"/>
  <c r="I39" i="23" s="1"/>
  <c r="J23" i="23"/>
  <c r="K23" i="23" s="1"/>
  <c r="J133" i="23"/>
  <c r="K133" i="23" s="1"/>
  <c r="J93" i="23"/>
  <c r="K93" i="23" s="1"/>
  <c r="H184" i="23"/>
  <c r="I184" i="23" s="1"/>
  <c r="J43" i="23"/>
  <c r="K43" i="23" s="1"/>
  <c r="H56" i="23"/>
  <c r="I56" i="23" s="1"/>
  <c r="J56" i="23"/>
  <c r="K56" i="23" s="1"/>
  <c r="J63" i="23"/>
  <c r="K63" i="23" s="1"/>
  <c r="J73" i="23"/>
  <c r="K73" i="23" s="1"/>
  <c r="N96" i="23"/>
  <c r="N96" i="7" s="1"/>
  <c r="J96" i="23"/>
  <c r="K96" i="23" s="1"/>
  <c r="H96" i="23"/>
  <c r="I96" i="23" s="1"/>
  <c r="N125" i="23"/>
  <c r="N125" i="7" s="1"/>
  <c r="N117" i="23"/>
  <c r="N117" i="7" s="1"/>
  <c r="J117" i="23"/>
  <c r="K117" i="23" s="1"/>
  <c r="H117" i="23"/>
  <c r="I117" i="23" s="1"/>
  <c r="N124" i="23"/>
  <c r="N124" i="7" s="1"/>
  <c r="J124" i="23"/>
  <c r="K124" i="23" s="1"/>
  <c r="H124" i="23"/>
  <c r="I124" i="23" s="1"/>
  <c r="J126" i="23"/>
  <c r="K126" i="23" s="1"/>
  <c r="H126" i="23"/>
  <c r="I126" i="23" s="1"/>
  <c r="N155" i="23"/>
  <c r="J143" i="23"/>
  <c r="K143" i="23" s="1"/>
  <c r="N153" i="23"/>
  <c r="N153" i="7" s="1"/>
  <c r="N154" i="23"/>
  <c r="N154" i="7" s="1"/>
  <c r="H154" i="23"/>
  <c r="I154" i="23" s="1"/>
  <c r="J166" i="23"/>
  <c r="K166" i="23" s="1"/>
  <c r="H166" i="23"/>
  <c r="I166" i="23" s="1"/>
  <c r="J173" i="23"/>
  <c r="K173" i="23" s="1"/>
  <c r="N65" i="23"/>
  <c r="N65" i="7" s="1"/>
  <c r="N65" i="36" s="1"/>
  <c r="N85" i="23"/>
  <c r="N85" i="7" s="1"/>
  <c r="N85" i="36" s="1"/>
  <c r="H85" i="23"/>
  <c r="I85" i="23" s="1"/>
  <c r="N145" i="23"/>
  <c r="N145" i="7" s="1"/>
  <c r="N145" i="36" s="1"/>
  <c r="H145" i="23"/>
  <c r="I145" i="23" s="1"/>
  <c r="N175" i="23"/>
  <c r="N175" i="7" s="1"/>
  <c r="H175" i="23"/>
  <c r="I175" i="23" s="1"/>
  <c r="I38" i="23"/>
  <c r="K38" i="23"/>
  <c r="J103" i="23"/>
  <c r="K103" i="23" s="1"/>
  <c r="J33" i="23"/>
  <c r="K33" i="23" s="1"/>
  <c r="H93" i="23"/>
  <c r="I93" i="23" s="1"/>
  <c r="H177" i="23"/>
  <c r="I177" i="23" s="1"/>
  <c r="N155" i="7"/>
  <c r="N155" i="36" s="1"/>
  <c r="N36" i="7"/>
  <c r="N36" i="36" s="1"/>
  <c r="Q36" i="23"/>
  <c r="R36" i="23" s="1"/>
  <c r="O36" i="23"/>
  <c r="P36" i="23" s="1"/>
  <c r="N75" i="7"/>
  <c r="N75" i="36" s="1"/>
  <c r="N184" i="23"/>
  <c r="L18" i="15"/>
  <c r="L23" i="15"/>
  <c r="L17" i="16"/>
  <c r="L127" i="16"/>
  <c r="L128" i="15"/>
  <c r="L133" i="15"/>
  <c r="L63" i="14"/>
  <c r="L58" i="14"/>
  <c r="L57" i="15"/>
  <c r="M89" i="15"/>
  <c r="M90" i="14"/>
  <c r="L129" i="15"/>
  <c r="L130" i="14"/>
  <c r="L92" i="10"/>
  <c r="L163" i="14"/>
  <c r="L158" i="14"/>
  <c r="L157" i="15"/>
  <c r="L164" i="16"/>
  <c r="R164" i="15"/>
  <c r="Q164" i="15"/>
  <c r="M133" i="15"/>
  <c r="M127" i="16"/>
  <c r="M128" i="15"/>
  <c r="L74" i="16"/>
  <c r="Q74" i="15"/>
  <c r="R74" i="15"/>
  <c r="N157" i="16"/>
  <c r="M59" i="16"/>
  <c r="M60" i="16" s="1"/>
  <c r="M60" i="15"/>
  <c r="L77" i="16"/>
  <c r="L78" i="16" s="1"/>
  <c r="L78" i="15"/>
  <c r="L114" i="16"/>
  <c r="Q114" i="15"/>
  <c r="R114" i="15" s="1"/>
  <c r="L143" i="14"/>
  <c r="L137" i="15"/>
  <c r="L138" i="14"/>
  <c r="L107" i="15"/>
  <c r="L108" i="14"/>
  <c r="L113" i="14"/>
  <c r="L111" i="10"/>
  <c r="L111" i="39" s="1"/>
  <c r="L111" i="12" s="1"/>
  <c r="L112" i="12" s="1"/>
  <c r="L112" i="9"/>
  <c r="L84" i="16"/>
  <c r="Q84" i="15"/>
  <c r="R84" i="15"/>
  <c r="O34" i="10"/>
  <c r="P34" i="10" s="1"/>
  <c r="M83" i="15"/>
  <c r="M77" i="16"/>
  <c r="M78" i="15"/>
  <c r="L37" i="15"/>
  <c r="L38" i="14"/>
  <c r="L43" i="14"/>
  <c r="L144" i="16"/>
  <c r="Q144" i="15"/>
  <c r="R144" i="15" s="1"/>
  <c r="L60" i="15"/>
  <c r="L59" i="16"/>
  <c r="L60" i="16" s="1"/>
  <c r="N27" i="16"/>
  <c r="M129" i="15"/>
  <c r="M130" i="14"/>
  <c r="M157" i="16"/>
  <c r="N37" i="15"/>
  <c r="Q37" i="14"/>
  <c r="R37" i="14" s="1"/>
  <c r="N87" i="16"/>
  <c r="N127" i="16"/>
  <c r="M80" i="15"/>
  <c r="M79" i="16"/>
  <c r="M80" i="16" s="1"/>
  <c r="N167" i="16"/>
  <c r="N137" i="16"/>
  <c r="N57" i="16"/>
  <c r="M173" i="15"/>
  <c r="M167" i="16"/>
  <c r="M168" i="15"/>
  <c r="N107" i="16"/>
  <c r="L99" i="15"/>
  <c r="L100" i="14"/>
  <c r="L71" i="10"/>
  <c r="L71" i="39" s="1"/>
  <c r="L71" i="12" s="1"/>
  <c r="L72" i="12" s="1"/>
  <c r="L72" i="9"/>
  <c r="L131" i="10"/>
  <c r="L131" i="39" s="1"/>
  <c r="L131" i="12" s="1"/>
  <c r="L132" i="12" s="1"/>
  <c r="L132" i="9"/>
  <c r="M99" i="16"/>
  <c r="M100" i="16" s="1"/>
  <c r="M100" i="15"/>
  <c r="M57" i="15"/>
  <c r="M63" i="14"/>
  <c r="M58" i="14"/>
  <c r="L87" i="15"/>
  <c r="L93" i="14"/>
  <c r="L88" i="14"/>
  <c r="L167" i="16"/>
  <c r="L168" i="16" s="1"/>
  <c r="L168" i="15"/>
  <c r="M143" i="15"/>
  <c r="M137" i="16"/>
  <c r="M138" i="15"/>
  <c r="L64" i="15"/>
  <c r="Q64" i="14"/>
  <c r="R64" i="14"/>
  <c r="L134" i="23"/>
  <c r="BX22" i="30"/>
  <c r="BX67" i="30" s="1"/>
  <c r="AF67" i="30"/>
  <c r="N23" i="30"/>
  <c r="L83" i="15"/>
  <c r="M93" i="14"/>
  <c r="M88" i="14"/>
  <c r="M87" i="15"/>
  <c r="M19" i="16"/>
  <c r="M20" i="16" s="1"/>
  <c r="M20" i="15"/>
  <c r="L20" i="15"/>
  <c r="L19" i="16"/>
  <c r="L20" i="16" s="1"/>
  <c r="N97" i="15"/>
  <c r="M73" i="14"/>
  <c r="M68" i="14"/>
  <c r="M67" i="15"/>
  <c r="L174" i="16"/>
  <c r="Q174" i="15"/>
  <c r="R174" i="15" s="1"/>
  <c r="N77" i="16"/>
  <c r="L33" i="14"/>
  <c r="L28" i="14"/>
  <c r="L27" i="15"/>
  <c r="L32" i="9"/>
  <c r="L31" i="10"/>
  <c r="L31" i="39" s="1"/>
  <c r="L31" i="12" s="1"/>
  <c r="L32" i="12" s="1"/>
  <c r="L62" i="9"/>
  <c r="L61" i="10"/>
  <c r="L61" i="39" s="1"/>
  <c r="L61" i="12" s="1"/>
  <c r="L62" i="12" s="1"/>
  <c r="L81" i="10"/>
  <c r="L81" i="39" s="1"/>
  <c r="L81" i="12" s="1"/>
  <c r="L82" i="12" s="1"/>
  <c r="L82" i="9"/>
  <c r="L102" i="9"/>
  <c r="L101" i="10"/>
  <c r="L101" i="39" s="1"/>
  <c r="L101" i="12" s="1"/>
  <c r="L102" i="12" s="1"/>
  <c r="L141" i="10"/>
  <c r="L141" i="39" s="1"/>
  <c r="L141" i="12" s="1"/>
  <c r="L142" i="12" s="1"/>
  <c r="L142" i="9"/>
  <c r="L103" i="14"/>
  <c r="L97" i="15"/>
  <c r="L98" i="14"/>
  <c r="N17" i="16"/>
  <c r="L90" i="14"/>
  <c r="L89" i="15"/>
  <c r="Q27" i="14"/>
  <c r="R27" i="14" s="1"/>
  <c r="N67" i="15"/>
  <c r="L80" i="15"/>
  <c r="L79" i="16"/>
  <c r="L80" i="16" s="1"/>
  <c r="M159" i="15"/>
  <c r="L22" i="10"/>
  <c r="L30" i="14"/>
  <c r="L29" i="15"/>
  <c r="M30" i="15"/>
  <c r="M29" i="16"/>
  <c r="M30" i="16" s="1"/>
  <c r="M17" i="16"/>
  <c r="M18" i="15"/>
  <c r="M23" i="15"/>
  <c r="L159" i="15"/>
  <c r="L160" i="14"/>
  <c r="L14" i="16"/>
  <c r="Q14" i="15"/>
  <c r="R14" i="15" s="1"/>
  <c r="L69" i="16"/>
  <c r="L70" i="16" s="1"/>
  <c r="L70" i="15"/>
  <c r="L171" i="10"/>
  <c r="L171" i="39" s="1"/>
  <c r="L171" i="12" s="1"/>
  <c r="L172" i="12" s="1"/>
  <c r="L172" i="9"/>
  <c r="L41" i="10"/>
  <c r="L41" i="39" s="1"/>
  <c r="L41" i="12" s="1"/>
  <c r="L42" i="12" s="1"/>
  <c r="L42" i="9"/>
  <c r="L161" i="10"/>
  <c r="L161" i="39" s="1"/>
  <c r="L161" i="12" s="1"/>
  <c r="L162" i="12" s="1"/>
  <c r="L162" i="9"/>
  <c r="L67" i="15"/>
  <c r="L68" i="14"/>
  <c r="L73" i="14"/>
  <c r="M70" i="15"/>
  <c r="M69" i="16"/>
  <c r="M70" i="16" s="1"/>
  <c r="M98" i="15"/>
  <c r="M103" i="15"/>
  <c r="M97" i="16"/>
  <c r="E181" i="23"/>
  <c r="L11" i="23"/>
  <c r="E183" i="23"/>
  <c r="E53" i="23"/>
  <c r="N66" i="23"/>
  <c r="G69" i="23"/>
  <c r="F95" i="23"/>
  <c r="G129" i="23"/>
  <c r="G130" i="23" s="1"/>
  <c r="N126" i="23"/>
  <c r="E153" i="23"/>
  <c r="J153" i="23" s="1"/>
  <c r="E151" i="23"/>
  <c r="N166" i="23"/>
  <c r="G169" i="23"/>
  <c r="N38" i="23"/>
  <c r="N6" i="23"/>
  <c r="N8" i="23" s="1"/>
  <c r="G9" i="23"/>
  <c r="G10" i="23" s="1"/>
  <c r="G19" i="23"/>
  <c r="G20" i="23" s="1"/>
  <c r="E51" i="23"/>
  <c r="L49" i="23"/>
  <c r="L49" i="7" s="1"/>
  <c r="L49" i="36" s="1"/>
  <c r="N56" i="23"/>
  <c r="G59" i="23"/>
  <c r="G78" i="23"/>
  <c r="N76" i="23"/>
  <c r="G79" i="23"/>
  <c r="E123" i="23"/>
  <c r="J123" i="23" s="1"/>
  <c r="G108" i="23"/>
  <c r="N106" i="23"/>
  <c r="G109" i="23"/>
  <c r="N136" i="23"/>
  <c r="G139" i="23"/>
  <c r="N156" i="23"/>
  <c r="G159" i="23"/>
  <c r="E165" i="23"/>
  <c r="J165" i="23" s="1"/>
  <c r="G41" i="23"/>
  <c r="G40" i="23"/>
  <c r="G116" i="23"/>
  <c r="G118" i="23" s="1"/>
  <c r="G99" i="23"/>
  <c r="G88" i="23"/>
  <c r="G89" i="23"/>
  <c r="E121" i="23"/>
  <c r="G21" i="23"/>
  <c r="AR9" i="30"/>
  <c r="AS7" i="30"/>
  <c r="U14" i="30"/>
  <c r="T16" i="30"/>
  <c r="T19" i="30"/>
  <c r="U17" i="30"/>
  <c r="BJ9" i="30"/>
  <c r="BK9" i="30" s="1"/>
  <c r="BK7" i="30"/>
  <c r="AL9" i="30"/>
  <c r="AM9" i="30" s="1"/>
  <c r="AM7" i="30"/>
  <c r="BD19" i="30"/>
  <c r="BE17" i="30"/>
  <c r="BE14" i="30"/>
  <c r="BD16" i="30"/>
  <c r="BD9" i="30"/>
  <c r="BE9" i="30" s="1"/>
  <c r="BE7" i="30"/>
  <c r="AF19" i="30"/>
  <c r="AG17" i="30"/>
  <c r="AG14" i="30"/>
  <c r="AF16" i="30"/>
  <c r="AF9" i="30"/>
  <c r="AG9" i="30" s="1"/>
  <c r="AG7" i="30"/>
  <c r="BV19" i="30"/>
  <c r="BW17" i="30"/>
  <c r="BV16" i="30"/>
  <c r="BW14" i="30"/>
  <c r="Z16" i="30"/>
  <c r="AA14" i="30"/>
  <c r="CB21" i="30"/>
  <c r="CC21" i="30" s="1"/>
  <c r="H67" i="30"/>
  <c r="I14" i="30"/>
  <c r="H16" i="30"/>
  <c r="CB14" i="30"/>
  <c r="CC14" i="30" s="1"/>
  <c r="I12" i="30"/>
  <c r="CB12" i="30"/>
  <c r="CC12" i="30" s="1"/>
  <c r="I10" i="30"/>
  <c r="CB10" i="30"/>
  <c r="CC10" i="30" s="1"/>
  <c r="CB20" i="30"/>
  <c r="CC20" i="30" s="1"/>
  <c r="I20" i="30"/>
  <c r="I5" i="30"/>
  <c r="CB5" i="30"/>
  <c r="I22" i="30"/>
  <c r="I67" i="30" s="1"/>
  <c r="D67" i="30"/>
  <c r="D25" i="30"/>
  <c r="BE22" i="30"/>
  <c r="BE67" i="30" s="1"/>
  <c r="AZ67" i="30"/>
  <c r="AZ25" i="30"/>
  <c r="AG22" i="30"/>
  <c r="AG67" i="30" s="1"/>
  <c r="AB67" i="30"/>
  <c r="AB25" i="30"/>
  <c r="BR25" i="30"/>
  <c r="BR67" i="30"/>
  <c r="BW22" i="30"/>
  <c r="BW67" i="30" s="1"/>
  <c r="AT25" i="30"/>
  <c r="AT67" i="30"/>
  <c r="AY22" i="30"/>
  <c r="AY67" i="30" s="1"/>
  <c r="V25" i="30"/>
  <c r="V67" i="30"/>
  <c r="AA22" i="30"/>
  <c r="AA67" i="30" s="1"/>
  <c r="BQ14" i="30"/>
  <c r="BP16" i="30"/>
  <c r="BP19" i="30"/>
  <c r="BQ17" i="30"/>
  <c r="AR67" i="30"/>
  <c r="T67" i="30"/>
  <c r="BJ67" i="30"/>
  <c r="AL67" i="30"/>
  <c r="BV67" i="30"/>
  <c r="AX67" i="30"/>
  <c r="Z67" i="30"/>
  <c r="CB15" i="30"/>
  <c r="CC15" i="30" s="1"/>
  <c r="CA5" i="30"/>
  <c r="CJ5" i="30" s="1"/>
  <c r="BP67" i="30"/>
  <c r="AS14" i="30"/>
  <c r="AR16" i="30"/>
  <c r="AR19" i="30"/>
  <c r="AS17" i="30"/>
  <c r="T9" i="30"/>
  <c r="U9" i="30" s="1"/>
  <c r="U7" i="30"/>
  <c r="BJ16" i="30"/>
  <c r="BK14" i="30"/>
  <c r="BK17" i="30"/>
  <c r="BJ19" i="30"/>
  <c r="AL16" i="30"/>
  <c r="AM14" i="30"/>
  <c r="AM17" i="30"/>
  <c r="AL19" i="30"/>
  <c r="BV9" i="30"/>
  <c r="BW9" i="30" s="1"/>
  <c r="BW7" i="30"/>
  <c r="AX19" i="30"/>
  <c r="AY17" i="30"/>
  <c r="AX16" i="30"/>
  <c r="AY14" i="30"/>
  <c r="AX9" i="30"/>
  <c r="AY9" i="30" s="1"/>
  <c r="AY7" i="30"/>
  <c r="Z19" i="30"/>
  <c r="AA17" i="30"/>
  <c r="Z9" i="30"/>
  <c r="AA9" i="30" s="1"/>
  <c r="AA7" i="30"/>
  <c r="I13" i="30"/>
  <c r="CB13" i="30"/>
  <c r="CC13" i="30" s="1"/>
  <c r="I11" i="30"/>
  <c r="CB11" i="30"/>
  <c r="CC11" i="30" s="1"/>
  <c r="H9" i="30"/>
  <c r="I7" i="30"/>
  <c r="CB7" i="30"/>
  <c r="CC7" i="30" s="1"/>
  <c r="H19" i="30"/>
  <c r="CB17" i="30"/>
  <c r="CC17" i="30" s="1"/>
  <c r="I17" i="30"/>
  <c r="I6" i="30"/>
  <c r="CB6" i="30"/>
  <c r="CC6" i="30" s="1"/>
  <c r="J25" i="30"/>
  <c r="J67" i="30"/>
  <c r="O67" i="30"/>
  <c r="M22" i="30"/>
  <c r="M67" i="30" s="1"/>
  <c r="AS22" i="30"/>
  <c r="AS67" i="30" s="1"/>
  <c r="AN67" i="30"/>
  <c r="AN25" i="30"/>
  <c r="U22" i="30"/>
  <c r="U67" i="30" s="1"/>
  <c r="P67" i="30"/>
  <c r="P25" i="30"/>
  <c r="BF25" i="30"/>
  <c r="BF67" i="30"/>
  <c r="BK22" i="30"/>
  <c r="BK67" i="30" s="1"/>
  <c r="AH25" i="30"/>
  <c r="AH67" i="30"/>
  <c r="AM22" i="30"/>
  <c r="AM67" i="30" s="1"/>
  <c r="BZ25" i="30"/>
  <c r="BP9" i="30"/>
  <c r="BQ9" i="30" s="1"/>
  <c r="BQ7" i="30"/>
  <c r="BQ5" i="30"/>
  <c r="BD67" i="30"/>
  <c r="CB18" i="30"/>
  <c r="CC18" i="30" s="1"/>
  <c r="CB8" i="30"/>
  <c r="CC8" i="30" s="1"/>
  <c r="BD68" i="25"/>
  <c r="BR26" i="25"/>
  <c r="BR68" i="25"/>
  <c r="BW68" i="25"/>
  <c r="V26" i="25"/>
  <c r="V68" i="25"/>
  <c r="AA68" i="25"/>
  <c r="BX68" i="25"/>
  <c r="BX26" i="25"/>
  <c r="BE68" i="25"/>
  <c r="AZ68" i="25"/>
  <c r="AZ26" i="25"/>
  <c r="AG68" i="25"/>
  <c r="AB68" i="25"/>
  <c r="AB26" i="25"/>
  <c r="J26" i="25"/>
  <c r="J68" i="25"/>
  <c r="O68" i="25"/>
  <c r="AH26" i="25"/>
  <c r="AH68" i="25"/>
  <c r="AM68" i="25"/>
  <c r="Z68" i="25"/>
  <c r="BJ68" i="25"/>
  <c r="AL68" i="25"/>
  <c r="AK68" i="25"/>
  <c r="AX24" i="25"/>
  <c r="BZ26" i="25"/>
  <c r="CJ23" i="25"/>
  <c r="AT26" i="25"/>
  <c r="AT68" i="25"/>
  <c r="AY68" i="25"/>
  <c r="AF24" i="25"/>
  <c r="BV24" i="25"/>
  <c r="Z24" i="25"/>
  <c r="BF26" i="25"/>
  <c r="BF68" i="25"/>
  <c r="BK68" i="25"/>
  <c r="BU68" i="25"/>
  <c r="AX68" i="25"/>
  <c r="AW68" i="25"/>
  <c r="Y68" i="25"/>
  <c r="AR24" i="25"/>
  <c r="T24" i="25"/>
  <c r="BP68" i="25"/>
  <c r="G146" i="23"/>
  <c r="G148" i="23" s="1"/>
  <c r="E186" i="23"/>
  <c r="E48" i="23"/>
  <c r="E118" i="23"/>
  <c r="E148" i="23"/>
  <c r="E50" i="23"/>
  <c r="E95" i="23"/>
  <c r="E150" i="23"/>
  <c r="E115" i="23"/>
  <c r="E178" i="23"/>
  <c r="F178" i="23"/>
  <c r="G8" i="23"/>
  <c r="F180" i="23"/>
  <c r="E182" i="23"/>
  <c r="E12" i="23"/>
  <c r="F186" i="23"/>
  <c r="L10" i="23"/>
  <c r="F15" i="23"/>
  <c r="E15" i="23"/>
  <c r="F46" i="23"/>
  <c r="F47" i="23"/>
  <c r="H47" i="23" s="1"/>
  <c r="G58" i="23"/>
  <c r="E65" i="23"/>
  <c r="G18" i="23"/>
  <c r="E25" i="23"/>
  <c r="E35" i="23"/>
  <c r="E45" i="23"/>
  <c r="J45" i="23" s="1"/>
  <c r="G54" i="23"/>
  <c r="G68" i="23"/>
  <c r="E75" i="23"/>
  <c r="E85" i="23"/>
  <c r="F91" i="23"/>
  <c r="G98" i="23"/>
  <c r="E105" i="23"/>
  <c r="F121" i="23"/>
  <c r="F116" i="23"/>
  <c r="E120" i="23"/>
  <c r="E135" i="23"/>
  <c r="F148" i="23"/>
  <c r="G128" i="23"/>
  <c r="E184" i="23"/>
  <c r="J184" i="23" s="1"/>
  <c r="K184" i="23" s="1"/>
  <c r="E154" i="23"/>
  <c r="F150" i="23"/>
  <c r="G158" i="23"/>
  <c r="E145" i="23"/>
  <c r="G168" i="23"/>
  <c r="E175" i="23"/>
  <c r="E180" i="23"/>
  <c r="N165" i="36" l="1"/>
  <c r="N165" i="8"/>
  <c r="N165" i="38" s="1"/>
  <c r="Q96" i="23"/>
  <c r="R96" i="23" s="1"/>
  <c r="N98" i="23"/>
  <c r="P98" i="23" s="1"/>
  <c r="N75" i="8"/>
  <c r="N75" i="38" s="1"/>
  <c r="N38" i="7"/>
  <c r="T23" i="30"/>
  <c r="O96" i="23"/>
  <c r="P96" i="23" s="1"/>
  <c r="N124" i="36"/>
  <c r="N124" i="8"/>
  <c r="N124" i="38" s="1"/>
  <c r="N115" i="36"/>
  <c r="N115" i="8"/>
  <c r="N115" i="38" s="1"/>
  <c r="CA22" i="30"/>
  <c r="CJ22" i="30" s="1"/>
  <c r="BX25" i="30"/>
  <c r="Z23" i="30"/>
  <c r="N147" i="8"/>
  <c r="N147" i="38" s="1"/>
  <c r="N36" i="8"/>
  <c r="N36" i="38" s="1"/>
  <c r="N43" i="38" s="1"/>
  <c r="E187" i="23"/>
  <c r="AF23" i="30"/>
  <c r="BP23" i="30"/>
  <c r="AX23" i="30"/>
  <c r="G131" i="23"/>
  <c r="H131" i="23" s="1"/>
  <c r="I131" i="23" s="1"/>
  <c r="N155" i="8"/>
  <c r="N155" i="38" s="1"/>
  <c r="Q86" i="23"/>
  <c r="R86" i="23" s="1"/>
  <c r="N117" i="36"/>
  <c r="N117" i="8"/>
  <c r="N117" i="38" s="1"/>
  <c r="N96" i="36"/>
  <c r="N103" i="36" s="1"/>
  <c r="N96" i="8"/>
  <c r="N96" i="38" s="1"/>
  <c r="O96" i="38" s="1"/>
  <c r="P96" i="38" s="1"/>
  <c r="N98" i="7"/>
  <c r="R98" i="7" s="1"/>
  <c r="N154" i="36"/>
  <c r="N154" i="8"/>
  <c r="N154" i="38" s="1"/>
  <c r="N45" i="36"/>
  <c r="N45" i="8"/>
  <c r="N45" i="38" s="1"/>
  <c r="BD23" i="30"/>
  <c r="CB19" i="30"/>
  <c r="CC19" i="30" s="1"/>
  <c r="G149" i="23"/>
  <c r="G150" i="23" s="1"/>
  <c r="I150" i="23" s="1"/>
  <c r="N145" i="8"/>
  <c r="N145" i="38" s="1"/>
  <c r="N47" i="8"/>
  <c r="N47" i="38" s="1"/>
  <c r="BV23" i="30"/>
  <c r="L173" i="16"/>
  <c r="N85" i="8"/>
  <c r="N85" i="38" s="1"/>
  <c r="L119" i="36"/>
  <c r="L119" i="8"/>
  <c r="L119" i="38" s="1"/>
  <c r="N86" i="36"/>
  <c r="Q86" i="36" s="1"/>
  <c r="R86" i="36" s="1"/>
  <c r="N86" i="8"/>
  <c r="N86" i="38" s="1"/>
  <c r="N88" i="38" s="1"/>
  <c r="N88" i="7"/>
  <c r="P88" i="7" s="1"/>
  <c r="N88" i="23"/>
  <c r="P88" i="23" s="1"/>
  <c r="O86" i="23"/>
  <c r="P86" i="23" s="1"/>
  <c r="N175" i="36"/>
  <c r="N175" i="8"/>
  <c r="N175" i="38" s="1"/>
  <c r="N125" i="36"/>
  <c r="N125" i="8"/>
  <c r="N125" i="38" s="1"/>
  <c r="N65" i="8"/>
  <c r="N65" i="38" s="1"/>
  <c r="N38" i="38"/>
  <c r="O86" i="38"/>
  <c r="P86" i="38" s="1"/>
  <c r="M134" i="15"/>
  <c r="O134" i="14"/>
  <c r="P134" i="14" s="1"/>
  <c r="M34" i="13"/>
  <c r="M94" i="15"/>
  <c r="O94" i="14"/>
  <c r="P94" i="14" s="1"/>
  <c r="M104" i="15"/>
  <c r="O104" i="14"/>
  <c r="P104" i="14" s="1"/>
  <c r="L102" i="39"/>
  <c r="L62" i="39"/>
  <c r="L32" i="39"/>
  <c r="L112" i="39"/>
  <c r="L162" i="39"/>
  <c r="L42" i="39"/>
  <c r="L172" i="39"/>
  <c r="L142" i="39"/>
  <c r="L82" i="39"/>
  <c r="L132" i="39"/>
  <c r="L72" i="39"/>
  <c r="L81" i="13"/>
  <c r="L82" i="13" s="1"/>
  <c r="M54" i="8"/>
  <c r="M54" i="36"/>
  <c r="N43" i="36"/>
  <c r="Q36" i="36"/>
  <c r="R36" i="36" s="1"/>
  <c r="O36" i="36"/>
  <c r="P36" i="36" s="1"/>
  <c r="N38" i="36"/>
  <c r="K128" i="23"/>
  <c r="I128" i="23"/>
  <c r="I98" i="23"/>
  <c r="K98" i="23"/>
  <c r="I68" i="23"/>
  <c r="K68" i="23"/>
  <c r="N54" i="23"/>
  <c r="N54" i="7" s="1"/>
  <c r="J54" i="23"/>
  <c r="K54" i="23" s="1"/>
  <c r="H54" i="23"/>
  <c r="I54" i="23" s="1"/>
  <c r="J35" i="23"/>
  <c r="K35" i="23" s="1"/>
  <c r="I18" i="23"/>
  <c r="K18" i="23"/>
  <c r="I58" i="23"/>
  <c r="K58" i="23"/>
  <c r="J95" i="23"/>
  <c r="K95" i="23" s="1"/>
  <c r="N146" i="23"/>
  <c r="N146" i="7" s="1"/>
  <c r="N146" i="36" s="1"/>
  <c r="J146" i="23"/>
  <c r="K146" i="23" s="1"/>
  <c r="H146" i="23"/>
  <c r="I146" i="23" s="1"/>
  <c r="J21" i="23"/>
  <c r="K21" i="23" s="1"/>
  <c r="H21" i="23"/>
  <c r="I21" i="23" s="1"/>
  <c r="J89" i="23"/>
  <c r="K89" i="23" s="1"/>
  <c r="H89" i="23"/>
  <c r="I89" i="23" s="1"/>
  <c r="J99" i="23"/>
  <c r="K99" i="23" s="1"/>
  <c r="H99" i="23"/>
  <c r="I99" i="23" s="1"/>
  <c r="J41" i="23"/>
  <c r="K41" i="23" s="1"/>
  <c r="H41" i="23"/>
  <c r="I41" i="23" s="1"/>
  <c r="J159" i="23"/>
  <c r="K159" i="23" s="1"/>
  <c r="H159" i="23"/>
  <c r="I159" i="23" s="1"/>
  <c r="J139" i="23"/>
  <c r="K139" i="23" s="1"/>
  <c r="H139" i="23"/>
  <c r="I139" i="23" s="1"/>
  <c r="J109" i="23"/>
  <c r="K109" i="23" s="1"/>
  <c r="H109" i="23"/>
  <c r="I109" i="23" s="1"/>
  <c r="K108" i="23"/>
  <c r="I108" i="23"/>
  <c r="J79" i="23"/>
  <c r="K79" i="23" s="1"/>
  <c r="H79" i="23"/>
  <c r="I79" i="23" s="1"/>
  <c r="I78" i="23"/>
  <c r="K78" i="23"/>
  <c r="J19" i="23"/>
  <c r="K19" i="23" s="1"/>
  <c r="H19" i="23"/>
  <c r="I19" i="23" s="1"/>
  <c r="J169" i="23"/>
  <c r="K169" i="23" s="1"/>
  <c r="H169" i="23"/>
  <c r="I169" i="23" s="1"/>
  <c r="H95" i="23"/>
  <c r="I95" i="23" s="1"/>
  <c r="J145" i="23"/>
  <c r="K145" i="23" s="1"/>
  <c r="K168" i="23"/>
  <c r="I168" i="23"/>
  <c r="K158" i="23"/>
  <c r="I158" i="23"/>
  <c r="K148" i="23"/>
  <c r="I148" i="23"/>
  <c r="J135" i="23"/>
  <c r="K135" i="23" s="1"/>
  <c r="J105" i="23"/>
  <c r="K105" i="23" s="1"/>
  <c r="J75" i="23"/>
  <c r="K75" i="23" s="1"/>
  <c r="K118" i="23"/>
  <c r="K45" i="23"/>
  <c r="J25" i="23"/>
  <c r="K25" i="23" s="1"/>
  <c r="M47" i="23"/>
  <c r="O47" i="23" s="1"/>
  <c r="I47" i="23"/>
  <c r="J15" i="23"/>
  <c r="K15" i="23" s="1"/>
  <c r="I8" i="23"/>
  <c r="K8" i="23"/>
  <c r="I20" i="23"/>
  <c r="K20" i="23"/>
  <c r="L121" i="23"/>
  <c r="L121" i="7" s="1"/>
  <c r="I88" i="23"/>
  <c r="K88" i="23"/>
  <c r="N116" i="23"/>
  <c r="N118" i="23" s="1"/>
  <c r="J116" i="23"/>
  <c r="K116" i="23" s="1"/>
  <c r="H116" i="23"/>
  <c r="I116" i="23" s="1"/>
  <c r="K130" i="23"/>
  <c r="I130" i="23"/>
  <c r="I40" i="23"/>
  <c r="K40" i="23"/>
  <c r="K165" i="23"/>
  <c r="K123" i="23"/>
  <c r="K153" i="23"/>
  <c r="J129" i="23"/>
  <c r="K129" i="23" s="1"/>
  <c r="H129" i="23"/>
  <c r="I129" i="23" s="1"/>
  <c r="J175" i="23"/>
  <c r="K175" i="23" s="1"/>
  <c r="J85" i="23"/>
  <c r="K85" i="23" s="1"/>
  <c r="J65" i="23"/>
  <c r="K65" i="23" s="1"/>
  <c r="J154" i="23"/>
  <c r="K154" i="23" s="1"/>
  <c r="J115" i="23"/>
  <c r="K115" i="23" s="1"/>
  <c r="J69" i="23"/>
  <c r="K69" i="23" s="1"/>
  <c r="H69" i="23"/>
  <c r="I69" i="23" s="1"/>
  <c r="J59" i="23"/>
  <c r="K59" i="23" s="1"/>
  <c r="H59" i="23"/>
  <c r="I59" i="23" s="1"/>
  <c r="I10" i="23"/>
  <c r="K10" i="23"/>
  <c r="J9" i="23"/>
  <c r="K9" i="23" s="1"/>
  <c r="H9" i="23"/>
  <c r="I9" i="23" s="1"/>
  <c r="H15" i="23"/>
  <c r="I15" i="23" s="1"/>
  <c r="N56" i="7"/>
  <c r="N56" i="36" s="1"/>
  <c r="Q56" i="23"/>
  <c r="R56" i="23" s="1"/>
  <c r="O56" i="23"/>
  <c r="P56" i="23" s="1"/>
  <c r="N126" i="7"/>
  <c r="N126" i="36" s="1"/>
  <c r="Q126" i="23"/>
  <c r="R126" i="23" s="1"/>
  <c r="O126" i="23"/>
  <c r="P126" i="23" s="1"/>
  <c r="N66" i="7"/>
  <c r="N66" i="36" s="1"/>
  <c r="Q66" i="23"/>
  <c r="R66" i="23" s="1"/>
  <c r="O66" i="23"/>
  <c r="P66" i="23" s="1"/>
  <c r="R38" i="7"/>
  <c r="P38" i="7"/>
  <c r="P98" i="7"/>
  <c r="R88" i="7"/>
  <c r="O96" i="7"/>
  <c r="P96" i="7" s="1"/>
  <c r="Q96" i="7"/>
  <c r="R96" i="7" s="1"/>
  <c r="N156" i="7"/>
  <c r="N156" i="36" s="1"/>
  <c r="Q156" i="23"/>
  <c r="R156" i="23" s="1"/>
  <c r="O156" i="23"/>
  <c r="P156" i="23" s="1"/>
  <c r="N136" i="7"/>
  <c r="N136" i="36" s="1"/>
  <c r="Q136" i="23"/>
  <c r="R136" i="23" s="1"/>
  <c r="O136" i="23"/>
  <c r="P136" i="23" s="1"/>
  <c r="N106" i="7"/>
  <c r="N106" i="36" s="1"/>
  <c r="Q106" i="23"/>
  <c r="R106" i="23" s="1"/>
  <c r="O106" i="23"/>
  <c r="P106" i="23" s="1"/>
  <c r="N76" i="7"/>
  <c r="N76" i="36" s="1"/>
  <c r="Q76" i="23"/>
  <c r="R76" i="23" s="1"/>
  <c r="O76" i="23"/>
  <c r="P76" i="23" s="1"/>
  <c r="R38" i="23"/>
  <c r="P38" i="23"/>
  <c r="N166" i="7"/>
  <c r="N166" i="36" s="1"/>
  <c r="Q166" i="23"/>
  <c r="R166" i="23" s="1"/>
  <c r="O166" i="23"/>
  <c r="P166" i="23" s="1"/>
  <c r="Q134" i="23"/>
  <c r="R134" i="23" s="1"/>
  <c r="O86" i="7"/>
  <c r="P86" i="7" s="1"/>
  <c r="Q86" i="7"/>
  <c r="R86" i="7" s="1"/>
  <c r="Q36" i="7"/>
  <c r="R36" i="7" s="1"/>
  <c r="O36" i="7"/>
  <c r="P36" i="7" s="1"/>
  <c r="R8" i="23"/>
  <c r="O6" i="23"/>
  <c r="P6" i="23" s="1"/>
  <c r="Q6" i="23"/>
  <c r="R6" i="23" s="1"/>
  <c r="L11" i="7"/>
  <c r="L11" i="36" s="1"/>
  <c r="L12" i="36" s="1"/>
  <c r="N66" i="8"/>
  <c r="N66" i="38" s="1"/>
  <c r="L68" i="15"/>
  <c r="L73" i="15"/>
  <c r="L67" i="16"/>
  <c r="L162" i="10"/>
  <c r="L42" i="10"/>
  <c r="L172" i="10"/>
  <c r="M18" i="16"/>
  <c r="M23" i="16"/>
  <c r="M159" i="16"/>
  <c r="L103" i="15"/>
  <c r="L97" i="16"/>
  <c r="L98" i="15"/>
  <c r="L142" i="10"/>
  <c r="L82" i="10"/>
  <c r="M73" i="15"/>
  <c r="M67" i="16"/>
  <c r="M68" i="15"/>
  <c r="N97" i="16"/>
  <c r="M93" i="15"/>
  <c r="M87" i="16"/>
  <c r="M88" i="15"/>
  <c r="N165" i="9"/>
  <c r="N115" i="9"/>
  <c r="N75" i="9"/>
  <c r="L134" i="7"/>
  <c r="L134" i="36" s="1"/>
  <c r="M58" i="15"/>
  <c r="M57" i="16"/>
  <c r="M63" i="15"/>
  <c r="N37" i="16"/>
  <c r="M130" i="15"/>
  <c r="M129" i="16"/>
  <c r="M130" i="16" s="1"/>
  <c r="L38" i="15"/>
  <c r="L43" i="15"/>
  <c r="L37" i="16"/>
  <c r="M78" i="16"/>
  <c r="M83" i="16"/>
  <c r="L108" i="15"/>
  <c r="L107" i="16"/>
  <c r="L113" i="15"/>
  <c r="L143" i="15"/>
  <c r="L137" i="16"/>
  <c r="L138" i="15"/>
  <c r="Q114" i="16"/>
  <c r="R114" i="16" s="1"/>
  <c r="L157" i="16"/>
  <c r="L163" i="15"/>
  <c r="L158" i="15"/>
  <c r="L129" i="16"/>
  <c r="L130" i="16" s="1"/>
  <c r="L130" i="15"/>
  <c r="M90" i="15"/>
  <c r="M89" i="16"/>
  <c r="M90" i="16" s="1"/>
  <c r="L83" i="16"/>
  <c r="L18" i="16"/>
  <c r="L23" i="16"/>
  <c r="N43" i="8"/>
  <c r="N65" i="9"/>
  <c r="N93" i="8"/>
  <c r="N47" i="9"/>
  <c r="N158" i="7"/>
  <c r="N76" i="8"/>
  <c r="N76" i="38" s="1"/>
  <c r="L49" i="8"/>
  <c r="L49" i="38" s="1"/>
  <c r="N166" i="8"/>
  <c r="N166" i="38" s="1"/>
  <c r="M98" i="16"/>
  <c r="M103" i="16"/>
  <c r="Q14" i="16"/>
  <c r="R14" i="16" s="1"/>
  <c r="L160" i="15"/>
  <c r="L159" i="16"/>
  <c r="L160" i="16" s="1"/>
  <c r="L29" i="16"/>
  <c r="L30" i="16" s="1"/>
  <c r="L30" i="15"/>
  <c r="N67" i="16"/>
  <c r="L89" i="16"/>
  <c r="L90" i="16" s="1"/>
  <c r="L90" i="15"/>
  <c r="L102" i="10"/>
  <c r="L62" i="10"/>
  <c r="L32" i="10"/>
  <c r="L27" i="16"/>
  <c r="L33" i="15"/>
  <c r="L28" i="15"/>
  <c r="R174" i="16"/>
  <c r="Q174" i="16"/>
  <c r="L64" i="16"/>
  <c r="Q64" i="15"/>
  <c r="R64" i="15"/>
  <c r="M138" i="16"/>
  <c r="M143" i="16"/>
  <c r="L88" i="15"/>
  <c r="L93" i="15"/>
  <c r="L87" i="16"/>
  <c r="L132" i="10"/>
  <c r="L72" i="10"/>
  <c r="L100" i="15"/>
  <c r="L99" i="16"/>
  <c r="L100" i="16" s="1"/>
  <c r="M168" i="16"/>
  <c r="M173" i="16"/>
  <c r="R144" i="16"/>
  <c r="Q144" i="16"/>
  <c r="R84" i="16"/>
  <c r="Q84" i="16"/>
  <c r="L112" i="10"/>
  <c r="R74" i="16"/>
  <c r="Q74" i="16"/>
  <c r="M128" i="16"/>
  <c r="M133" i="16"/>
  <c r="R164" i="16"/>
  <c r="Q164" i="16"/>
  <c r="L63" i="15"/>
  <c r="L57" i="16"/>
  <c r="L58" i="15"/>
  <c r="L128" i="16"/>
  <c r="L133" i="16"/>
  <c r="F118" i="23"/>
  <c r="I118" i="23" s="1"/>
  <c r="G42" i="23"/>
  <c r="G161" i="23"/>
  <c r="G160" i="23"/>
  <c r="N138" i="23"/>
  <c r="N108" i="23"/>
  <c r="G81" i="23"/>
  <c r="G80" i="23"/>
  <c r="N58" i="23"/>
  <c r="E52" i="23"/>
  <c r="L51" i="23"/>
  <c r="L51" i="7" s="1"/>
  <c r="L51" i="36" s="1"/>
  <c r="N168" i="23"/>
  <c r="E152" i="23"/>
  <c r="G71" i="23"/>
  <c r="G70" i="23"/>
  <c r="N158" i="23"/>
  <c r="G141" i="23"/>
  <c r="N139" i="23"/>
  <c r="G140" i="23"/>
  <c r="G111" i="23"/>
  <c r="G110" i="23"/>
  <c r="N78" i="23"/>
  <c r="G61" i="23"/>
  <c r="G60" i="23"/>
  <c r="G11" i="23"/>
  <c r="G171" i="23"/>
  <c r="G170" i="23"/>
  <c r="N128" i="23"/>
  <c r="N68" i="23"/>
  <c r="F120" i="23"/>
  <c r="G101" i="23"/>
  <c r="G100" i="23"/>
  <c r="G119" i="23"/>
  <c r="G91" i="23"/>
  <c r="G90" i="23"/>
  <c r="E122" i="23"/>
  <c r="G22" i="23"/>
  <c r="CB9" i="30"/>
  <c r="CC9" i="30" s="1"/>
  <c r="I9" i="30"/>
  <c r="AS9" i="30"/>
  <c r="AR23" i="30"/>
  <c r="BJ23" i="30"/>
  <c r="CC5" i="30"/>
  <c r="H23" i="30"/>
  <c r="CB16" i="30"/>
  <c r="CC16" i="30" s="1"/>
  <c r="AL23" i="30"/>
  <c r="H24" i="25"/>
  <c r="AL24" i="25"/>
  <c r="BJ24" i="25"/>
  <c r="BP24" i="25"/>
  <c r="N24" i="25"/>
  <c r="BD24" i="25"/>
  <c r="F153" i="23"/>
  <c r="E155" i="23"/>
  <c r="F151" i="23"/>
  <c r="F123" i="23"/>
  <c r="F92" i="23"/>
  <c r="F48" i="23"/>
  <c r="F53" i="23"/>
  <c r="F183" i="23"/>
  <c r="F181" i="23"/>
  <c r="M10" i="23"/>
  <c r="F122" i="23"/>
  <c r="E125" i="23"/>
  <c r="E55" i="23"/>
  <c r="F50" i="23"/>
  <c r="F51" i="23"/>
  <c r="E185" i="23"/>
  <c r="L12" i="23"/>
  <c r="M8" i="23"/>
  <c r="P8" i="23" s="1"/>
  <c r="R98" i="23" l="1"/>
  <c r="N88" i="36"/>
  <c r="N88" i="8"/>
  <c r="N58" i="7"/>
  <c r="R58" i="7" s="1"/>
  <c r="O36" i="38"/>
  <c r="P36" i="38" s="1"/>
  <c r="N147" i="9"/>
  <c r="N147" i="10" s="1"/>
  <c r="N147" i="39" s="1"/>
  <c r="N147" i="12" s="1"/>
  <c r="N138" i="7"/>
  <c r="N148" i="23"/>
  <c r="N86" i="9"/>
  <c r="N145" i="9"/>
  <c r="N56" i="8"/>
  <c r="N56" i="38" s="1"/>
  <c r="N58" i="38" s="1"/>
  <c r="Q86" i="38"/>
  <c r="R86" i="38" s="1"/>
  <c r="Q36" i="38"/>
  <c r="R36" i="38" s="1"/>
  <c r="N156" i="8"/>
  <c r="N156" i="38" s="1"/>
  <c r="N158" i="38" s="1"/>
  <c r="R158" i="38" s="1"/>
  <c r="N85" i="9"/>
  <c r="N36" i="9"/>
  <c r="O36" i="9" s="1"/>
  <c r="P36" i="9" s="1"/>
  <c r="N93" i="38"/>
  <c r="N136" i="8"/>
  <c r="N136" i="38" s="1"/>
  <c r="O136" i="38" s="1"/>
  <c r="P136" i="38" s="1"/>
  <c r="N96" i="9"/>
  <c r="N98" i="9" s="1"/>
  <c r="N38" i="8"/>
  <c r="N45" i="9"/>
  <c r="Q96" i="38"/>
  <c r="R96" i="38" s="1"/>
  <c r="N108" i="7"/>
  <c r="R108" i="7" s="1"/>
  <c r="N98" i="36"/>
  <c r="P98" i="36" s="1"/>
  <c r="G132" i="23"/>
  <c r="N155" i="9"/>
  <c r="N78" i="7"/>
  <c r="P47" i="23"/>
  <c r="J131" i="23"/>
  <c r="K131" i="23" s="1"/>
  <c r="R88" i="23"/>
  <c r="N117" i="9"/>
  <c r="N117" i="10" s="1"/>
  <c r="N117" i="39" s="1"/>
  <c r="N117" i="12" s="1"/>
  <c r="N106" i="8"/>
  <c r="N106" i="38" s="1"/>
  <c r="O106" i="38" s="1"/>
  <c r="P106" i="38" s="1"/>
  <c r="N124" i="9"/>
  <c r="N175" i="9"/>
  <c r="N175" i="10" s="1"/>
  <c r="N175" i="39" s="1"/>
  <c r="Q96" i="36"/>
  <c r="R96" i="36" s="1"/>
  <c r="L121" i="36"/>
  <c r="L121" i="8"/>
  <c r="L121" i="38" s="1"/>
  <c r="N54" i="36"/>
  <c r="O54" i="36" s="1"/>
  <c r="P54" i="36" s="1"/>
  <c r="N54" i="8"/>
  <c r="N54" i="38" s="1"/>
  <c r="N125" i="9"/>
  <c r="N125" i="10" s="1"/>
  <c r="N128" i="7"/>
  <c r="R128" i="7" s="1"/>
  <c r="N93" i="36"/>
  <c r="O93" i="36" s="1"/>
  <c r="P93" i="36" s="1"/>
  <c r="N103" i="38"/>
  <c r="Q103" i="38" s="1"/>
  <c r="R103" i="38" s="1"/>
  <c r="L119" i="9"/>
  <c r="L119" i="10" s="1"/>
  <c r="L119" i="39" s="1"/>
  <c r="L119" i="12" s="1"/>
  <c r="L11" i="8"/>
  <c r="L11" i="9" s="1"/>
  <c r="L11" i="10" s="1"/>
  <c r="N98" i="8"/>
  <c r="N126" i="8"/>
  <c r="N126" i="38" s="1"/>
  <c r="Q126" i="38" s="1"/>
  <c r="R126" i="38" s="1"/>
  <c r="N116" i="7"/>
  <c r="N116" i="36" s="1"/>
  <c r="N118" i="36" s="1"/>
  <c r="O54" i="23"/>
  <c r="P54" i="23" s="1"/>
  <c r="K150" i="23"/>
  <c r="J149" i="23"/>
  <c r="K149" i="23" s="1"/>
  <c r="O96" i="36"/>
  <c r="P96" i="36" s="1"/>
  <c r="N98" i="38"/>
  <c r="P98" i="38" s="1"/>
  <c r="H149" i="23"/>
  <c r="I149" i="23" s="1"/>
  <c r="N154" i="9"/>
  <c r="N154" i="10" s="1"/>
  <c r="N154" i="39" s="1"/>
  <c r="N154" i="12" s="1"/>
  <c r="N168" i="7"/>
  <c r="P168" i="7" s="1"/>
  <c r="N103" i="8"/>
  <c r="N68" i="7"/>
  <c r="P68" i="7" s="1"/>
  <c r="O86" i="36"/>
  <c r="P86" i="36" s="1"/>
  <c r="N116" i="8"/>
  <c r="N116" i="9" s="1"/>
  <c r="N83" i="38"/>
  <c r="Q76" i="38"/>
  <c r="R76" i="38" s="1"/>
  <c r="O76" i="38"/>
  <c r="P76" i="38" s="1"/>
  <c r="N78" i="38"/>
  <c r="Q136" i="38"/>
  <c r="R136" i="38" s="1"/>
  <c r="Q156" i="38"/>
  <c r="R156" i="38" s="1"/>
  <c r="N73" i="38"/>
  <c r="Q66" i="38"/>
  <c r="R66" i="38" s="1"/>
  <c r="O66" i="38"/>
  <c r="P66" i="38" s="1"/>
  <c r="N68" i="38"/>
  <c r="N63" i="38"/>
  <c r="O56" i="38"/>
  <c r="P56" i="38" s="1"/>
  <c r="M54" i="9"/>
  <c r="M54" i="10" s="1"/>
  <c r="M54" i="39" s="1"/>
  <c r="M54" i="12" s="1"/>
  <c r="M54" i="38"/>
  <c r="R88" i="38"/>
  <c r="P88" i="38"/>
  <c r="Q93" i="38"/>
  <c r="R93" i="38" s="1"/>
  <c r="O93" i="38"/>
  <c r="P93" i="38" s="1"/>
  <c r="O103" i="38"/>
  <c r="P103" i="38" s="1"/>
  <c r="R38" i="38"/>
  <c r="P38" i="38"/>
  <c r="N173" i="38"/>
  <c r="Q166" i="38"/>
  <c r="R166" i="38" s="1"/>
  <c r="O166" i="38"/>
  <c r="P166" i="38" s="1"/>
  <c r="N168" i="38"/>
  <c r="R98" i="38"/>
  <c r="Q43" i="38"/>
  <c r="R43" i="38" s="1"/>
  <c r="O43" i="38"/>
  <c r="P43" i="38" s="1"/>
  <c r="M94" i="16"/>
  <c r="O94" i="15"/>
  <c r="P94" i="15" s="1"/>
  <c r="O34" i="13"/>
  <c r="P34" i="13" s="1"/>
  <c r="M34" i="14"/>
  <c r="M54" i="13"/>
  <c r="M104" i="16"/>
  <c r="O104" i="15"/>
  <c r="P104" i="15" s="1"/>
  <c r="M134" i="16"/>
  <c r="O134" i="15"/>
  <c r="P134" i="15" s="1"/>
  <c r="L61" i="13"/>
  <c r="L62" i="13" s="1"/>
  <c r="L71" i="13"/>
  <c r="L72" i="13" s="1"/>
  <c r="L131" i="13"/>
  <c r="L132" i="13" s="1"/>
  <c r="L161" i="13"/>
  <c r="L162" i="13" s="1"/>
  <c r="L31" i="13"/>
  <c r="L32" i="13" s="1"/>
  <c r="L101" i="13"/>
  <c r="L102" i="13" s="1"/>
  <c r="L21" i="13"/>
  <c r="L22" i="13" s="1"/>
  <c r="L91" i="13"/>
  <c r="L92" i="13" s="1"/>
  <c r="Q96" i="9"/>
  <c r="R96" i="9" s="1"/>
  <c r="O96" i="9"/>
  <c r="P96" i="9" s="1"/>
  <c r="Q86" i="9"/>
  <c r="R86" i="9" s="1"/>
  <c r="O86" i="9"/>
  <c r="P86" i="9" s="1"/>
  <c r="N153" i="36"/>
  <c r="Q134" i="36"/>
  <c r="R134" i="36" s="1"/>
  <c r="O76" i="36"/>
  <c r="P76" i="36" s="1"/>
  <c r="Q76" i="36"/>
  <c r="R76" i="36" s="1"/>
  <c r="N83" i="36"/>
  <c r="N78" i="36"/>
  <c r="N143" i="36"/>
  <c r="O136" i="36"/>
  <c r="P136" i="36" s="1"/>
  <c r="Q136" i="36"/>
  <c r="R136" i="36" s="1"/>
  <c r="N138" i="36"/>
  <c r="N73" i="36"/>
  <c r="O66" i="36"/>
  <c r="P66" i="36" s="1"/>
  <c r="Q66" i="36"/>
  <c r="R66" i="36" s="1"/>
  <c r="N68" i="36"/>
  <c r="N63" i="36"/>
  <c r="Q56" i="36"/>
  <c r="R56" i="36" s="1"/>
  <c r="O56" i="36"/>
  <c r="P56" i="36" s="1"/>
  <c r="N58" i="36"/>
  <c r="Q103" i="36"/>
  <c r="R103" i="36" s="1"/>
  <c r="O103" i="36"/>
  <c r="P103" i="36" s="1"/>
  <c r="Q43" i="36"/>
  <c r="R43" i="36" s="1"/>
  <c r="O43" i="36"/>
  <c r="P43" i="36" s="1"/>
  <c r="N148" i="36"/>
  <c r="N173" i="36"/>
  <c r="Q166" i="36"/>
  <c r="R166" i="36" s="1"/>
  <c r="O166" i="36"/>
  <c r="P166" i="36" s="1"/>
  <c r="N168" i="36"/>
  <c r="N108" i="36"/>
  <c r="Q106" i="36"/>
  <c r="R106" i="36" s="1"/>
  <c r="N113" i="36"/>
  <c r="O106" i="36"/>
  <c r="P106" i="36" s="1"/>
  <c r="N163" i="36"/>
  <c r="O156" i="36"/>
  <c r="P156" i="36" s="1"/>
  <c r="Q156" i="36"/>
  <c r="R156" i="36" s="1"/>
  <c r="N158" i="36"/>
  <c r="Q126" i="36"/>
  <c r="R126" i="36" s="1"/>
  <c r="N133" i="36"/>
  <c r="O126" i="36"/>
  <c r="P126" i="36" s="1"/>
  <c r="N128" i="36"/>
  <c r="R98" i="36"/>
  <c r="P88" i="36"/>
  <c r="R88" i="36"/>
  <c r="R38" i="36"/>
  <c r="P38" i="36"/>
  <c r="H153" i="23"/>
  <c r="I153" i="23" s="1"/>
  <c r="I22" i="23"/>
  <c r="K22" i="23"/>
  <c r="I90" i="23"/>
  <c r="K90" i="23"/>
  <c r="J119" i="23"/>
  <c r="K119" i="23" s="1"/>
  <c r="H119" i="23"/>
  <c r="I119" i="23" s="1"/>
  <c r="J101" i="23"/>
  <c r="K101" i="23" s="1"/>
  <c r="H101" i="23"/>
  <c r="I101" i="23" s="1"/>
  <c r="K132" i="23"/>
  <c r="I132" i="23"/>
  <c r="J171" i="23"/>
  <c r="K171" i="23" s="1"/>
  <c r="H171" i="23"/>
  <c r="I171" i="23" s="1"/>
  <c r="K110" i="23"/>
  <c r="I110" i="23"/>
  <c r="K140" i="23"/>
  <c r="I140" i="23"/>
  <c r="J141" i="23"/>
  <c r="K141" i="23" s="1"/>
  <c r="H141" i="23"/>
  <c r="I141" i="23" s="1"/>
  <c r="J81" i="23"/>
  <c r="K81" i="23" s="1"/>
  <c r="H81" i="23"/>
  <c r="I81" i="23" s="1"/>
  <c r="J161" i="23"/>
  <c r="K161" i="23" s="1"/>
  <c r="H161" i="23"/>
  <c r="I161" i="23" s="1"/>
  <c r="J125" i="23"/>
  <c r="K125" i="23" s="1"/>
  <c r="H123" i="23"/>
  <c r="I123" i="23" s="1"/>
  <c r="J155" i="23"/>
  <c r="K155" i="23" s="1"/>
  <c r="J91" i="23"/>
  <c r="K91" i="23" s="1"/>
  <c r="H91" i="23"/>
  <c r="I91" i="23" s="1"/>
  <c r="K100" i="23"/>
  <c r="I100" i="23"/>
  <c r="G151" i="23"/>
  <c r="G152" i="23" s="1"/>
  <c r="K170" i="23"/>
  <c r="I170" i="23"/>
  <c r="J111" i="23"/>
  <c r="K111" i="23" s="1"/>
  <c r="H111" i="23"/>
  <c r="I111" i="23" s="1"/>
  <c r="I80" i="23"/>
  <c r="K80" i="23"/>
  <c r="K160" i="23"/>
  <c r="I160" i="23"/>
  <c r="I42" i="23"/>
  <c r="K42" i="23"/>
  <c r="I70" i="23"/>
  <c r="K70" i="23"/>
  <c r="J71" i="23"/>
  <c r="K71" i="23" s="1"/>
  <c r="H71" i="23"/>
  <c r="I71" i="23" s="1"/>
  <c r="J61" i="23"/>
  <c r="K61" i="23" s="1"/>
  <c r="H61" i="23"/>
  <c r="I61" i="23" s="1"/>
  <c r="I60" i="23"/>
  <c r="K60" i="23"/>
  <c r="J11" i="23"/>
  <c r="K11" i="23" s="1"/>
  <c r="H11" i="23"/>
  <c r="I11" i="23" s="1"/>
  <c r="P128" i="23"/>
  <c r="R128" i="23"/>
  <c r="P58" i="23"/>
  <c r="R58" i="23"/>
  <c r="P138" i="23"/>
  <c r="R138" i="23"/>
  <c r="R78" i="7"/>
  <c r="P78" i="7"/>
  <c r="R138" i="7"/>
  <c r="P138" i="7"/>
  <c r="R158" i="7"/>
  <c r="P158" i="7"/>
  <c r="Q134" i="7"/>
  <c r="R134" i="7" s="1"/>
  <c r="P128" i="7"/>
  <c r="O166" i="7"/>
  <c r="P166" i="7" s="1"/>
  <c r="Q166" i="7"/>
  <c r="R166" i="7" s="1"/>
  <c r="O106" i="7"/>
  <c r="P106" i="7" s="1"/>
  <c r="Q106" i="7"/>
  <c r="R106" i="7" s="1"/>
  <c r="O156" i="7"/>
  <c r="P156" i="7" s="1"/>
  <c r="Q156" i="7"/>
  <c r="R156" i="7" s="1"/>
  <c r="O126" i="7"/>
  <c r="P126" i="7" s="1"/>
  <c r="Q126" i="7"/>
  <c r="R126" i="7" s="1"/>
  <c r="O54" i="7"/>
  <c r="P54" i="7" s="1"/>
  <c r="R68" i="23"/>
  <c r="P68" i="23"/>
  <c r="R78" i="23"/>
  <c r="P78" i="23"/>
  <c r="Q139" i="23"/>
  <c r="R139" i="23" s="1"/>
  <c r="O139" i="23"/>
  <c r="P139" i="23" s="1"/>
  <c r="P158" i="23"/>
  <c r="R158" i="23"/>
  <c r="P168" i="23"/>
  <c r="R168" i="23"/>
  <c r="P108" i="23"/>
  <c r="R108" i="23"/>
  <c r="Q76" i="7"/>
  <c r="R76" i="7" s="1"/>
  <c r="O76" i="7"/>
  <c r="P76" i="7" s="1"/>
  <c r="O136" i="7"/>
  <c r="P136" i="7" s="1"/>
  <c r="Q136" i="7"/>
  <c r="R136" i="7" s="1"/>
  <c r="N118" i="7"/>
  <c r="Q66" i="7"/>
  <c r="R66" i="7" s="1"/>
  <c r="O66" i="7"/>
  <c r="P66" i="7" s="1"/>
  <c r="Q56" i="7"/>
  <c r="R56" i="7" s="1"/>
  <c r="O56" i="7"/>
  <c r="P56" i="7" s="1"/>
  <c r="L88" i="16"/>
  <c r="L93" i="16"/>
  <c r="N166" i="9"/>
  <c r="N173" i="8"/>
  <c r="N168" i="8"/>
  <c r="L49" i="9"/>
  <c r="N76" i="9"/>
  <c r="N83" i="8"/>
  <c r="N78" i="8"/>
  <c r="N108" i="8"/>
  <c r="N143" i="8"/>
  <c r="N156" i="9"/>
  <c r="N158" i="8"/>
  <c r="N146" i="8"/>
  <c r="N146" i="38" s="1"/>
  <c r="N148" i="7"/>
  <c r="N93" i="9"/>
  <c r="N86" i="10"/>
  <c r="N86" i="39" s="1"/>
  <c r="N86" i="12" s="1"/>
  <c r="N88" i="9"/>
  <c r="N124" i="10"/>
  <c r="N124" i="39" s="1"/>
  <c r="N124" i="12" s="1"/>
  <c r="N65" i="10"/>
  <c r="N65" i="39" s="1"/>
  <c r="N85" i="10"/>
  <c r="N85" i="39" s="1"/>
  <c r="N145" i="10"/>
  <c r="N145" i="39" s="1"/>
  <c r="N145" i="12" s="1"/>
  <c r="L138" i="16"/>
  <c r="L143" i="16"/>
  <c r="N45" i="10"/>
  <c r="N45" i="39" s="1"/>
  <c r="N45" i="12" s="1"/>
  <c r="N75" i="10"/>
  <c r="N75" i="39" s="1"/>
  <c r="N115" i="10"/>
  <c r="N115" i="39" s="1"/>
  <c r="N165" i="10"/>
  <c r="N165" i="39" s="1"/>
  <c r="N165" i="12" s="1"/>
  <c r="M88" i="16"/>
  <c r="M93" i="16"/>
  <c r="L68" i="16"/>
  <c r="L73" i="16"/>
  <c r="N66" i="9"/>
  <c r="N73" i="8"/>
  <c r="N68" i="8"/>
  <c r="N133" i="8"/>
  <c r="L51" i="8"/>
  <c r="L51" i="38" s="1"/>
  <c r="L58" i="16"/>
  <c r="L63" i="16"/>
  <c r="R64" i="16"/>
  <c r="Q64" i="16"/>
  <c r="L28" i="16"/>
  <c r="L33" i="16"/>
  <c r="N47" i="10"/>
  <c r="N47" i="39" s="1"/>
  <c r="N47" i="12" s="1"/>
  <c r="N96" i="10"/>
  <c r="N103" i="9"/>
  <c r="L158" i="16"/>
  <c r="L163" i="16"/>
  <c r="L108" i="16"/>
  <c r="L113" i="16"/>
  <c r="L38" i="16"/>
  <c r="L43" i="16"/>
  <c r="M58" i="16"/>
  <c r="M63" i="16"/>
  <c r="L134" i="8"/>
  <c r="L134" i="38" s="1"/>
  <c r="M68" i="16"/>
  <c r="M73" i="16"/>
  <c r="L98" i="16"/>
  <c r="L103" i="16"/>
  <c r="N58" i="8"/>
  <c r="G62" i="23"/>
  <c r="G112" i="23"/>
  <c r="N140" i="23"/>
  <c r="G72" i="23"/>
  <c r="G162" i="23"/>
  <c r="G172" i="23"/>
  <c r="G12" i="23"/>
  <c r="G142" i="23"/>
  <c r="N141" i="23"/>
  <c r="G82" i="23"/>
  <c r="G120" i="23"/>
  <c r="G102" i="23"/>
  <c r="G121" i="23"/>
  <c r="G92" i="23"/>
  <c r="CB22" i="30"/>
  <c r="CC22" i="30" s="1"/>
  <c r="F55" i="23"/>
  <c r="F155" i="23"/>
  <c r="F52" i="23"/>
  <c r="F182" i="23"/>
  <c r="F185" i="23"/>
  <c r="F187" i="23"/>
  <c r="F125" i="23"/>
  <c r="F152" i="23"/>
  <c r="N36" i="10" l="1"/>
  <c r="N36" i="39" s="1"/>
  <c r="N36" i="12" s="1"/>
  <c r="O36" i="12" s="1"/>
  <c r="P36" i="12" s="1"/>
  <c r="N106" i="9"/>
  <c r="N63" i="8"/>
  <c r="N43" i="9"/>
  <c r="Q43" i="9" s="1"/>
  <c r="R43" i="9" s="1"/>
  <c r="N54" i="9"/>
  <c r="P108" i="7"/>
  <c r="N123" i="36"/>
  <c r="Q56" i="38"/>
  <c r="R56" i="38" s="1"/>
  <c r="N108" i="38"/>
  <c r="R168" i="7"/>
  <c r="Q36" i="9"/>
  <c r="R36" i="9" s="1"/>
  <c r="N56" i="9"/>
  <c r="Q56" i="9" s="1"/>
  <c r="R56" i="9" s="1"/>
  <c r="N123" i="8"/>
  <c r="P58" i="7"/>
  <c r="O126" i="38"/>
  <c r="P126" i="38" s="1"/>
  <c r="Q106" i="38"/>
  <c r="R106" i="38" s="1"/>
  <c r="N138" i="8"/>
  <c r="N113" i="8"/>
  <c r="R68" i="7"/>
  <c r="N163" i="38"/>
  <c r="Q163" i="38" s="1"/>
  <c r="R163" i="38" s="1"/>
  <c r="N143" i="38"/>
  <c r="N113" i="38"/>
  <c r="Q113" i="38" s="1"/>
  <c r="R113" i="38" s="1"/>
  <c r="N138" i="38"/>
  <c r="P138" i="38" s="1"/>
  <c r="N38" i="9"/>
  <c r="R38" i="9" s="1"/>
  <c r="N163" i="8"/>
  <c r="N136" i="9"/>
  <c r="O136" i="9" s="1"/>
  <c r="P136" i="9" s="1"/>
  <c r="Q93" i="36"/>
  <c r="R93" i="36" s="1"/>
  <c r="L121" i="9"/>
  <c r="L121" i="10" s="1"/>
  <c r="L121" i="39" s="1"/>
  <c r="L121" i="12" s="1"/>
  <c r="L11" i="38"/>
  <c r="L12" i="38" s="1"/>
  <c r="O54" i="38"/>
  <c r="N126" i="9"/>
  <c r="O126" i="9" s="1"/>
  <c r="P126" i="9" s="1"/>
  <c r="N128" i="38"/>
  <c r="R128" i="38" s="1"/>
  <c r="N133" i="38"/>
  <c r="Q133" i="38" s="1"/>
  <c r="R133" i="38" s="1"/>
  <c r="N128" i="8"/>
  <c r="O54" i="8"/>
  <c r="P54" i="8" s="1"/>
  <c r="N116" i="38"/>
  <c r="N118" i="8"/>
  <c r="Q36" i="12"/>
  <c r="R36" i="12" s="1"/>
  <c r="N38" i="12"/>
  <c r="N75" i="12"/>
  <c r="N175" i="12"/>
  <c r="N85" i="12"/>
  <c r="N86" i="13"/>
  <c r="Q86" i="12"/>
  <c r="R86" i="12" s="1"/>
  <c r="O86" i="12"/>
  <c r="P86" i="12" s="1"/>
  <c r="N88" i="12"/>
  <c r="N115" i="12"/>
  <c r="N65" i="12"/>
  <c r="N65" i="13" s="1"/>
  <c r="L119" i="13"/>
  <c r="R168" i="38"/>
  <c r="P168" i="38"/>
  <c r="P54" i="38"/>
  <c r="R58" i="38"/>
  <c r="P58" i="38"/>
  <c r="Q63" i="38"/>
  <c r="R63" i="38" s="1"/>
  <c r="O63" i="38"/>
  <c r="P63" i="38" s="1"/>
  <c r="R68" i="38"/>
  <c r="P68" i="38"/>
  <c r="R138" i="38"/>
  <c r="R108" i="38"/>
  <c r="P108" i="38"/>
  <c r="R78" i="38"/>
  <c r="P78" i="38"/>
  <c r="Q134" i="38"/>
  <c r="R134" i="38" s="1"/>
  <c r="N153" i="38"/>
  <c r="N148" i="38"/>
  <c r="Q173" i="38"/>
  <c r="R173" i="38" s="1"/>
  <c r="O173" i="38"/>
  <c r="P173" i="38" s="1"/>
  <c r="Q73" i="38"/>
  <c r="R73" i="38" s="1"/>
  <c r="O73" i="38"/>
  <c r="P73" i="38" s="1"/>
  <c r="Q143" i="38"/>
  <c r="R143" i="38" s="1"/>
  <c r="O143" i="38"/>
  <c r="P143" i="38" s="1"/>
  <c r="O113" i="38"/>
  <c r="P113" i="38" s="1"/>
  <c r="Q83" i="38"/>
  <c r="R83" i="38" s="1"/>
  <c r="O83" i="38"/>
  <c r="P83" i="38" s="1"/>
  <c r="Q36" i="39"/>
  <c r="R36" i="39" s="1"/>
  <c r="N43" i="39"/>
  <c r="N43" i="12" s="1"/>
  <c r="N38" i="39"/>
  <c r="O36" i="39"/>
  <c r="P36" i="39" s="1"/>
  <c r="N165" i="13"/>
  <c r="N145" i="13"/>
  <c r="O104" i="16"/>
  <c r="P104" i="16" s="1"/>
  <c r="M54" i="14"/>
  <c r="N124" i="13"/>
  <c r="N93" i="39"/>
  <c r="N93" i="12" s="1"/>
  <c r="Q86" i="39"/>
  <c r="R86" i="39" s="1"/>
  <c r="O86" i="39"/>
  <c r="P86" i="39" s="1"/>
  <c r="N88" i="39"/>
  <c r="N154" i="13"/>
  <c r="O134" i="16"/>
  <c r="P134" i="16" s="1"/>
  <c r="M44" i="13"/>
  <c r="M184" i="13"/>
  <c r="M34" i="15"/>
  <c r="O34" i="14"/>
  <c r="P34" i="14" s="1"/>
  <c r="O94" i="16"/>
  <c r="P94" i="16" s="1"/>
  <c r="L11" i="39"/>
  <c r="L11" i="12" s="1"/>
  <c r="Q166" i="9"/>
  <c r="R166" i="9" s="1"/>
  <c r="O166" i="9"/>
  <c r="P166" i="9" s="1"/>
  <c r="Q156" i="9"/>
  <c r="R156" i="9" s="1"/>
  <c r="Q136" i="9"/>
  <c r="R136" i="9" s="1"/>
  <c r="Q126" i="9"/>
  <c r="R126" i="9" s="1"/>
  <c r="N116" i="10"/>
  <c r="N123" i="10" s="1"/>
  <c r="Q106" i="9"/>
  <c r="R106" i="9" s="1"/>
  <c r="O106" i="9"/>
  <c r="P106" i="9" s="1"/>
  <c r="P98" i="9"/>
  <c r="R98" i="9"/>
  <c r="Q103" i="9"/>
  <c r="R103" i="9" s="1"/>
  <c r="O103" i="9"/>
  <c r="P103" i="9" s="1"/>
  <c r="P88" i="9"/>
  <c r="R88" i="9"/>
  <c r="Q93" i="9"/>
  <c r="R93" i="9" s="1"/>
  <c r="O93" i="9"/>
  <c r="P93" i="9" s="1"/>
  <c r="Q76" i="9"/>
  <c r="R76" i="9" s="1"/>
  <c r="O76" i="9"/>
  <c r="P76" i="9" s="1"/>
  <c r="Q66" i="9"/>
  <c r="R66" i="9" s="1"/>
  <c r="O66" i="9"/>
  <c r="P66" i="9" s="1"/>
  <c r="O54" i="9"/>
  <c r="P54" i="9" s="1"/>
  <c r="P38" i="9"/>
  <c r="R158" i="36"/>
  <c r="P158" i="36"/>
  <c r="R168" i="36"/>
  <c r="P168" i="36"/>
  <c r="O63" i="36"/>
  <c r="P63" i="36" s="1"/>
  <c r="Q63" i="36"/>
  <c r="R63" i="36" s="1"/>
  <c r="Q73" i="36"/>
  <c r="R73" i="36" s="1"/>
  <c r="O73" i="36"/>
  <c r="P73" i="36" s="1"/>
  <c r="R138" i="36"/>
  <c r="P138" i="36"/>
  <c r="P78" i="36"/>
  <c r="R78" i="36"/>
  <c r="R128" i="36"/>
  <c r="P128" i="36"/>
  <c r="Q133" i="36"/>
  <c r="R133" i="36" s="1"/>
  <c r="O133" i="36"/>
  <c r="P133" i="36" s="1"/>
  <c r="Q163" i="36"/>
  <c r="R163" i="36" s="1"/>
  <c r="O163" i="36"/>
  <c r="P163" i="36" s="1"/>
  <c r="Q113" i="36"/>
  <c r="R113" i="36" s="1"/>
  <c r="O113" i="36"/>
  <c r="P113" i="36" s="1"/>
  <c r="R108" i="36"/>
  <c r="P108" i="36"/>
  <c r="Q173" i="36"/>
  <c r="R173" i="36" s="1"/>
  <c r="O173" i="36"/>
  <c r="P173" i="36" s="1"/>
  <c r="P58" i="36"/>
  <c r="R58" i="36"/>
  <c r="R68" i="36"/>
  <c r="P68" i="36"/>
  <c r="Q143" i="36"/>
  <c r="R143" i="36" s="1"/>
  <c r="O143" i="36"/>
  <c r="P143" i="36" s="1"/>
  <c r="Q83" i="36"/>
  <c r="R83" i="36" s="1"/>
  <c r="O83" i="36"/>
  <c r="P83" i="36" s="1"/>
  <c r="H155" i="23"/>
  <c r="I155" i="23" s="1"/>
  <c r="J121" i="23"/>
  <c r="K121" i="23" s="1"/>
  <c r="H121" i="23"/>
  <c r="I121" i="23" s="1"/>
  <c r="K120" i="23"/>
  <c r="I120" i="23"/>
  <c r="I82" i="23"/>
  <c r="K82" i="23"/>
  <c r="K142" i="23"/>
  <c r="I142" i="23"/>
  <c r="K172" i="23"/>
  <c r="I172" i="23"/>
  <c r="K112" i="23"/>
  <c r="I112" i="23"/>
  <c r="J151" i="23"/>
  <c r="K151" i="23" s="1"/>
  <c r="H151" i="23"/>
  <c r="I151" i="23" s="1"/>
  <c r="H125" i="23"/>
  <c r="I125" i="23" s="1"/>
  <c r="I92" i="23"/>
  <c r="K92" i="23"/>
  <c r="K102" i="23"/>
  <c r="I102" i="23"/>
  <c r="K152" i="23"/>
  <c r="I152" i="23"/>
  <c r="K162" i="23"/>
  <c r="I162" i="23"/>
  <c r="K72" i="23"/>
  <c r="I72" i="23"/>
  <c r="K62" i="23"/>
  <c r="I62" i="23"/>
  <c r="K12" i="23"/>
  <c r="I12" i="23"/>
  <c r="Q141" i="23"/>
  <c r="R141" i="23" s="1"/>
  <c r="P140" i="23"/>
  <c r="R140" i="23"/>
  <c r="L91" i="14"/>
  <c r="N118" i="9"/>
  <c r="N126" i="10"/>
  <c r="N126" i="39" s="1"/>
  <c r="N126" i="12" s="1"/>
  <c r="N128" i="9"/>
  <c r="N146" i="9"/>
  <c r="N153" i="8"/>
  <c r="N148" i="8"/>
  <c r="N136" i="10"/>
  <c r="N136" i="39" s="1"/>
  <c r="N136" i="12" s="1"/>
  <c r="N138" i="9"/>
  <c r="N76" i="10"/>
  <c r="N76" i="39" s="1"/>
  <c r="N76" i="12" s="1"/>
  <c r="N83" i="9"/>
  <c r="N78" i="9"/>
  <c r="L49" i="10"/>
  <c r="L49" i="39" s="1"/>
  <c r="L49" i="12" s="1"/>
  <c r="N173" i="9"/>
  <c r="N166" i="10"/>
  <c r="N166" i="39" s="1"/>
  <c r="N166" i="12" s="1"/>
  <c r="N168" i="9"/>
  <c r="L134" i="9"/>
  <c r="Q134" i="9" s="1"/>
  <c r="R134" i="9" s="1"/>
  <c r="Q134" i="8"/>
  <c r="R134" i="8" s="1"/>
  <c r="N43" i="10"/>
  <c r="N38" i="10"/>
  <c r="N103" i="10"/>
  <c r="N98" i="10"/>
  <c r="N123" i="9"/>
  <c r="L51" i="9"/>
  <c r="N73" i="9"/>
  <c r="N66" i="10"/>
  <c r="N66" i="39" s="1"/>
  <c r="N66" i="12" s="1"/>
  <c r="N68" i="9"/>
  <c r="N93" i="10"/>
  <c r="N88" i="10"/>
  <c r="N54" i="10"/>
  <c r="N54" i="39" s="1"/>
  <c r="N54" i="12" s="1"/>
  <c r="N156" i="10"/>
  <c r="N156" i="39" s="1"/>
  <c r="N156" i="12" s="1"/>
  <c r="N163" i="9"/>
  <c r="N158" i="9"/>
  <c r="N113" i="9"/>
  <c r="N106" i="10"/>
  <c r="N106" i="39" s="1"/>
  <c r="N106" i="12" s="1"/>
  <c r="N108" i="9"/>
  <c r="L21" i="14"/>
  <c r="N142" i="23"/>
  <c r="G122" i="23"/>
  <c r="CB23" i="30"/>
  <c r="CB24" i="25"/>
  <c r="N63" i="9" l="1"/>
  <c r="P128" i="38"/>
  <c r="N58" i="9"/>
  <c r="N133" i="9"/>
  <c r="Q133" i="9" s="1"/>
  <c r="R133" i="9" s="1"/>
  <c r="O43" i="9"/>
  <c r="P43" i="9" s="1"/>
  <c r="O56" i="9"/>
  <c r="P56" i="9" s="1"/>
  <c r="N56" i="10"/>
  <c r="N56" i="39" s="1"/>
  <c r="N56" i="12" s="1"/>
  <c r="O56" i="12" s="1"/>
  <c r="P56" i="12" s="1"/>
  <c r="N143" i="9"/>
  <c r="Q143" i="9" s="1"/>
  <c r="R143" i="9" s="1"/>
  <c r="N118" i="10"/>
  <c r="O133" i="38"/>
  <c r="P133" i="38" s="1"/>
  <c r="N118" i="38"/>
  <c r="N123" i="38"/>
  <c r="O54" i="12"/>
  <c r="P54" i="12" s="1"/>
  <c r="Q66" i="12"/>
  <c r="R66" i="12" s="1"/>
  <c r="O66" i="12"/>
  <c r="P66" i="12" s="1"/>
  <c r="N68" i="12"/>
  <c r="L121" i="13"/>
  <c r="O76" i="12"/>
  <c r="P76" i="12" s="1"/>
  <c r="Q76" i="12"/>
  <c r="R76" i="12" s="1"/>
  <c r="N78" i="12"/>
  <c r="O126" i="12"/>
  <c r="P126" i="12" s="1"/>
  <c r="Q126" i="12"/>
  <c r="R126" i="12" s="1"/>
  <c r="N128" i="12"/>
  <c r="L181" i="12"/>
  <c r="L12" i="12"/>
  <c r="O43" i="12"/>
  <c r="P43" i="12" s="1"/>
  <c r="Q43" i="12"/>
  <c r="R43" i="12" s="1"/>
  <c r="R88" i="12"/>
  <c r="P88" i="12"/>
  <c r="Q106" i="12"/>
  <c r="R106" i="12" s="1"/>
  <c r="O106" i="12"/>
  <c r="P106" i="12" s="1"/>
  <c r="N108" i="12"/>
  <c r="Q156" i="12"/>
  <c r="R156" i="12" s="1"/>
  <c r="N158" i="12"/>
  <c r="O166" i="12"/>
  <c r="P166" i="12" s="1"/>
  <c r="Q166" i="12"/>
  <c r="R166" i="12" s="1"/>
  <c r="N168" i="12"/>
  <c r="L49" i="13"/>
  <c r="O136" i="12"/>
  <c r="P136" i="12" s="1"/>
  <c r="Q136" i="12"/>
  <c r="R136" i="12" s="1"/>
  <c r="N138" i="12"/>
  <c r="O93" i="12"/>
  <c r="P93" i="12" s="1"/>
  <c r="Q93" i="12"/>
  <c r="R93" i="12" s="1"/>
  <c r="N115" i="13"/>
  <c r="N85" i="13"/>
  <c r="N175" i="13"/>
  <c r="N75" i="13"/>
  <c r="R38" i="12"/>
  <c r="P38" i="12"/>
  <c r="Q56" i="12"/>
  <c r="R56" i="12" s="1"/>
  <c r="N58" i="12"/>
  <c r="N54" i="13"/>
  <c r="O54" i="39"/>
  <c r="P54" i="39" s="1"/>
  <c r="N73" i="39"/>
  <c r="N73" i="12" s="1"/>
  <c r="Q66" i="39"/>
  <c r="R66" i="39" s="1"/>
  <c r="N68" i="39"/>
  <c r="O66" i="39"/>
  <c r="P66" i="39" s="1"/>
  <c r="N83" i="39"/>
  <c r="N83" i="12" s="1"/>
  <c r="Q76" i="39"/>
  <c r="R76" i="39" s="1"/>
  <c r="O76" i="39"/>
  <c r="P76" i="39" s="1"/>
  <c r="N78" i="39"/>
  <c r="N133" i="39"/>
  <c r="N133" i="12" s="1"/>
  <c r="Q126" i="39"/>
  <c r="R126" i="39" s="1"/>
  <c r="N128" i="39"/>
  <c r="O126" i="39"/>
  <c r="P126" i="39" s="1"/>
  <c r="M184" i="14"/>
  <c r="N154" i="14"/>
  <c r="Q93" i="39"/>
  <c r="R93" i="39" s="1"/>
  <c r="O93" i="39"/>
  <c r="P93" i="39" s="1"/>
  <c r="N124" i="14"/>
  <c r="N47" i="13"/>
  <c r="N117" i="13"/>
  <c r="R38" i="39"/>
  <c r="P38" i="39"/>
  <c r="Q106" i="39"/>
  <c r="R106" i="39" s="1"/>
  <c r="N113" i="39"/>
  <c r="O106" i="39"/>
  <c r="P106" i="39" s="1"/>
  <c r="N108" i="39"/>
  <c r="R108" i="39" s="1"/>
  <c r="N163" i="39"/>
  <c r="Q156" i="39"/>
  <c r="R156" i="39" s="1"/>
  <c r="N158" i="39"/>
  <c r="R158" i="39" s="1"/>
  <c r="N63" i="39"/>
  <c r="N63" i="12" s="1"/>
  <c r="Q56" i="39"/>
  <c r="R56" i="39" s="1"/>
  <c r="Q166" i="39"/>
  <c r="R166" i="39" s="1"/>
  <c r="N173" i="39"/>
  <c r="N173" i="12" s="1"/>
  <c r="O166" i="39"/>
  <c r="P166" i="39" s="1"/>
  <c r="N168" i="39"/>
  <c r="N143" i="39"/>
  <c r="N143" i="12" s="1"/>
  <c r="Q136" i="39"/>
  <c r="R136" i="39" s="1"/>
  <c r="O136" i="39"/>
  <c r="P136" i="39" s="1"/>
  <c r="N138" i="39"/>
  <c r="M34" i="16"/>
  <c r="O34" i="15"/>
  <c r="P34" i="15" s="1"/>
  <c r="M44" i="14"/>
  <c r="N147" i="13"/>
  <c r="R88" i="39"/>
  <c r="P88" i="39"/>
  <c r="M54" i="15"/>
  <c r="Q43" i="39"/>
  <c r="R43" i="39" s="1"/>
  <c r="O43" i="39"/>
  <c r="P43" i="39" s="1"/>
  <c r="N36" i="13"/>
  <c r="L109" i="13"/>
  <c r="L12" i="39"/>
  <c r="R168" i="9"/>
  <c r="P168" i="9"/>
  <c r="Q173" i="9"/>
  <c r="R173" i="9" s="1"/>
  <c r="O173" i="9"/>
  <c r="P173" i="9" s="1"/>
  <c r="Q163" i="9"/>
  <c r="R163" i="9" s="1"/>
  <c r="R158" i="9"/>
  <c r="P138" i="9"/>
  <c r="R138" i="9"/>
  <c r="R128" i="9"/>
  <c r="P128" i="9"/>
  <c r="R108" i="9"/>
  <c r="P108" i="9"/>
  <c r="Q113" i="9"/>
  <c r="R113" i="9" s="1"/>
  <c r="O113" i="9"/>
  <c r="P113" i="9" s="1"/>
  <c r="Q83" i="9"/>
  <c r="R83" i="9" s="1"/>
  <c r="O83" i="9"/>
  <c r="P83" i="9" s="1"/>
  <c r="P78" i="9"/>
  <c r="R78" i="9"/>
  <c r="R68" i="9"/>
  <c r="P68" i="9"/>
  <c r="Q73" i="9"/>
  <c r="R73" i="9" s="1"/>
  <c r="O73" i="9"/>
  <c r="P73" i="9" s="1"/>
  <c r="R58" i="9"/>
  <c r="P58" i="9"/>
  <c r="Q63" i="9"/>
  <c r="R63" i="9" s="1"/>
  <c r="O63" i="9"/>
  <c r="P63" i="9" s="1"/>
  <c r="K122" i="23"/>
  <c r="I122" i="23"/>
  <c r="R142" i="23"/>
  <c r="L71" i="14"/>
  <c r="L21" i="15"/>
  <c r="L22" i="14"/>
  <c r="O54" i="10"/>
  <c r="P54" i="10" s="1"/>
  <c r="N73" i="10"/>
  <c r="N68" i="10"/>
  <c r="L134" i="10"/>
  <c r="L134" i="39" s="1"/>
  <c r="L134" i="12" s="1"/>
  <c r="N173" i="10"/>
  <c r="N168" i="10"/>
  <c r="N83" i="10"/>
  <c r="N78" i="10"/>
  <c r="N153" i="9"/>
  <c r="N146" i="10"/>
  <c r="N146" i="39" s="1"/>
  <c r="N146" i="12" s="1"/>
  <c r="N148" i="9"/>
  <c r="N133" i="10"/>
  <c r="N128" i="10"/>
  <c r="N113" i="10"/>
  <c r="N108" i="10"/>
  <c r="N163" i="10"/>
  <c r="N158" i="10"/>
  <c r="L81" i="14"/>
  <c r="L51" i="10"/>
  <c r="L51" i="39" s="1"/>
  <c r="L51" i="12" s="1"/>
  <c r="L131" i="14"/>
  <c r="L31" i="14"/>
  <c r="L61" i="14"/>
  <c r="L101" i="14"/>
  <c r="L161" i="14"/>
  <c r="N143" i="10"/>
  <c r="N138" i="10"/>
  <c r="L92" i="14"/>
  <c r="L91" i="15"/>
  <c r="N58" i="10" l="1"/>
  <c r="O133" i="9"/>
  <c r="P133" i="9" s="1"/>
  <c r="O56" i="39"/>
  <c r="P56" i="39" s="1"/>
  <c r="N63" i="10"/>
  <c r="N58" i="39"/>
  <c r="O143" i="9"/>
  <c r="P143" i="9" s="1"/>
  <c r="L51" i="13"/>
  <c r="O143" i="12"/>
  <c r="P143" i="12" s="1"/>
  <c r="Q143" i="12"/>
  <c r="R143" i="12" s="1"/>
  <c r="Q113" i="39"/>
  <c r="R113" i="39" s="1"/>
  <c r="N113" i="12"/>
  <c r="O133" i="12"/>
  <c r="P133" i="12" s="1"/>
  <c r="Q133" i="12"/>
  <c r="R133" i="12" s="1"/>
  <c r="O83" i="12"/>
  <c r="P83" i="12" s="1"/>
  <c r="Q83" i="12"/>
  <c r="R83" i="12" s="1"/>
  <c r="O73" i="12"/>
  <c r="P73" i="12" s="1"/>
  <c r="Q73" i="12"/>
  <c r="R73" i="12" s="1"/>
  <c r="R168" i="12"/>
  <c r="P168" i="12"/>
  <c r="R108" i="12"/>
  <c r="R78" i="12"/>
  <c r="P78" i="12"/>
  <c r="N148" i="12"/>
  <c r="Q134" i="12"/>
  <c r="R134" i="12" s="1"/>
  <c r="L184" i="12"/>
  <c r="Q173" i="12"/>
  <c r="R173" i="12" s="1"/>
  <c r="O173" i="12"/>
  <c r="P173" i="12" s="1"/>
  <c r="Q163" i="39"/>
  <c r="R163" i="39" s="1"/>
  <c r="N163" i="12"/>
  <c r="R138" i="12"/>
  <c r="P138" i="12"/>
  <c r="R158" i="12"/>
  <c r="R128" i="12"/>
  <c r="P128" i="12"/>
  <c r="P68" i="12"/>
  <c r="R68" i="12"/>
  <c r="R58" i="12"/>
  <c r="P58" i="12"/>
  <c r="O63" i="12"/>
  <c r="P63" i="12" s="1"/>
  <c r="Q63" i="12"/>
  <c r="R63" i="12" s="1"/>
  <c r="N153" i="39"/>
  <c r="N153" i="12" s="1"/>
  <c r="N148" i="39"/>
  <c r="L134" i="13"/>
  <c r="Q134" i="13" s="1"/>
  <c r="R134" i="13" s="1"/>
  <c r="Q134" i="39"/>
  <c r="R134" i="39" s="1"/>
  <c r="Q86" i="13"/>
  <c r="R86" i="13" s="1"/>
  <c r="N93" i="13"/>
  <c r="O86" i="13"/>
  <c r="P86" i="13" s="1"/>
  <c r="N88" i="13"/>
  <c r="R138" i="39"/>
  <c r="P138" i="39"/>
  <c r="N136" i="13"/>
  <c r="N56" i="13"/>
  <c r="N156" i="13"/>
  <c r="N154" i="15"/>
  <c r="M184" i="15"/>
  <c r="N126" i="13"/>
  <c r="Q83" i="39"/>
  <c r="R83" i="39" s="1"/>
  <c r="O83" i="39"/>
  <c r="P83" i="39" s="1"/>
  <c r="N66" i="13"/>
  <c r="O54" i="13"/>
  <c r="P54" i="13" s="1"/>
  <c r="N54" i="14"/>
  <c r="N43" i="13"/>
  <c r="Q36" i="13"/>
  <c r="R36" i="13" s="1"/>
  <c r="O36" i="13"/>
  <c r="P36" i="13" s="1"/>
  <c r="N38" i="13"/>
  <c r="M54" i="16"/>
  <c r="M44" i="15"/>
  <c r="O34" i="16"/>
  <c r="P34" i="16" s="1"/>
  <c r="Q143" i="39"/>
  <c r="R143" i="39" s="1"/>
  <c r="O143" i="39"/>
  <c r="P143" i="39" s="1"/>
  <c r="R168" i="39"/>
  <c r="P168" i="39"/>
  <c r="Q173" i="39"/>
  <c r="R173" i="39" s="1"/>
  <c r="O173" i="39"/>
  <c r="P173" i="39" s="1"/>
  <c r="N166" i="13"/>
  <c r="R58" i="39"/>
  <c r="P58" i="39"/>
  <c r="Q63" i="39"/>
  <c r="R63" i="39" s="1"/>
  <c r="O63" i="39"/>
  <c r="P63" i="39" s="1"/>
  <c r="N106" i="13"/>
  <c r="N124" i="15"/>
  <c r="R128" i="39"/>
  <c r="P128" i="39"/>
  <c r="Q133" i="39"/>
  <c r="R133" i="39" s="1"/>
  <c r="O133" i="39"/>
  <c r="P133" i="39" s="1"/>
  <c r="R78" i="39"/>
  <c r="P78" i="39"/>
  <c r="N76" i="13"/>
  <c r="R68" i="39"/>
  <c r="P68" i="39"/>
  <c r="Q73" i="39"/>
  <c r="R73" i="39" s="1"/>
  <c r="O73" i="39"/>
  <c r="P73" i="39" s="1"/>
  <c r="N44" i="13"/>
  <c r="L110" i="13"/>
  <c r="L109" i="14"/>
  <c r="L111" i="13"/>
  <c r="L39" i="13"/>
  <c r="L13" i="23"/>
  <c r="L33" i="23"/>
  <c r="L54" i="23"/>
  <c r="L73" i="23"/>
  <c r="L93" i="23"/>
  <c r="Q93" i="23" s="1"/>
  <c r="R93" i="23" s="1"/>
  <c r="L113" i="23"/>
  <c r="M124" i="23"/>
  <c r="L143" i="23"/>
  <c r="M154" i="23"/>
  <c r="L173" i="23"/>
  <c r="M184" i="23"/>
  <c r="O184" i="23" s="1"/>
  <c r="P184" i="23" s="1"/>
  <c r="L82" i="14"/>
  <c r="L81" i="15"/>
  <c r="N153" i="10"/>
  <c r="N148" i="10"/>
  <c r="L23" i="23"/>
  <c r="L43" i="23"/>
  <c r="L63" i="23"/>
  <c r="L83" i="23"/>
  <c r="L103" i="23"/>
  <c r="Q103" i="23" s="1"/>
  <c r="R103" i="23" s="1"/>
  <c r="L124" i="23"/>
  <c r="L133" i="23"/>
  <c r="L154" i="23"/>
  <c r="L163" i="23"/>
  <c r="L184" i="23"/>
  <c r="Q184" i="23" s="1"/>
  <c r="R184" i="23" s="1"/>
  <c r="L91" i="16"/>
  <c r="L92" i="16" s="1"/>
  <c r="L92" i="15"/>
  <c r="L162" i="14"/>
  <c r="L161" i="15"/>
  <c r="L101" i="15"/>
  <c r="L102" i="14"/>
  <c r="L62" i="14"/>
  <c r="L61" i="15"/>
  <c r="L31" i="15"/>
  <c r="L32" i="14"/>
  <c r="L131" i="15"/>
  <c r="L132" i="14"/>
  <c r="Q134" i="10"/>
  <c r="R134" i="10" s="1"/>
  <c r="L22" i="15"/>
  <c r="L21" i="16"/>
  <c r="L22" i="16" s="1"/>
  <c r="L71" i="15"/>
  <c r="L72" i="14"/>
  <c r="Q113" i="12" l="1"/>
  <c r="R113" i="12" s="1"/>
  <c r="Q163" i="12"/>
  <c r="R163" i="12" s="1"/>
  <c r="N44" i="14"/>
  <c r="O44" i="13"/>
  <c r="P44" i="13" s="1"/>
  <c r="N113" i="13"/>
  <c r="Q113" i="13" s="1"/>
  <c r="R113" i="13" s="1"/>
  <c r="Q106" i="13"/>
  <c r="R106" i="13" s="1"/>
  <c r="O106" i="13"/>
  <c r="P106" i="13" s="1"/>
  <c r="N108" i="13"/>
  <c r="R108" i="13" s="1"/>
  <c r="Q166" i="13"/>
  <c r="R166" i="13" s="1"/>
  <c r="N173" i="13"/>
  <c r="O166" i="13"/>
  <c r="P166" i="13" s="1"/>
  <c r="N168" i="13"/>
  <c r="M44" i="16"/>
  <c r="Q43" i="13"/>
  <c r="R43" i="13" s="1"/>
  <c r="O43" i="13"/>
  <c r="P43" i="13" s="1"/>
  <c r="N54" i="15"/>
  <c r="O54" i="14"/>
  <c r="P54" i="14" s="1"/>
  <c r="N73" i="13"/>
  <c r="Q66" i="13"/>
  <c r="R66" i="13" s="1"/>
  <c r="N68" i="13"/>
  <c r="O66" i="13"/>
  <c r="P66" i="13" s="1"/>
  <c r="M184" i="16"/>
  <c r="Q156" i="13"/>
  <c r="R156" i="13" s="1"/>
  <c r="N163" i="13"/>
  <c r="Q163" i="13" s="1"/>
  <c r="R163" i="13" s="1"/>
  <c r="N158" i="13"/>
  <c r="R158" i="13" s="1"/>
  <c r="N63" i="13"/>
  <c r="Q56" i="13"/>
  <c r="R56" i="13" s="1"/>
  <c r="N58" i="13"/>
  <c r="O56" i="13"/>
  <c r="P56" i="13" s="1"/>
  <c r="R88" i="13"/>
  <c r="P88" i="13"/>
  <c r="Q93" i="13"/>
  <c r="R93" i="13" s="1"/>
  <c r="O93" i="13"/>
  <c r="P93" i="13" s="1"/>
  <c r="Q76" i="13"/>
  <c r="R76" i="13" s="1"/>
  <c r="N83" i="13"/>
  <c r="O76" i="13"/>
  <c r="P76" i="13" s="1"/>
  <c r="N78" i="13"/>
  <c r="N124" i="16"/>
  <c r="R38" i="13"/>
  <c r="P38" i="13"/>
  <c r="Q126" i="13"/>
  <c r="R126" i="13" s="1"/>
  <c r="N133" i="13"/>
  <c r="N128" i="13"/>
  <c r="O126" i="13"/>
  <c r="P126" i="13" s="1"/>
  <c r="N154" i="16"/>
  <c r="N143" i="13"/>
  <c r="Q136" i="13"/>
  <c r="R136" i="13" s="1"/>
  <c r="O136" i="13"/>
  <c r="P136" i="13" s="1"/>
  <c r="N138" i="13"/>
  <c r="N146" i="13"/>
  <c r="L41" i="13"/>
  <c r="L110" i="14"/>
  <c r="L109" i="15"/>
  <c r="L40" i="13"/>
  <c r="L39" i="14"/>
  <c r="L112" i="13"/>
  <c r="L111" i="14"/>
  <c r="Q163" i="23"/>
  <c r="R163" i="23" s="1"/>
  <c r="Q154" i="23"/>
  <c r="R154" i="23" s="1"/>
  <c r="Q133" i="23"/>
  <c r="R133" i="23" s="1"/>
  <c r="Q124" i="23"/>
  <c r="R124" i="23" s="1"/>
  <c r="Q83" i="23"/>
  <c r="R83" i="23" s="1"/>
  <c r="Q143" i="23"/>
  <c r="R143" i="23" s="1"/>
  <c r="M124" i="7"/>
  <c r="M124" i="36" s="1"/>
  <c r="O124" i="36" s="1"/>
  <c r="P124" i="36" s="1"/>
  <c r="O124" i="23"/>
  <c r="P124" i="23" s="1"/>
  <c r="Q113" i="23"/>
  <c r="R113" i="23" s="1"/>
  <c r="Q73" i="23"/>
  <c r="R73" i="23" s="1"/>
  <c r="Q54" i="23"/>
  <c r="R54" i="23" s="1"/>
  <c r="Q33" i="23"/>
  <c r="R33" i="23" s="1"/>
  <c r="L63" i="7"/>
  <c r="Q63" i="23"/>
  <c r="R63" i="23" s="1"/>
  <c r="Q43" i="23"/>
  <c r="R43" i="23" s="1"/>
  <c r="Q173" i="23"/>
  <c r="R173" i="23" s="1"/>
  <c r="M154" i="7"/>
  <c r="M154" i="36" s="1"/>
  <c r="O154" i="23"/>
  <c r="P154" i="23" s="1"/>
  <c r="L13" i="7"/>
  <c r="Q13" i="23"/>
  <c r="R13" i="23" s="1"/>
  <c r="L153" i="23"/>
  <c r="L135" i="23"/>
  <c r="L15" i="23"/>
  <c r="L115" i="23"/>
  <c r="L95" i="23"/>
  <c r="Q95" i="23" s="1"/>
  <c r="R95" i="23" s="1"/>
  <c r="L75" i="23"/>
  <c r="L31" i="16"/>
  <c r="L32" i="16" s="1"/>
  <c r="L32" i="15"/>
  <c r="L101" i="16"/>
  <c r="L102" i="16" s="1"/>
  <c r="L102" i="15"/>
  <c r="L121" i="14"/>
  <c r="L161" i="16"/>
  <c r="L162" i="16" s="1"/>
  <c r="L162" i="15"/>
  <c r="L184" i="7"/>
  <c r="L184" i="36" s="1"/>
  <c r="L154" i="7"/>
  <c r="L154" i="36" s="1"/>
  <c r="L133" i="7"/>
  <c r="L124" i="7"/>
  <c r="L124" i="36" s="1"/>
  <c r="Q124" i="36" s="1"/>
  <c r="R124" i="36" s="1"/>
  <c r="L103" i="7"/>
  <c r="L23" i="7"/>
  <c r="L81" i="16"/>
  <c r="L82" i="16" s="1"/>
  <c r="L82" i="15"/>
  <c r="M184" i="7"/>
  <c r="M184" i="36" s="1"/>
  <c r="L113" i="7"/>
  <c r="L93" i="7"/>
  <c r="L175" i="23"/>
  <c r="L183" i="23"/>
  <c r="L183" i="7" s="1"/>
  <c r="L165" i="23"/>
  <c r="L145" i="23"/>
  <c r="L53" i="23"/>
  <c r="L35" i="23"/>
  <c r="L123" i="23"/>
  <c r="L105" i="23"/>
  <c r="L85" i="23"/>
  <c r="L65" i="23"/>
  <c r="L72" i="15"/>
  <c r="L71" i="16"/>
  <c r="L72" i="16" s="1"/>
  <c r="N117" i="14"/>
  <c r="N47" i="14"/>
  <c r="L132" i="15"/>
  <c r="L131" i="16"/>
  <c r="L132" i="16" s="1"/>
  <c r="L61" i="16"/>
  <c r="L62" i="16" s="1"/>
  <c r="L62" i="15"/>
  <c r="N36" i="14"/>
  <c r="L49" i="14"/>
  <c r="L163" i="7"/>
  <c r="L83" i="7"/>
  <c r="L43" i="7"/>
  <c r="N75" i="14"/>
  <c r="N115" i="14"/>
  <c r="N65" i="14"/>
  <c r="N85" i="14"/>
  <c r="L119" i="14"/>
  <c r="N86" i="14"/>
  <c r="N147" i="14"/>
  <c r="L173" i="7"/>
  <c r="L143" i="7"/>
  <c r="L73" i="7"/>
  <c r="L54" i="7"/>
  <c r="L33" i="7"/>
  <c r="Q33" i="7" s="1"/>
  <c r="R33" i="7" s="1"/>
  <c r="L45" i="23"/>
  <c r="L25" i="23"/>
  <c r="M124" i="8" l="1"/>
  <c r="M124" i="38" s="1"/>
  <c r="O124" i="38" s="1"/>
  <c r="P124" i="38" s="1"/>
  <c r="M154" i="8"/>
  <c r="M154" i="38" s="1"/>
  <c r="O154" i="38" s="1"/>
  <c r="P154" i="38" s="1"/>
  <c r="E200" i="13"/>
  <c r="E200" i="12"/>
  <c r="E200" i="10"/>
  <c r="E200" i="8"/>
  <c r="E200" i="36"/>
  <c r="E200" i="39"/>
  <c r="E200" i="9"/>
  <c r="E200" i="7"/>
  <c r="E200" i="38"/>
  <c r="E200" i="23"/>
  <c r="E200" i="14"/>
  <c r="N153" i="13"/>
  <c r="N148" i="13"/>
  <c r="Q143" i="13"/>
  <c r="R143" i="13" s="1"/>
  <c r="O143" i="13"/>
  <c r="P143" i="13" s="1"/>
  <c r="R128" i="13"/>
  <c r="P128" i="13"/>
  <c r="R58" i="13"/>
  <c r="P58" i="13"/>
  <c r="Q63" i="13"/>
  <c r="R63" i="13" s="1"/>
  <c r="O63" i="13"/>
  <c r="P63" i="13" s="1"/>
  <c r="N44" i="15"/>
  <c r="O44" i="14"/>
  <c r="P44" i="14" s="1"/>
  <c r="R138" i="13"/>
  <c r="P138" i="13"/>
  <c r="Q133" i="13"/>
  <c r="R133" i="13" s="1"/>
  <c r="O133" i="13"/>
  <c r="P133" i="13" s="1"/>
  <c r="R78" i="13"/>
  <c r="P78" i="13"/>
  <c r="Q83" i="13"/>
  <c r="R83" i="13" s="1"/>
  <c r="O83" i="13"/>
  <c r="P83" i="13" s="1"/>
  <c r="R68" i="13"/>
  <c r="P68" i="13"/>
  <c r="Q73" i="13"/>
  <c r="R73" i="13" s="1"/>
  <c r="O73" i="13"/>
  <c r="P73" i="13" s="1"/>
  <c r="N54" i="16"/>
  <c r="O54" i="16" s="1"/>
  <c r="P54" i="16" s="1"/>
  <c r="O54" i="15"/>
  <c r="P54" i="15" s="1"/>
  <c r="R168" i="13"/>
  <c r="P168" i="13"/>
  <c r="Q173" i="13"/>
  <c r="R173" i="13" s="1"/>
  <c r="O173" i="13"/>
  <c r="P173" i="13" s="1"/>
  <c r="L112" i="14"/>
  <c r="L111" i="15"/>
  <c r="L39" i="15"/>
  <c r="L40" i="14"/>
  <c r="L109" i="16"/>
  <c r="L110" i="16" s="1"/>
  <c r="L110" i="15"/>
  <c r="L42" i="13"/>
  <c r="L41" i="14"/>
  <c r="Q54" i="7"/>
  <c r="R54" i="7" s="1"/>
  <c r="L54" i="36"/>
  <c r="Q54" i="36" s="1"/>
  <c r="R54" i="36" s="1"/>
  <c r="Q154" i="36"/>
  <c r="R154" i="36" s="1"/>
  <c r="O154" i="36"/>
  <c r="P154" i="36" s="1"/>
  <c r="Q45" i="23"/>
  <c r="R45" i="23" s="1"/>
  <c r="Q173" i="7"/>
  <c r="R173" i="7" s="1"/>
  <c r="Q83" i="7"/>
  <c r="R83" i="7" s="1"/>
  <c r="Q65" i="23"/>
  <c r="R65" i="23" s="1"/>
  <c r="Q85" i="23"/>
  <c r="R85" i="23" s="1"/>
  <c r="Q105" i="23"/>
  <c r="R105" i="23" s="1"/>
  <c r="Q123" i="23"/>
  <c r="R123" i="23" s="1"/>
  <c r="Q35" i="23"/>
  <c r="R35" i="23" s="1"/>
  <c r="L53" i="7"/>
  <c r="Q145" i="23"/>
  <c r="R145" i="23" s="1"/>
  <c r="Q165" i="23"/>
  <c r="R165" i="23" s="1"/>
  <c r="Q175" i="23"/>
  <c r="R175" i="23" s="1"/>
  <c r="Q113" i="7"/>
  <c r="R113" i="7" s="1"/>
  <c r="Q124" i="7"/>
  <c r="R124" i="7" s="1"/>
  <c r="Q154" i="7"/>
  <c r="R154" i="7" s="1"/>
  <c r="Q75" i="23"/>
  <c r="R75" i="23" s="1"/>
  <c r="Q115" i="23"/>
  <c r="R115" i="23" s="1"/>
  <c r="Q63" i="7"/>
  <c r="R63" i="7" s="1"/>
  <c r="O124" i="7"/>
  <c r="P124" i="7" s="1"/>
  <c r="Q73" i="7"/>
  <c r="R73" i="7" s="1"/>
  <c r="Q143" i="7"/>
  <c r="R143" i="7" s="1"/>
  <c r="Q43" i="7"/>
  <c r="R43" i="7" s="1"/>
  <c r="Q163" i="7"/>
  <c r="R163" i="7" s="1"/>
  <c r="Q93" i="7"/>
  <c r="R93" i="7" s="1"/>
  <c r="Q103" i="7"/>
  <c r="R103" i="7" s="1"/>
  <c r="Q133" i="7"/>
  <c r="R133" i="7" s="1"/>
  <c r="Q135" i="23"/>
  <c r="R135" i="23" s="1"/>
  <c r="Q153" i="23"/>
  <c r="R153" i="23" s="1"/>
  <c r="O154" i="7"/>
  <c r="P154" i="7" s="1"/>
  <c r="Q15" i="23"/>
  <c r="R15" i="23" s="1"/>
  <c r="L125" i="23"/>
  <c r="L55" i="23"/>
  <c r="L55" i="7" s="1"/>
  <c r="L25" i="7"/>
  <c r="L45" i="7"/>
  <c r="L54" i="8"/>
  <c r="L54" i="38" s="1"/>
  <c r="Q54" i="38" s="1"/>
  <c r="R54" i="38" s="1"/>
  <c r="N85" i="15"/>
  <c r="N65" i="15"/>
  <c r="N47" i="15"/>
  <c r="L65" i="7"/>
  <c r="L85" i="7"/>
  <c r="L85" i="36" s="1"/>
  <c r="Q85" i="36" s="1"/>
  <c r="R85" i="36" s="1"/>
  <c r="L105" i="7"/>
  <c r="L105" i="36" s="1"/>
  <c r="L123" i="7"/>
  <c r="L165" i="7"/>
  <c r="L165" i="36" s="1"/>
  <c r="L175" i="7"/>
  <c r="L175" i="36" s="1"/>
  <c r="M184" i="8"/>
  <c r="M184" i="38" s="1"/>
  <c r="N106" i="14"/>
  <c r="N66" i="14"/>
  <c r="L75" i="7"/>
  <c r="L95" i="7"/>
  <c r="L95" i="36" s="1"/>
  <c r="Q95" i="36" s="1"/>
  <c r="R95" i="36" s="1"/>
  <c r="L115" i="7"/>
  <c r="L115" i="36" s="1"/>
  <c r="L153" i="7"/>
  <c r="M124" i="9"/>
  <c r="O124" i="8"/>
  <c r="P124" i="8" s="1"/>
  <c r="N147" i="15"/>
  <c r="N56" i="14"/>
  <c r="N93" i="14"/>
  <c r="N88" i="14"/>
  <c r="L119" i="15"/>
  <c r="N115" i="15"/>
  <c r="N75" i="15"/>
  <c r="L49" i="15"/>
  <c r="N36" i="15"/>
  <c r="Q36" i="14"/>
  <c r="R36" i="14" s="1"/>
  <c r="N43" i="14"/>
  <c r="N38" i="14"/>
  <c r="N117" i="15"/>
  <c r="L35" i="7"/>
  <c r="L145" i="7"/>
  <c r="L145" i="36" s="1"/>
  <c r="M154" i="9"/>
  <c r="N126" i="14"/>
  <c r="N76" i="14"/>
  <c r="L124" i="8"/>
  <c r="L124" i="38" s="1"/>
  <c r="L154" i="8"/>
  <c r="L154" i="38" s="1"/>
  <c r="L184" i="8"/>
  <c r="L184" i="38" s="1"/>
  <c r="L121" i="15"/>
  <c r="L15" i="7"/>
  <c r="L135" i="7"/>
  <c r="L135" i="36" s="1"/>
  <c r="L155" i="23"/>
  <c r="L185" i="23"/>
  <c r="O154" i="8" l="1"/>
  <c r="P154" i="8" s="1"/>
  <c r="E201" i="23"/>
  <c r="Q154" i="38"/>
  <c r="R154" i="38" s="1"/>
  <c r="Q124" i="38"/>
  <c r="R124" i="38" s="1"/>
  <c r="N44" i="16"/>
  <c r="O44" i="15"/>
  <c r="P44" i="15" s="1"/>
  <c r="L42" i="14"/>
  <c r="L41" i="15"/>
  <c r="L111" i="16"/>
  <c r="L112" i="16" s="1"/>
  <c r="L112" i="15"/>
  <c r="L39" i="16"/>
  <c r="L40" i="16" s="1"/>
  <c r="L40" i="15"/>
  <c r="O154" i="9"/>
  <c r="P154" i="9" s="1"/>
  <c r="O124" i="9"/>
  <c r="P124" i="9" s="1"/>
  <c r="Q135" i="36"/>
  <c r="R135" i="36" s="1"/>
  <c r="Q35" i="7"/>
  <c r="R35" i="7" s="1"/>
  <c r="L35" i="36"/>
  <c r="Q115" i="36"/>
  <c r="R115" i="36" s="1"/>
  <c r="Q75" i="7"/>
  <c r="R75" i="7" s="1"/>
  <c r="L75" i="36"/>
  <c r="Q165" i="36"/>
  <c r="R165" i="36" s="1"/>
  <c r="Q105" i="36"/>
  <c r="R105" i="36" s="1"/>
  <c r="Q65" i="7"/>
  <c r="R65" i="7" s="1"/>
  <c r="L65" i="36"/>
  <c r="Q65" i="36" s="1"/>
  <c r="R65" i="36" s="1"/>
  <c r="L25" i="36"/>
  <c r="Q15" i="7"/>
  <c r="R15" i="7" s="1"/>
  <c r="L15" i="36"/>
  <c r="Q15" i="36" s="1"/>
  <c r="R15" i="36" s="1"/>
  <c r="Q145" i="36"/>
  <c r="R145" i="36" s="1"/>
  <c r="Q175" i="36"/>
  <c r="R175" i="36" s="1"/>
  <c r="Q45" i="7"/>
  <c r="R45" i="7" s="1"/>
  <c r="L45" i="36"/>
  <c r="L55" i="8"/>
  <c r="L55" i="36"/>
  <c r="Q145" i="7"/>
  <c r="R145" i="7" s="1"/>
  <c r="Q153" i="7"/>
  <c r="R153" i="7" s="1"/>
  <c r="Q95" i="7"/>
  <c r="R95" i="7" s="1"/>
  <c r="Q175" i="7"/>
  <c r="R175" i="7" s="1"/>
  <c r="Q123" i="7"/>
  <c r="R123" i="7" s="1"/>
  <c r="Q85" i="7"/>
  <c r="R85" i="7" s="1"/>
  <c r="Q125" i="23"/>
  <c r="R125" i="23" s="1"/>
  <c r="Q155" i="23"/>
  <c r="R155" i="23" s="1"/>
  <c r="Q135" i="7"/>
  <c r="R135" i="7" s="1"/>
  <c r="Q115" i="7"/>
  <c r="R115" i="7" s="1"/>
  <c r="Q165" i="7"/>
  <c r="R165" i="7" s="1"/>
  <c r="Q105" i="7"/>
  <c r="R105" i="7" s="1"/>
  <c r="L185" i="7"/>
  <c r="L185" i="36" s="1"/>
  <c r="E201" i="36" s="1"/>
  <c r="L155" i="7"/>
  <c r="L155" i="36" s="1"/>
  <c r="L15" i="8"/>
  <c r="L15" i="38" s="1"/>
  <c r="L121" i="16"/>
  <c r="L35" i="8"/>
  <c r="L35" i="38" s="1"/>
  <c r="Q35" i="38" s="1"/>
  <c r="R35" i="38" s="1"/>
  <c r="L51" i="14"/>
  <c r="Q43" i="14"/>
  <c r="R43" i="14" s="1"/>
  <c r="L49" i="16"/>
  <c r="N56" i="15"/>
  <c r="N63" i="14"/>
  <c r="N58" i="14"/>
  <c r="N147" i="16"/>
  <c r="L115" i="8"/>
  <c r="L115" i="38" s="1"/>
  <c r="L95" i="8"/>
  <c r="L95" i="38" s="1"/>
  <c r="Q95" i="38" s="1"/>
  <c r="R95" i="38" s="1"/>
  <c r="L75" i="8"/>
  <c r="L75" i="38" s="1"/>
  <c r="N66" i="15"/>
  <c r="N73" i="14"/>
  <c r="N68" i="14"/>
  <c r="M184" i="9"/>
  <c r="L134" i="14"/>
  <c r="N65" i="16"/>
  <c r="N85" i="16"/>
  <c r="L45" i="8"/>
  <c r="L45" i="38" s="1"/>
  <c r="Q45" i="38" s="1"/>
  <c r="R45" i="38" s="1"/>
  <c r="L25" i="8"/>
  <c r="L25" i="38" s="1"/>
  <c r="L135" i="8"/>
  <c r="L135" i="38" s="1"/>
  <c r="L184" i="9"/>
  <c r="L154" i="9"/>
  <c r="Q154" i="8"/>
  <c r="R154" i="8" s="1"/>
  <c r="L124" i="9"/>
  <c r="Q124" i="9" s="1"/>
  <c r="R124" i="9" s="1"/>
  <c r="Q124" i="8"/>
  <c r="R124" i="8" s="1"/>
  <c r="N76" i="15"/>
  <c r="N83" i="14"/>
  <c r="N78" i="14"/>
  <c r="N126" i="15"/>
  <c r="N133" i="14"/>
  <c r="N128" i="14"/>
  <c r="M154" i="10"/>
  <c r="M154" i="39" s="1"/>
  <c r="M154" i="12" s="1"/>
  <c r="O154" i="12" s="1"/>
  <c r="P154" i="12" s="1"/>
  <c r="L145" i="8"/>
  <c r="L145" i="38" s="1"/>
  <c r="Q145" i="38" s="1"/>
  <c r="R145" i="38" s="1"/>
  <c r="N117" i="16"/>
  <c r="R38" i="14"/>
  <c r="N43" i="15"/>
  <c r="N38" i="15"/>
  <c r="N75" i="16"/>
  <c r="L119" i="16"/>
  <c r="M124" i="10"/>
  <c r="M124" i="39" s="1"/>
  <c r="M124" i="12" s="1"/>
  <c r="O124" i="12" s="1"/>
  <c r="P124" i="12" s="1"/>
  <c r="N106" i="15"/>
  <c r="N113" i="14"/>
  <c r="N108" i="14"/>
  <c r="L175" i="8"/>
  <c r="L175" i="38" s="1"/>
  <c r="Q175" i="38" s="1"/>
  <c r="R175" i="38" s="1"/>
  <c r="L165" i="8"/>
  <c r="L165" i="38" s="1"/>
  <c r="Q165" i="38" s="1"/>
  <c r="R165" i="38" s="1"/>
  <c r="L105" i="8"/>
  <c r="L105" i="38" s="1"/>
  <c r="Q105" i="38" s="1"/>
  <c r="R105" i="38" s="1"/>
  <c r="L85" i="8"/>
  <c r="L85" i="38" s="1"/>
  <c r="L65" i="8"/>
  <c r="L65" i="38" s="1"/>
  <c r="N47" i="16"/>
  <c r="L54" i="9"/>
  <c r="Q54" i="9" s="1"/>
  <c r="R54" i="9" s="1"/>
  <c r="Q54" i="8"/>
  <c r="R54" i="8" s="1"/>
  <c r="L125" i="7"/>
  <c r="L125" i="36" s="1"/>
  <c r="E201" i="7" l="1"/>
  <c r="Q65" i="38"/>
  <c r="R65" i="38" s="1"/>
  <c r="Q135" i="38"/>
  <c r="R135" i="38" s="1"/>
  <c r="Q75" i="38"/>
  <c r="R75" i="38"/>
  <c r="Q115" i="38"/>
  <c r="R115" i="38" s="1"/>
  <c r="Q85" i="38"/>
  <c r="R85" i="38" s="1"/>
  <c r="L55" i="9"/>
  <c r="L55" i="10" s="1"/>
  <c r="L55" i="39" s="1"/>
  <c r="L55" i="38"/>
  <c r="M154" i="13"/>
  <c r="O154" i="39"/>
  <c r="P154" i="39" s="1"/>
  <c r="M124" i="13"/>
  <c r="O124" i="39"/>
  <c r="P124" i="39" s="1"/>
  <c r="O44" i="16"/>
  <c r="P44" i="16" s="1"/>
  <c r="L41" i="16"/>
  <c r="L42" i="16" s="1"/>
  <c r="L42" i="15"/>
  <c r="Q154" i="9"/>
  <c r="R154" i="9" s="1"/>
  <c r="Q125" i="36"/>
  <c r="R125" i="36" s="1"/>
  <c r="Q45" i="36"/>
  <c r="R45" i="36" s="1"/>
  <c r="Q75" i="36"/>
  <c r="R75" i="36" s="1"/>
  <c r="Q35" i="36"/>
  <c r="R35" i="36" s="1"/>
  <c r="Q155" i="36"/>
  <c r="R155" i="36" s="1"/>
  <c r="M41" i="23"/>
  <c r="M42" i="23" s="1"/>
  <c r="M91" i="23"/>
  <c r="M92" i="23" s="1"/>
  <c r="M31" i="23"/>
  <c r="M32" i="23" s="1"/>
  <c r="M101" i="23"/>
  <c r="M101" i="7" s="1"/>
  <c r="M101" i="36" s="1"/>
  <c r="M102" i="36" s="1"/>
  <c r="M131" i="23"/>
  <c r="M131" i="7" s="1"/>
  <c r="M131" i="36" s="1"/>
  <c r="M132" i="36" s="1"/>
  <c r="Q155" i="7"/>
  <c r="R155" i="7" s="1"/>
  <c r="Q125" i="7"/>
  <c r="R125" i="7" s="1"/>
  <c r="L185" i="8"/>
  <c r="E201" i="8" s="1"/>
  <c r="L46" i="23"/>
  <c r="L52" i="23" s="1"/>
  <c r="L116" i="23"/>
  <c r="L122" i="23" s="1"/>
  <c r="L147" i="23"/>
  <c r="L151" i="23"/>
  <c r="L177" i="23"/>
  <c r="M102" i="23"/>
  <c r="M161" i="23"/>
  <c r="L125" i="8"/>
  <c r="L125" i="38" s="1"/>
  <c r="Q125" i="38" s="1"/>
  <c r="R125" i="38" s="1"/>
  <c r="L65" i="9"/>
  <c r="Q65" i="9" s="1"/>
  <c r="R65" i="9" s="1"/>
  <c r="Q65" i="8"/>
  <c r="R65" i="8" s="1"/>
  <c r="L85" i="9"/>
  <c r="Q85" i="9" s="1"/>
  <c r="R85" i="9" s="1"/>
  <c r="Q85" i="8"/>
  <c r="R85" i="8" s="1"/>
  <c r="Q105" i="8"/>
  <c r="R105" i="8" s="1"/>
  <c r="L105" i="9"/>
  <c r="Q105" i="9" s="1"/>
  <c r="R105" i="9" s="1"/>
  <c r="L165" i="9"/>
  <c r="Q165" i="9" s="1"/>
  <c r="R165" i="9" s="1"/>
  <c r="Q165" i="8"/>
  <c r="R165" i="8" s="1"/>
  <c r="L175" i="9"/>
  <c r="Q175" i="9" s="1"/>
  <c r="R175" i="9" s="1"/>
  <c r="Q175" i="8"/>
  <c r="R175" i="8" s="1"/>
  <c r="O154" i="10"/>
  <c r="P154" i="10" s="1"/>
  <c r="N76" i="16"/>
  <c r="N83" i="15"/>
  <c r="N78" i="15"/>
  <c r="L124" i="10"/>
  <c r="L124" i="39" s="1"/>
  <c r="L124" i="12" s="1"/>
  <c r="Q124" i="12" s="1"/>
  <c r="R124" i="12" s="1"/>
  <c r="L154" i="10"/>
  <c r="L154" i="39" s="1"/>
  <c r="L154" i="12" s="1"/>
  <c r="Q154" i="12" s="1"/>
  <c r="R154" i="12" s="1"/>
  <c r="L184" i="10"/>
  <c r="L184" i="39" s="1"/>
  <c r="L134" i="15"/>
  <c r="Q134" i="14"/>
  <c r="R134" i="14" s="1"/>
  <c r="N66" i="16"/>
  <c r="N73" i="15"/>
  <c r="N68" i="15"/>
  <c r="L51" i="15"/>
  <c r="L15" i="9"/>
  <c r="L47" i="23"/>
  <c r="L117" i="23"/>
  <c r="L146" i="23"/>
  <c r="L149" i="23"/>
  <c r="L150" i="23" s="1"/>
  <c r="L176" i="23"/>
  <c r="L176" i="7" s="1"/>
  <c r="M91" i="7"/>
  <c r="M91" i="36" s="1"/>
  <c r="M92" i="36" s="1"/>
  <c r="M111" i="23"/>
  <c r="M141" i="23"/>
  <c r="M142" i="23" s="1"/>
  <c r="P142" i="23" s="1"/>
  <c r="M171" i="23"/>
  <c r="L54" i="10"/>
  <c r="L54" i="39" s="1"/>
  <c r="L54" i="12" s="1"/>
  <c r="N113" i="15"/>
  <c r="N108" i="15"/>
  <c r="O124" i="10"/>
  <c r="P124" i="10" s="1"/>
  <c r="L145" i="9"/>
  <c r="Q145" i="9" s="1"/>
  <c r="R145" i="9" s="1"/>
  <c r="Q145" i="8"/>
  <c r="R145" i="8" s="1"/>
  <c r="N126" i="16"/>
  <c r="N133" i="15"/>
  <c r="N128" i="15"/>
  <c r="L135" i="9"/>
  <c r="Q135" i="9" s="1"/>
  <c r="R135" i="9" s="1"/>
  <c r="Q135" i="8"/>
  <c r="R135" i="8" s="1"/>
  <c r="L25" i="9"/>
  <c r="L45" i="9"/>
  <c r="Q45" i="9" s="1"/>
  <c r="R45" i="9" s="1"/>
  <c r="Q45" i="8"/>
  <c r="R45" i="8" s="1"/>
  <c r="M184" i="10"/>
  <c r="M184" i="39" s="1"/>
  <c r="L75" i="9"/>
  <c r="Q75" i="9" s="1"/>
  <c r="R75" i="9" s="1"/>
  <c r="Q75" i="8"/>
  <c r="R75" i="8" s="1"/>
  <c r="L95" i="9"/>
  <c r="Q95" i="9" s="1"/>
  <c r="R95" i="9" s="1"/>
  <c r="Q95" i="8"/>
  <c r="R95" i="8" s="1"/>
  <c r="L115" i="9"/>
  <c r="Q115" i="9" s="1"/>
  <c r="R115" i="9" s="1"/>
  <c r="Q115" i="8"/>
  <c r="R115" i="8" s="1"/>
  <c r="N56" i="16"/>
  <c r="N63" i="15"/>
  <c r="N58" i="15"/>
  <c r="L35" i="9"/>
  <c r="Q35" i="9" s="1"/>
  <c r="R35" i="9" s="1"/>
  <c r="Q35" i="8"/>
  <c r="R35" i="8" s="1"/>
  <c r="L155" i="8"/>
  <c r="L155" i="38" s="1"/>
  <c r="Q155" i="38" s="1"/>
  <c r="R155" i="38" s="1"/>
  <c r="L179" i="23"/>
  <c r="L181" i="23"/>
  <c r="L148" i="23"/>
  <c r="R148" i="23" s="1"/>
  <c r="M81" i="23"/>
  <c r="L118" i="23" l="1"/>
  <c r="R118" i="23" s="1"/>
  <c r="L178" i="23"/>
  <c r="M41" i="7"/>
  <c r="M41" i="36" s="1"/>
  <c r="M42" i="36" s="1"/>
  <c r="M132" i="23"/>
  <c r="M31" i="7"/>
  <c r="M31" i="36" s="1"/>
  <c r="M32" i="36" s="1"/>
  <c r="Q54" i="12"/>
  <c r="R54" i="12" s="1"/>
  <c r="L55" i="12"/>
  <c r="L55" i="13" s="1"/>
  <c r="L55" i="14" s="1"/>
  <c r="L55" i="15" s="1"/>
  <c r="Q54" i="39"/>
  <c r="R54" i="39" s="1"/>
  <c r="L54" i="13"/>
  <c r="Q54" i="13" s="1"/>
  <c r="R54" i="13" s="1"/>
  <c r="Q124" i="39"/>
  <c r="R124" i="39" s="1"/>
  <c r="L124" i="13"/>
  <c r="Q124" i="13" s="1"/>
  <c r="R124" i="13" s="1"/>
  <c r="M124" i="14"/>
  <c r="O124" i="13"/>
  <c r="P124" i="13" s="1"/>
  <c r="M154" i="14"/>
  <c r="O154" i="13"/>
  <c r="P154" i="13" s="1"/>
  <c r="L154" i="13"/>
  <c r="Q154" i="13" s="1"/>
  <c r="R154" i="13" s="1"/>
  <c r="Q154" i="39"/>
  <c r="R154" i="39" s="1"/>
  <c r="L185" i="9"/>
  <c r="L185" i="38"/>
  <c r="E201" i="38" s="1"/>
  <c r="L176" i="8"/>
  <c r="L176" i="38" s="1"/>
  <c r="L176" i="36"/>
  <c r="M141" i="7"/>
  <c r="M141" i="36" s="1"/>
  <c r="M142" i="36" s="1"/>
  <c r="O141" i="23"/>
  <c r="P141" i="23" s="1"/>
  <c r="L117" i="7"/>
  <c r="L117" i="36" s="1"/>
  <c r="Q117" i="23"/>
  <c r="R117" i="23" s="1"/>
  <c r="L47" i="7"/>
  <c r="L47" i="36" s="1"/>
  <c r="Q47" i="23"/>
  <c r="R47" i="23" s="1"/>
  <c r="L149" i="7"/>
  <c r="L149" i="36" s="1"/>
  <c r="Q146" i="23"/>
  <c r="R146" i="23" s="1"/>
  <c r="L151" i="7"/>
  <c r="L151" i="36" s="1"/>
  <c r="L147" i="7"/>
  <c r="L147" i="36" s="1"/>
  <c r="Q147" i="23"/>
  <c r="R147" i="23" s="1"/>
  <c r="L116" i="7"/>
  <c r="L116" i="36" s="1"/>
  <c r="Q116" i="23"/>
  <c r="R116" i="23" s="1"/>
  <c r="L46" i="7"/>
  <c r="L46" i="36" s="1"/>
  <c r="L177" i="7"/>
  <c r="L177" i="36" s="1"/>
  <c r="Q177" i="23"/>
  <c r="R177" i="23" s="1"/>
  <c r="M21" i="23"/>
  <c r="M82" i="23"/>
  <c r="M81" i="7"/>
  <c r="M81" i="36" s="1"/>
  <c r="M82" i="36" s="1"/>
  <c r="L182" i="23"/>
  <c r="L181" i="7"/>
  <c r="L181" i="36" s="1"/>
  <c r="L182" i="36" s="1"/>
  <c r="L155" i="9"/>
  <c r="Q155" i="8"/>
  <c r="R155" i="8" s="1"/>
  <c r="N63" i="16"/>
  <c r="N58" i="16"/>
  <c r="L75" i="10"/>
  <c r="L75" i="39" s="1"/>
  <c r="L75" i="12" s="1"/>
  <c r="L45" i="10"/>
  <c r="L45" i="39" s="1"/>
  <c r="L135" i="10"/>
  <c r="L135" i="39" s="1"/>
  <c r="L135" i="12" s="1"/>
  <c r="Q135" i="12" s="1"/>
  <c r="R135" i="12" s="1"/>
  <c r="N133" i="16"/>
  <c r="N128" i="16"/>
  <c r="L145" i="10"/>
  <c r="L145" i="39" s="1"/>
  <c r="L145" i="12" s="1"/>
  <c r="Q145" i="12" s="1"/>
  <c r="R145" i="12" s="1"/>
  <c r="Q54" i="10"/>
  <c r="R54" i="10" s="1"/>
  <c r="M172" i="23"/>
  <c r="M171" i="7"/>
  <c r="M171" i="36" s="1"/>
  <c r="M172" i="36" s="1"/>
  <c r="M91" i="8"/>
  <c r="M91" i="38" s="1"/>
  <c r="M92" i="38" s="1"/>
  <c r="M92" i="7"/>
  <c r="M41" i="8"/>
  <c r="M41" i="38" s="1"/>
  <c r="M42" i="38" s="1"/>
  <c r="L146" i="7"/>
  <c r="L146" i="36" s="1"/>
  <c r="N83" i="16"/>
  <c r="N78" i="16"/>
  <c r="L175" i="10"/>
  <c r="L175" i="39" s="1"/>
  <c r="L175" i="12" s="1"/>
  <c r="Q175" i="12" s="1"/>
  <c r="R175" i="12" s="1"/>
  <c r="L105" i="10"/>
  <c r="L105" i="39" s="1"/>
  <c r="L65" i="10"/>
  <c r="L65" i="39" s="1"/>
  <c r="L65" i="12" s="1"/>
  <c r="Q65" i="12" s="1"/>
  <c r="R65" i="12" s="1"/>
  <c r="L125" i="9"/>
  <c r="Q125" i="9" s="1"/>
  <c r="R125" i="9" s="1"/>
  <c r="Q125" i="8"/>
  <c r="R125" i="8" s="1"/>
  <c r="M162" i="23"/>
  <c r="M161" i="7"/>
  <c r="M161" i="36" s="1"/>
  <c r="M162" i="36" s="1"/>
  <c r="M32" i="7"/>
  <c r="L147" i="8"/>
  <c r="L147" i="38" s="1"/>
  <c r="L122" i="7"/>
  <c r="L52" i="7"/>
  <c r="M51" i="23"/>
  <c r="L152" i="23"/>
  <c r="L120" i="23"/>
  <c r="L50" i="23"/>
  <c r="L186" i="23"/>
  <c r="L187" i="23" s="1"/>
  <c r="L180" i="23"/>
  <c r="L179" i="7"/>
  <c r="L179" i="36" s="1"/>
  <c r="L48" i="23"/>
  <c r="L35" i="10"/>
  <c r="L35" i="39" s="1"/>
  <c r="L35" i="12" s="1"/>
  <c r="L115" i="10"/>
  <c r="L115" i="39" s="1"/>
  <c r="L115" i="12" s="1"/>
  <c r="Q115" i="12" s="1"/>
  <c r="R115" i="12" s="1"/>
  <c r="L95" i="10"/>
  <c r="L95" i="39" s="1"/>
  <c r="L95" i="12" s="1"/>
  <c r="Q95" i="12" s="1"/>
  <c r="R95" i="12" s="1"/>
  <c r="L25" i="10"/>
  <c r="L25" i="39" s="1"/>
  <c r="L25" i="12" s="1"/>
  <c r="M112" i="23"/>
  <c r="M111" i="7"/>
  <c r="M111" i="36" s="1"/>
  <c r="M112" i="36" s="1"/>
  <c r="L15" i="10"/>
  <c r="L15" i="39" s="1"/>
  <c r="L15" i="12" s="1"/>
  <c r="L51" i="16"/>
  <c r="N73" i="16"/>
  <c r="N68" i="16"/>
  <c r="L134" i="16"/>
  <c r="Q134" i="15"/>
  <c r="R134" i="15" s="1"/>
  <c r="Q154" i="10"/>
  <c r="R154" i="10" s="1"/>
  <c r="Q124" i="10"/>
  <c r="R124" i="10" s="1"/>
  <c r="L165" i="10"/>
  <c r="L165" i="39" s="1"/>
  <c r="L165" i="12" s="1"/>
  <c r="Q165" i="12" s="1"/>
  <c r="R165" i="12" s="1"/>
  <c r="L85" i="10"/>
  <c r="L85" i="39" s="1"/>
  <c r="L85" i="12" s="1"/>
  <c r="Q85" i="12" s="1"/>
  <c r="R85" i="12" s="1"/>
  <c r="M132" i="7"/>
  <c r="M131" i="8"/>
  <c r="M131" i="38" s="1"/>
  <c r="M132" i="38" s="1"/>
  <c r="M101" i="8"/>
  <c r="M101" i="38" s="1"/>
  <c r="M102" i="38" s="1"/>
  <c r="M102" i="7"/>
  <c r="M33" i="23"/>
  <c r="M173" i="23"/>
  <c r="M163" i="23"/>
  <c r="M143" i="23"/>
  <c r="M133" i="23"/>
  <c r="M113" i="23"/>
  <c r="M103" i="23"/>
  <c r="M93" i="23"/>
  <c r="M83" i="23"/>
  <c r="M43" i="23"/>
  <c r="M23" i="23"/>
  <c r="N189" i="16"/>
  <c r="G146" i="22"/>
  <c r="F146" i="22"/>
  <c r="G144" i="22"/>
  <c r="F144" i="22"/>
  <c r="E144" i="22"/>
  <c r="G142" i="22"/>
  <c r="F142" i="22"/>
  <c r="E142" i="22"/>
  <c r="G141" i="22"/>
  <c r="F141" i="22"/>
  <c r="E141" i="22"/>
  <c r="G140" i="22"/>
  <c r="F140" i="22"/>
  <c r="E140" i="22"/>
  <c r="J138" i="22"/>
  <c r="K138" i="22" s="1"/>
  <c r="H138" i="22"/>
  <c r="I138" i="22" s="1"/>
  <c r="G137" i="22"/>
  <c r="F137" i="22"/>
  <c r="E137" i="22"/>
  <c r="J136" i="22"/>
  <c r="K136" i="22" s="1"/>
  <c r="H136" i="22"/>
  <c r="I136" i="22" s="1"/>
  <c r="G135" i="22"/>
  <c r="F135" i="22"/>
  <c r="E135" i="22"/>
  <c r="J134" i="22"/>
  <c r="K134" i="22" s="1"/>
  <c r="H134" i="22"/>
  <c r="I134" i="22" s="1"/>
  <c r="J133" i="22"/>
  <c r="K133" i="22" s="1"/>
  <c r="H133" i="22"/>
  <c r="I133" i="22" s="1"/>
  <c r="G132" i="22"/>
  <c r="F132" i="22"/>
  <c r="E132" i="22"/>
  <c r="J130" i="22"/>
  <c r="K130" i="22" s="1"/>
  <c r="H130" i="22"/>
  <c r="I130" i="22" s="1"/>
  <c r="G129" i="22"/>
  <c r="F129" i="22"/>
  <c r="E129" i="22"/>
  <c r="J128" i="22"/>
  <c r="K128" i="22" s="1"/>
  <c r="H128" i="22"/>
  <c r="I128" i="22" s="1"/>
  <c r="G127" i="22"/>
  <c r="F127" i="22"/>
  <c r="E127" i="22"/>
  <c r="J126" i="22"/>
  <c r="K126" i="22" s="1"/>
  <c r="H126" i="22"/>
  <c r="I126" i="22" s="1"/>
  <c r="J125" i="22"/>
  <c r="K125" i="22" s="1"/>
  <c r="H125" i="22"/>
  <c r="I125" i="22" s="1"/>
  <c r="G122" i="22"/>
  <c r="F122" i="22"/>
  <c r="E122" i="22"/>
  <c r="G120" i="22"/>
  <c r="F120" i="22"/>
  <c r="E120" i="22"/>
  <c r="G118" i="22"/>
  <c r="F118" i="22"/>
  <c r="E118" i="22"/>
  <c r="G117" i="22"/>
  <c r="F117" i="22"/>
  <c r="E117" i="22"/>
  <c r="G116" i="22"/>
  <c r="F116" i="22"/>
  <c r="E116" i="22"/>
  <c r="J114" i="22"/>
  <c r="K114" i="22" s="1"/>
  <c r="H114" i="22"/>
  <c r="I114" i="22" s="1"/>
  <c r="G113" i="22"/>
  <c r="F113" i="22"/>
  <c r="E113" i="22"/>
  <c r="J112" i="22"/>
  <c r="K112" i="22" s="1"/>
  <c r="H112" i="22"/>
  <c r="I112" i="22" s="1"/>
  <c r="G111" i="22"/>
  <c r="F111" i="22"/>
  <c r="E111" i="22"/>
  <c r="J110" i="22"/>
  <c r="K110" i="22" s="1"/>
  <c r="H110" i="22"/>
  <c r="I110" i="22" s="1"/>
  <c r="J109" i="22"/>
  <c r="K109" i="22" s="1"/>
  <c r="H109" i="22"/>
  <c r="I109" i="22" s="1"/>
  <c r="G108" i="22"/>
  <c r="F108" i="22"/>
  <c r="E108" i="22"/>
  <c r="J106" i="22"/>
  <c r="K106" i="22" s="1"/>
  <c r="H106" i="22"/>
  <c r="I106" i="22" s="1"/>
  <c r="G105" i="22"/>
  <c r="F105" i="22"/>
  <c r="E105" i="22"/>
  <c r="J104" i="22"/>
  <c r="K104" i="22" s="1"/>
  <c r="H104" i="22"/>
  <c r="I104" i="22" s="1"/>
  <c r="G103" i="22"/>
  <c r="F103" i="22"/>
  <c r="E103" i="22"/>
  <c r="J102" i="22"/>
  <c r="K102" i="22" s="1"/>
  <c r="H102" i="22"/>
  <c r="I102" i="22" s="1"/>
  <c r="J101" i="22"/>
  <c r="K101" i="22" s="1"/>
  <c r="H101" i="22"/>
  <c r="I101" i="22" s="1"/>
  <c r="G98" i="22"/>
  <c r="F98" i="22"/>
  <c r="E98" i="22"/>
  <c r="G96" i="22"/>
  <c r="F96" i="22"/>
  <c r="E96" i="22"/>
  <c r="G94" i="22"/>
  <c r="F94" i="22"/>
  <c r="E94" i="22"/>
  <c r="G93" i="22"/>
  <c r="F93" i="22"/>
  <c r="E93" i="22"/>
  <c r="G92" i="22"/>
  <c r="F92" i="22"/>
  <c r="E92" i="22"/>
  <c r="J90" i="22"/>
  <c r="K90" i="22" s="1"/>
  <c r="H90" i="22"/>
  <c r="I90" i="22" s="1"/>
  <c r="G89" i="22"/>
  <c r="F89" i="22"/>
  <c r="E89" i="22"/>
  <c r="J88" i="22"/>
  <c r="K88" i="22" s="1"/>
  <c r="H88" i="22"/>
  <c r="I88" i="22" s="1"/>
  <c r="G87" i="22"/>
  <c r="F87" i="22"/>
  <c r="E87" i="22"/>
  <c r="J86" i="22"/>
  <c r="K86" i="22" s="1"/>
  <c r="H86" i="22"/>
  <c r="I86" i="22" s="1"/>
  <c r="J85" i="22"/>
  <c r="K85" i="22" s="1"/>
  <c r="H85" i="22"/>
  <c r="I85" i="22" s="1"/>
  <c r="G84" i="22"/>
  <c r="F84" i="22"/>
  <c r="E84" i="22"/>
  <c r="J82" i="22"/>
  <c r="K82" i="22" s="1"/>
  <c r="H82" i="22"/>
  <c r="I82" i="22" s="1"/>
  <c r="G81" i="22"/>
  <c r="F81" i="22"/>
  <c r="E81" i="22"/>
  <c r="J80" i="22"/>
  <c r="K80" i="22" s="1"/>
  <c r="H80" i="22"/>
  <c r="I80" i="22" s="1"/>
  <c r="G79" i="22"/>
  <c r="F79" i="22"/>
  <c r="E79" i="22"/>
  <c r="J78" i="22"/>
  <c r="K78" i="22" s="1"/>
  <c r="H78" i="22"/>
  <c r="I78" i="22" s="1"/>
  <c r="J77" i="22"/>
  <c r="K77" i="22" s="1"/>
  <c r="H77" i="22"/>
  <c r="I77" i="22" s="1"/>
  <c r="G76" i="22"/>
  <c r="F76" i="22"/>
  <c r="E76" i="22"/>
  <c r="J74" i="22"/>
  <c r="K74" i="22" s="1"/>
  <c r="H74" i="22"/>
  <c r="I74" i="22" s="1"/>
  <c r="G73" i="22"/>
  <c r="F73" i="22"/>
  <c r="E73" i="22"/>
  <c r="J72" i="22"/>
  <c r="K72" i="22" s="1"/>
  <c r="H72" i="22"/>
  <c r="I72" i="22" s="1"/>
  <c r="G71" i="22"/>
  <c r="F71" i="22"/>
  <c r="E71" i="22"/>
  <c r="J70" i="22"/>
  <c r="K70" i="22" s="1"/>
  <c r="H70" i="22"/>
  <c r="I70" i="22" s="1"/>
  <c r="J69" i="22"/>
  <c r="K69" i="22" s="1"/>
  <c r="H69" i="22"/>
  <c r="I69" i="22" s="1"/>
  <c r="G68" i="22"/>
  <c r="F68" i="22"/>
  <c r="E68" i="22"/>
  <c r="J66" i="22"/>
  <c r="K66" i="22" s="1"/>
  <c r="H66" i="22"/>
  <c r="I66" i="22" s="1"/>
  <c r="G65" i="22"/>
  <c r="F65" i="22"/>
  <c r="E65" i="22"/>
  <c r="J64" i="22"/>
  <c r="K64" i="22" s="1"/>
  <c r="H64" i="22"/>
  <c r="I64" i="22" s="1"/>
  <c r="G63" i="22"/>
  <c r="F63" i="22"/>
  <c r="E63" i="22"/>
  <c r="J62" i="22"/>
  <c r="K62" i="22" s="1"/>
  <c r="H62" i="22"/>
  <c r="I62" i="22" s="1"/>
  <c r="J61" i="22"/>
  <c r="K61" i="22" s="1"/>
  <c r="H61" i="22"/>
  <c r="I61" i="22" s="1"/>
  <c r="G60" i="22"/>
  <c r="F60" i="22"/>
  <c r="E60" i="22"/>
  <c r="J58" i="22"/>
  <c r="K58" i="22" s="1"/>
  <c r="H58" i="22"/>
  <c r="I58" i="22" s="1"/>
  <c r="G57" i="22"/>
  <c r="F57" i="22"/>
  <c r="E57" i="22"/>
  <c r="J56" i="22"/>
  <c r="K56" i="22" s="1"/>
  <c r="H56" i="22"/>
  <c r="I56" i="22" s="1"/>
  <c r="G55" i="22"/>
  <c r="F55" i="22"/>
  <c r="E55" i="22"/>
  <c r="J54" i="22"/>
  <c r="K54" i="22" s="1"/>
  <c r="H54" i="22"/>
  <c r="I54" i="22" s="1"/>
  <c r="J53" i="22"/>
  <c r="K53" i="22" s="1"/>
  <c r="H53" i="22"/>
  <c r="I53" i="22" s="1"/>
  <c r="G52" i="22"/>
  <c r="F52" i="22"/>
  <c r="E52" i="22"/>
  <c r="J50" i="22"/>
  <c r="K50" i="22" s="1"/>
  <c r="H50" i="22"/>
  <c r="I50" i="22" s="1"/>
  <c r="G49" i="22"/>
  <c r="F49" i="22"/>
  <c r="E49" i="22"/>
  <c r="J48" i="22"/>
  <c r="K48" i="22" s="1"/>
  <c r="H48" i="22"/>
  <c r="I48" i="22" s="1"/>
  <c r="G47" i="22"/>
  <c r="F47" i="22"/>
  <c r="E47" i="22"/>
  <c r="J46" i="22"/>
  <c r="K46" i="22" s="1"/>
  <c r="H46" i="22"/>
  <c r="I46" i="22" s="1"/>
  <c r="J45" i="22"/>
  <c r="K45" i="22" s="1"/>
  <c r="H45" i="22"/>
  <c r="I45" i="22" s="1"/>
  <c r="G42" i="22"/>
  <c r="F42" i="22"/>
  <c r="G40" i="22"/>
  <c r="F40" i="22"/>
  <c r="E40" i="22"/>
  <c r="G38" i="22"/>
  <c r="F38" i="22"/>
  <c r="E38" i="22"/>
  <c r="G37" i="22"/>
  <c r="F37" i="22"/>
  <c r="E37" i="22"/>
  <c r="G36" i="22"/>
  <c r="F36" i="22"/>
  <c r="E36" i="22"/>
  <c r="H34" i="22"/>
  <c r="I34" i="22" s="1"/>
  <c r="E34" i="22"/>
  <c r="E146" i="22" s="1"/>
  <c r="G33" i="22"/>
  <c r="F33" i="22"/>
  <c r="E33" i="22"/>
  <c r="L32" i="22"/>
  <c r="J32" i="22"/>
  <c r="K32" i="22" s="1"/>
  <c r="H32" i="22"/>
  <c r="I32" i="22" s="1"/>
  <c r="G31" i="22"/>
  <c r="F31" i="22"/>
  <c r="E31" i="22"/>
  <c r="N30" i="22"/>
  <c r="L30" i="22"/>
  <c r="J30" i="22"/>
  <c r="K30" i="22" s="1"/>
  <c r="H30" i="22"/>
  <c r="I30" i="22" s="1"/>
  <c r="N29" i="22"/>
  <c r="L29" i="22"/>
  <c r="J29" i="22"/>
  <c r="K29" i="22" s="1"/>
  <c r="H29" i="22"/>
  <c r="I29" i="22" s="1"/>
  <c r="G28" i="22"/>
  <c r="F28" i="22"/>
  <c r="E28" i="22"/>
  <c r="L26" i="22"/>
  <c r="J26" i="22"/>
  <c r="K26" i="22" s="1"/>
  <c r="H26" i="22"/>
  <c r="I26" i="22" s="1"/>
  <c r="G25" i="22"/>
  <c r="F25" i="22"/>
  <c r="E25" i="22"/>
  <c r="M24" i="22"/>
  <c r="L24" i="22"/>
  <c r="J24" i="22"/>
  <c r="K24" i="22" s="1"/>
  <c r="H24" i="22"/>
  <c r="I24" i="22" s="1"/>
  <c r="G23" i="22"/>
  <c r="F23" i="22"/>
  <c r="E23" i="22"/>
  <c r="N22" i="22"/>
  <c r="L22" i="22"/>
  <c r="J22" i="22"/>
  <c r="K22" i="22" s="1"/>
  <c r="H22" i="22"/>
  <c r="I22" i="22" s="1"/>
  <c r="M21" i="22"/>
  <c r="L21" i="22"/>
  <c r="J21" i="22"/>
  <c r="K21" i="22" s="1"/>
  <c r="H21" i="22"/>
  <c r="I21" i="22" s="1"/>
  <c r="G20" i="22"/>
  <c r="F20" i="22"/>
  <c r="E20" i="22"/>
  <c r="L18" i="22"/>
  <c r="J18" i="22"/>
  <c r="K18" i="22" s="1"/>
  <c r="H18" i="22"/>
  <c r="I18" i="22" s="1"/>
  <c r="G17" i="22"/>
  <c r="F17" i="22"/>
  <c r="E17" i="22"/>
  <c r="M16" i="22"/>
  <c r="L16" i="22"/>
  <c r="J16" i="22"/>
  <c r="K16" i="22" s="1"/>
  <c r="H16" i="22"/>
  <c r="I16" i="22" s="1"/>
  <c r="G15" i="22"/>
  <c r="F15" i="22"/>
  <c r="E15" i="22"/>
  <c r="N14" i="22"/>
  <c r="M14" i="22"/>
  <c r="L14" i="22"/>
  <c r="J14" i="22"/>
  <c r="K14" i="22" s="1"/>
  <c r="H14" i="22"/>
  <c r="I14" i="22" s="1"/>
  <c r="M13" i="22"/>
  <c r="L13" i="22"/>
  <c r="L20" i="22" s="1"/>
  <c r="J13" i="22"/>
  <c r="K13" i="22" s="1"/>
  <c r="H13" i="22"/>
  <c r="I13" i="22" s="1"/>
  <c r="G12" i="22"/>
  <c r="F12" i="22"/>
  <c r="E12" i="22"/>
  <c r="J10" i="22"/>
  <c r="K10" i="22" s="1"/>
  <c r="H10" i="22"/>
  <c r="I10" i="22" s="1"/>
  <c r="G9" i="22"/>
  <c r="F9" i="22"/>
  <c r="E9" i="22"/>
  <c r="J8" i="22"/>
  <c r="K8" i="22" s="1"/>
  <c r="H8" i="22"/>
  <c r="I8" i="22" s="1"/>
  <c r="G7" i="22"/>
  <c r="F7" i="22"/>
  <c r="E7" i="22"/>
  <c r="N6" i="22"/>
  <c r="L6" i="22"/>
  <c r="J6" i="22"/>
  <c r="K6" i="22" s="1"/>
  <c r="H6" i="22"/>
  <c r="I6" i="22" s="1"/>
  <c r="M5" i="22"/>
  <c r="L5" i="22"/>
  <c r="J5" i="22"/>
  <c r="K5" i="22" s="1"/>
  <c r="H5" i="22"/>
  <c r="I5" i="22" s="1"/>
  <c r="G88" i="16"/>
  <c r="G78" i="16"/>
  <c r="G68" i="16"/>
  <c r="G28" i="16"/>
  <c r="M142" i="7" l="1"/>
  <c r="L176" i="9"/>
  <c r="L176" i="10" s="1"/>
  <c r="L176" i="39" s="1"/>
  <c r="L118" i="7"/>
  <c r="R118" i="7" s="1"/>
  <c r="E44" i="22"/>
  <c r="H108" i="22"/>
  <c r="I108" i="22" s="1"/>
  <c r="F124" i="22"/>
  <c r="L50" i="7"/>
  <c r="L177" i="8"/>
  <c r="L177" i="38" s="1"/>
  <c r="L178" i="38" s="1"/>
  <c r="M42" i="7"/>
  <c r="L117" i="8"/>
  <c r="L117" i="38" s="1"/>
  <c r="Q117" i="38" s="1"/>
  <c r="R117" i="38" s="1"/>
  <c r="L46" i="8"/>
  <c r="L46" i="38" s="1"/>
  <c r="L52" i="38" s="1"/>
  <c r="L178" i="7"/>
  <c r="L149" i="8"/>
  <c r="L149" i="38" s="1"/>
  <c r="M141" i="8"/>
  <c r="M141" i="38" s="1"/>
  <c r="M142" i="38" s="1"/>
  <c r="L152" i="7"/>
  <c r="G44" i="22"/>
  <c r="H44" i="22" s="1"/>
  <c r="I44" i="22" s="1"/>
  <c r="F100" i="22"/>
  <c r="F149" i="22"/>
  <c r="F150" i="22" s="1"/>
  <c r="L48" i="7"/>
  <c r="L120" i="7"/>
  <c r="L151" i="8"/>
  <c r="L151" i="38" s="1"/>
  <c r="M31" i="8"/>
  <c r="M31" i="38" s="1"/>
  <c r="M32" i="38" s="1"/>
  <c r="L178" i="36"/>
  <c r="F148" i="22"/>
  <c r="L47" i="8"/>
  <c r="L47" i="38" s="1"/>
  <c r="Q47" i="38" s="1"/>
  <c r="R47" i="38" s="1"/>
  <c r="L180" i="36"/>
  <c r="L116" i="8"/>
  <c r="L116" i="38" s="1"/>
  <c r="L120" i="38" s="1"/>
  <c r="L105" i="12"/>
  <c r="L105" i="13" s="1"/>
  <c r="Q45" i="39"/>
  <c r="R45" i="39" s="1"/>
  <c r="L45" i="12"/>
  <c r="Q35" i="12"/>
  <c r="R35" i="12" s="1"/>
  <c r="Q75" i="12"/>
  <c r="R75" i="12" s="1"/>
  <c r="L185" i="10"/>
  <c r="E201" i="9"/>
  <c r="L50" i="38"/>
  <c r="Q147" i="38"/>
  <c r="R147" i="38" s="1"/>
  <c r="Q116" i="38"/>
  <c r="R116" i="38" s="1"/>
  <c r="Q85" i="39"/>
  <c r="R85" i="39" s="1"/>
  <c r="L85" i="13"/>
  <c r="Q85" i="13" s="1"/>
  <c r="R85" i="13" s="1"/>
  <c r="Q95" i="39"/>
  <c r="R95" i="39" s="1"/>
  <c r="L95" i="13"/>
  <c r="Q95" i="13" s="1"/>
  <c r="R95" i="13" s="1"/>
  <c r="Q35" i="39"/>
  <c r="R35" i="39" s="1"/>
  <c r="L35" i="13"/>
  <c r="Q35" i="13" s="1"/>
  <c r="R35" i="13" s="1"/>
  <c r="Q65" i="39"/>
  <c r="R65" i="39" s="1"/>
  <c r="L65" i="13"/>
  <c r="Q65" i="13" s="1"/>
  <c r="R65" i="13" s="1"/>
  <c r="Q175" i="39"/>
  <c r="R175" i="39" s="1"/>
  <c r="L175" i="13"/>
  <c r="Q175" i="13" s="1"/>
  <c r="R175" i="13" s="1"/>
  <c r="L135" i="13"/>
  <c r="Q135" i="13" s="1"/>
  <c r="R135" i="13" s="1"/>
  <c r="Q135" i="39"/>
  <c r="R135" i="39" s="1"/>
  <c r="Q75" i="39"/>
  <c r="R75" i="39" s="1"/>
  <c r="L75" i="13"/>
  <c r="Q75" i="13" s="1"/>
  <c r="R75" i="13" s="1"/>
  <c r="M154" i="15"/>
  <c r="O154" i="14"/>
  <c r="P154" i="14" s="1"/>
  <c r="M124" i="15"/>
  <c r="O124" i="14"/>
  <c r="P124" i="14" s="1"/>
  <c r="L44" i="13"/>
  <c r="L184" i="13"/>
  <c r="L165" i="13"/>
  <c r="Q165" i="13" s="1"/>
  <c r="R165" i="13" s="1"/>
  <c r="Q165" i="39"/>
  <c r="R165" i="39" s="1"/>
  <c r="L25" i="13"/>
  <c r="Q115" i="39"/>
  <c r="R115" i="39" s="1"/>
  <c r="L115" i="13"/>
  <c r="Q115" i="13" s="1"/>
  <c r="R115" i="13" s="1"/>
  <c r="L145" i="13"/>
  <c r="Q145" i="13" s="1"/>
  <c r="R145" i="13" s="1"/>
  <c r="Q145" i="39"/>
  <c r="R145" i="39" s="1"/>
  <c r="L186" i="38"/>
  <c r="Q155" i="9"/>
  <c r="R155" i="9" s="1"/>
  <c r="L53" i="36"/>
  <c r="L50" i="36"/>
  <c r="L52" i="36"/>
  <c r="L123" i="36"/>
  <c r="Q123" i="36" s="1"/>
  <c r="R123" i="36" s="1"/>
  <c r="L120" i="36"/>
  <c r="Q116" i="36"/>
  <c r="R116" i="36" s="1"/>
  <c r="L122" i="36"/>
  <c r="L148" i="36"/>
  <c r="R148" i="36" s="1"/>
  <c r="Q147" i="36"/>
  <c r="R147" i="36" s="1"/>
  <c r="L183" i="36"/>
  <c r="L186" i="36"/>
  <c r="L153" i="36"/>
  <c r="Q146" i="36"/>
  <c r="R146" i="36" s="1"/>
  <c r="L152" i="36"/>
  <c r="L150" i="36"/>
  <c r="L48" i="36"/>
  <c r="Q47" i="36"/>
  <c r="R47" i="36" s="1"/>
  <c r="L118" i="36"/>
  <c r="R118" i="36" s="1"/>
  <c r="Q117" i="36"/>
  <c r="R117" i="36" s="1"/>
  <c r="O43" i="23"/>
  <c r="P43" i="23" s="1"/>
  <c r="O83" i="23"/>
  <c r="P83" i="23" s="1"/>
  <c r="O93" i="23"/>
  <c r="P93" i="23" s="1"/>
  <c r="O103" i="23"/>
  <c r="P103" i="23" s="1"/>
  <c r="O113" i="23"/>
  <c r="P113" i="23" s="1"/>
  <c r="O133" i="23"/>
  <c r="P133" i="23" s="1"/>
  <c r="O143" i="23"/>
  <c r="P143" i="23" s="1"/>
  <c r="O163" i="23"/>
  <c r="P163" i="23" s="1"/>
  <c r="O173" i="23"/>
  <c r="P173" i="23" s="1"/>
  <c r="O33" i="23"/>
  <c r="P33" i="23" s="1"/>
  <c r="Q146" i="7"/>
  <c r="R146" i="7" s="1"/>
  <c r="Q116" i="7"/>
  <c r="R116" i="7" s="1"/>
  <c r="Q47" i="7"/>
  <c r="R47" i="7" s="1"/>
  <c r="Q147" i="7"/>
  <c r="R147" i="7" s="1"/>
  <c r="Q117" i="7"/>
  <c r="R117" i="7" s="1"/>
  <c r="N36" i="22"/>
  <c r="K28" i="16"/>
  <c r="K68" i="16"/>
  <c r="K88" i="16"/>
  <c r="M123" i="23"/>
  <c r="M153" i="23"/>
  <c r="M25" i="23"/>
  <c r="M45" i="23"/>
  <c r="M85" i="23"/>
  <c r="M95" i="23"/>
  <c r="M105" i="23"/>
  <c r="M115" i="23"/>
  <c r="M135" i="23"/>
  <c r="M145" i="23"/>
  <c r="M165" i="23"/>
  <c r="M175" i="23"/>
  <c r="M35" i="23"/>
  <c r="Q85" i="10"/>
  <c r="R85" i="10" s="1"/>
  <c r="L55" i="16"/>
  <c r="Q115" i="10"/>
  <c r="R115" i="10" s="1"/>
  <c r="Q35" i="10"/>
  <c r="R35" i="10" s="1"/>
  <c r="L178" i="8"/>
  <c r="Q105" i="10"/>
  <c r="R105" i="10" s="1"/>
  <c r="Q175" i="10"/>
  <c r="R175" i="10" s="1"/>
  <c r="L148" i="7"/>
  <c r="R148" i="7" s="1"/>
  <c r="L146" i="8"/>
  <c r="L149" i="9"/>
  <c r="M42" i="8"/>
  <c r="M41" i="9"/>
  <c r="M171" i="8"/>
  <c r="M171" i="38" s="1"/>
  <c r="M172" i="38" s="1"/>
  <c r="M172" i="7"/>
  <c r="Q135" i="10"/>
  <c r="R135" i="10" s="1"/>
  <c r="L182" i="7"/>
  <c r="L181" i="8"/>
  <c r="L181" i="38" s="1"/>
  <c r="L182" i="38" s="1"/>
  <c r="M81" i="8"/>
  <c r="M81" i="38" s="1"/>
  <c r="M82" i="38" s="1"/>
  <c r="M82" i="7"/>
  <c r="K58" i="16"/>
  <c r="K78" i="16"/>
  <c r="E148" i="22"/>
  <c r="G148" i="22"/>
  <c r="J148" i="22" s="1"/>
  <c r="K148" i="22" s="1"/>
  <c r="M20" i="22"/>
  <c r="L28" i="22"/>
  <c r="F44" i="22"/>
  <c r="E100" i="22"/>
  <c r="G100" i="22"/>
  <c r="G124" i="22"/>
  <c r="H124" i="22" s="1"/>
  <c r="I124" i="22" s="1"/>
  <c r="E149" i="22"/>
  <c r="G149" i="22"/>
  <c r="M53" i="23"/>
  <c r="M102" i="8"/>
  <c r="M101" i="9"/>
  <c r="M132" i="8"/>
  <c r="M131" i="9"/>
  <c r="Q165" i="10"/>
  <c r="R165" i="10" s="1"/>
  <c r="Q134" i="16"/>
  <c r="R134" i="16" s="1"/>
  <c r="M112" i="7"/>
  <c r="M111" i="8"/>
  <c r="M111" i="38" s="1"/>
  <c r="M112" i="38" s="1"/>
  <c r="M141" i="9"/>
  <c r="Q95" i="10"/>
  <c r="R95" i="10" s="1"/>
  <c r="L180" i="7"/>
  <c r="L179" i="8"/>
  <c r="L179" i="38" s="1"/>
  <c r="L180" i="38" s="1"/>
  <c r="L46" i="9"/>
  <c r="L52" i="8"/>
  <c r="L120" i="8"/>
  <c r="L147" i="9"/>
  <c r="Q147" i="9" s="1"/>
  <c r="R147" i="9" s="1"/>
  <c r="M32" i="8"/>
  <c r="M161" i="8"/>
  <c r="M161" i="38" s="1"/>
  <c r="M162" i="7"/>
  <c r="L125" i="10"/>
  <c r="L125" i="39" s="1"/>
  <c r="L125" i="12" s="1"/>
  <c r="Q65" i="10"/>
  <c r="R65" i="10" s="1"/>
  <c r="L150" i="7"/>
  <c r="L183" i="8"/>
  <c r="M92" i="8"/>
  <c r="M91" i="9"/>
  <c r="Q145" i="10"/>
  <c r="R145" i="10" s="1"/>
  <c r="Q45" i="10"/>
  <c r="R45" i="10" s="1"/>
  <c r="Q75" i="10"/>
  <c r="R75" i="10" s="1"/>
  <c r="L155" i="10"/>
  <c r="L155" i="39" s="1"/>
  <c r="M22" i="23"/>
  <c r="M21" i="7"/>
  <c r="M21" i="36" s="1"/>
  <c r="M22" i="36" s="1"/>
  <c r="I7" i="22"/>
  <c r="J108" i="22"/>
  <c r="K108" i="22" s="1"/>
  <c r="K7" i="22"/>
  <c r="J20" i="22"/>
  <c r="K20" i="22" s="1"/>
  <c r="J28" i="22"/>
  <c r="K28" i="22" s="1"/>
  <c r="L31" i="22"/>
  <c r="J34" i="22"/>
  <c r="K34" i="22" s="1"/>
  <c r="F39" i="22"/>
  <c r="J68" i="22"/>
  <c r="K68" i="22" s="1"/>
  <c r="J84" i="22"/>
  <c r="K84" i="22" s="1"/>
  <c r="F95" i="22"/>
  <c r="J116" i="22"/>
  <c r="K116" i="22" s="1"/>
  <c r="E119" i="22"/>
  <c r="G119" i="22"/>
  <c r="J132" i="22"/>
  <c r="K132" i="22" s="1"/>
  <c r="F143" i="22"/>
  <c r="E145" i="22"/>
  <c r="J144" i="22"/>
  <c r="K144" i="22" s="1"/>
  <c r="J36" i="22"/>
  <c r="K36" i="22" s="1"/>
  <c r="F41" i="22"/>
  <c r="J52" i="22"/>
  <c r="K52" i="22" s="1"/>
  <c r="J60" i="22"/>
  <c r="K60" i="22" s="1"/>
  <c r="J76" i="22"/>
  <c r="K76" i="22" s="1"/>
  <c r="J92" i="22"/>
  <c r="K92" i="22" s="1"/>
  <c r="F97" i="22"/>
  <c r="E121" i="22"/>
  <c r="G121" i="22"/>
  <c r="J140" i="22"/>
  <c r="K140" i="22" s="1"/>
  <c r="E143" i="22"/>
  <c r="J142" i="22"/>
  <c r="K142" i="22" s="1"/>
  <c r="F145" i="22"/>
  <c r="L23" i="22"/>
  <c r="L36" i="22"/>
  <c r="N31" i="22"/>
  <c r="M17" i="22"/>
  <c r="Q22" i="22"/>
  <c r="R22" i="22" s="1"/>
  <c r="L25" i="22"/>
  <c r="L27" i="22"/>
  <c r="L15" i="22"/>
  <c r="L17" i="22"/>
  <c r="L33" i="22"/>
  <c r="J44" i="22"/>
  <c r="K44" i="22" s="1"/>
  <c r="E150" i="22"/>
  <c r="L7" i="22"/>
  <c r="O14" i="22"/>
  <c r="P14" i="22" s="1"/>
  <c r="Q14" i="22"/>
  <c r="R14" i="22" s="1"/>
  <c r="M15" i="22"/>
  <c r="L19" i="22"/>
  <c r="H20" i="22"/>
  <c r="I20" i="22" s="1"/>
  <c r="M25" i="22"/>
  <c r="Q30" i="22"/>
  <c r="L34" i="22"/>
  <c r="E39" i="22"/>
  <c r="G39" i="22"/>
  <c r="E41" i="22"/>
  <c r="G41" i="22"/>
  <c r="E42" i="22"/>
  <c r="J42" i="22" s="1"/>
  <c r="H60" i="22"/>
  <c r="I60" i="22" s="1"/>
  <c r="Q6" i="22"/>
  <c r="R6" i="22" s="1"/>
  <c r="H12" i="22"/>
  <c r="I12" i="22" s="1"/>
  <c r="J12" i="22"/>
  <c r="K12" i="22" s="1"/>
  <c r="L12" i="22"/>
  <c r="H28" i="22"/>
  <c r="I28" i="22" s="1"/>
  <c r="Q29" i="22"/>
  <c r="R29" i="22" s="1"/>
  <c r="R30" i="22"/>
  <c r="H36" i="22"/>
  <c r="I36" i="22" s="1"/>
  <c r="H37" i="22"/>
  <c r="I37" i="22" s="1"/>
  <c r="J37" i="22"/>
  <c r="K37" i="22" s="1"/>
  <c r="H38" i="22"/>
  <c r="I38" i="22" s="1"/>
  <c r="J38" i="22"/>
  <c r="K38" i="22" s="1"/>
  <c r="H40" i="22"/>
  <c r="I40" i="22" s="1"/>
  <c r="J40" i="22"/>
  <c r="K40" i="22" s="1"/>
  <c r="H42" i="22"/>
  <c r="I42" i="22" s="1"/>
  <c r="H52" i="22"/>
  <c r="I52" i="22" s="1"/>
  <c r="H68" i="22"/>
  <c r="I68" i="22" s="1"/>
  <c r="J146" i="22"/>
  <c r="K146" i="22" s="1"/>
  <c r="H84" i="22"/>
  <c r="I84" i="22" s="1"/>
  <c r="E95" i="22"/>
  <c r="G95" i="22"/>
  <c r="E97" i="22"/>
  <c r="G97" i="22"/>
  <c r="H116" i="22"/>
  <c r="I116" i="22" s="1"/>
  <c r="H117" i="22"/>
  <c r="I117" i="22" s="1"/>
  <c r="J117" i="22"/>
  <c r="K117" i="22" s="1"/>
  <c r="H118" i="22"/>
  <c r="I118" i="22" s="1"/>
  <c r="J118" i="22"/>
  <c r="K118" i="22" s="1"/>
  <c r="F119" i="22"/>
  <c r="H120" i="22"/>
  <c r="I120" i="22" s="1"/>
  <c r="J120" i="22"/>
  <c r="F121" i="22"/>
  <c r="H122" i="22"/>
  <c r="I122" i="22" s="1"/>
  <c r="J122" i="22"/>
  <c r="K122" i="22" s="1"/>
  <c r="E124" i="22"/>
  <c r="H132" i="22"/>
  <c r="I132" i="22" s="1"/>
  <c r="G143" i="22"/>
  <c r="G145" i="22"/>
  <c r="G154" i="22"/>
  <c r="H76" i="22"/>
  <c r="I76" i="22" s="1"/>
  <c r="H92" i="22"/>
  <c r="I92" i="22" s="1"/>
  <c r="H93" i="22"/>
  <c r="I93" i="22" s="1"/>
  <c r="J93" i="22"/>
  <c r="K93" i="22" s="1"/>
  <c r="H94" i="22"/>
  <c r="I94" i="22" s="1"/>
  <c r="J94" i="22"/>
  <c r="K94" i="22" s="1"/>
  <c r="H96" i="22"/>
  <c r="I96" i="22" s="1"/>
  <c r="J96" i="22"/>
  <c r="K96" i="22" s="1"/>
  <c r="H98" i="22"/>
  <c r="I98" i="22" s="1"/>
  <c r="J98" i="22"/>
  <c r="K98" i="22" s="1"/>
  <c r="K120" i="22"/>
  <c r="H140" i="22"/>
  <c r="I140" i="22" s="1"/>
  <c r="H141" i="22"/>
  <c r="I141" i="22" s="1"/>
  <c r="J141" i="22"/>
  <c r="K141" i="22" s="1"/>
  <c r="H142" i="22"/>
  <c r="I142" i="22" s="1"/>
  <c r="H144" i="22"/>
  <c r="I144" i="22" s="1"/>
  <c r="H146" i="22"/>
  <c r="I146" i="22" s="1"/>
  <c r="L183" i="38" l="1"/>
  <c r="G150" i="22"/>
  <c r="L177" i="9"/>
  <c r="L183" i="9" s="1"/>
  <c r="L116" i="9"/>
  <c r="Q116" i="9" s="1"/>
  <c r="R116" i="9" s="1"/>
  <c r="H100" i="22"/>
  <c r="I100" i="22" s="1"/>
  <c r="L122" i="38"/>
  <c r="L122" i="8"/>
  <c r="L50" i="8"/>
  <c r="M31" i="9"/>
  <c r="M32" i="9" s="1"/>
  <c r="L123" i="8"/>
  <c r="M142" i="8"/>
  <c r="L117" i="9"/>
  <c r="Q117" i="9" s="1"/>
  <c r="R117" i="9" s="1"/>
  <c r="L118" i="38"/>
  <c r="R118" i="38" s="1"/>
  <c r="J100" i="22"/>
  <c r="K100" i="22" s="1"/>
  <c r="L151" i="9"/>
  <c r="L151" i="10" s="1"/>
  <c r="L151" i="39" s="1"/>
  <c r="L151" i="12" s="1"/>
  <c r="L53" i="8"/>
  <c r="L118" i="8"/>
  <c r="L123" i="38"/>
  <c r="Q123" i="38" s="1"/>
  <c r="R123" i="38" s="1"/>
  <c r="H148" i="22"/>
  <c r="I148" i="22" s="1"/>
  <c r="L48" i="8"/>
  <c r="L47" i="9"/>
  <c r="L53" i="9" s="1"/>
  <c r="L53" i="38"/>
  <c r="L48" i="38"/>
  <c r="L155" i="12"/>
  <c r="L155" i="13" s="1"/>
  <c r="L187" i="38"/>
  <c r="L185" i="39"/>
  <c r="E201" i="39" s="1"/>
  <c r="E201" i="10"/>
  <c r="R45" i="12"/>
  <c r="Q45" i="12"/>
  <c r="L45" i="13"/>
  <c r="L185" i="12"/>
  <c r="E201" i="12" s="1"/>
  <c r="L150" i="8"/>
  <c r="L146" i="38"/>
  <c r="M124" i="16"/>
  <c r="O124" i="15"/>
  <c r="P124" i="15" s="1"/>
  <c r="L125" i="13"/>
  <c r="L44" i="14"/>
  <c r="Q44" i="13"/>
  <c r="R44" i="13" s="1"/>
  <c r="M154" i="16"/>
  <c r="O154" i="15"/>
  <c r="P154" i="15" s="1"/>
  <c r="Q36" i="22"/>
  <c r="R36" i="22" s="1"/>
  <c r="R31" i="22"/>
  <c r="L47" i="10"/>
  <c r="L47" i="39" s="1"/>
  <c r="L47" i="12" s="1"/>
  <c r="Q153" i="36"/>
  <c r="R153" i="36" s="1"/>
  <c r="L187" i="36"/>
  <c r="O175" i="23"/>
  <c r="P175" i="23" s="1"/>
  <c r="O35" i="23"/>
  <c r="P35" i="23" s="1"/>
  <c r="O165" i="23"/>
  <c r="P165" i="23" s="1"/>
  <c r="O145" i="23"/>
  <c r="P145" i="23" s="1"/>
  <c r="O135" i="23"/>
  <c r="P135" i="23" s="1"/>
  <c r="O115" i="23"/>
  <c r="P115" i="23" s="1"/>
  <c r="O105" i="23"/>
  <c r="P105" i="23" s="1"/>
  <c r="O95" i="23"/>
  <c r="P95" i="23" s="1"/>
  <c r="O85" i="23"/>
  <c r="P85" i="23" s="1"/>
  <c r="O45" i="23"/>
  <c r="P45" i="23" s="1"/>
  <c r="O153" i="23"/>
  <c r="P153" i="23" s="1"/>
  <c r="O123" i="23"/>
  <c r="P123" i="23" s="1"/>
  <c r="L152" i="8"/>
  <c r="L148" i="8"/>
  <c r="Q125" i="10"/>
  <c r="R125" i="10" s="1"/>
  <c r="M161" i="9"/>
  <c r="M31" i="10"/>
  <c r="M31" i="39" s="1"/>
  <c r="M31" i="12" s="1"/>
  <c r="L147" i="10"/>
  <c r="L147" i="39" s="1"/>
  <c r="L147" i="12" s="1"/>
  <c r="L46" i="10"/>
  <c r="L46" i="39" s="1"/>
  <c r="L46" i="12" s="1"/>
  <c r="L50" i="9"/>
  <c r="L52" i="9"/>
  <c r="M141" i="10"/>
  <c r="M141" i="39" s="1"/>
  <c r="M141" i="12" s="1"/>
  <c r="M142" i="12" s="1"/>
  <c r="M142" i="9"/>
  <c r="M172" i="8"/>
  <c r="M171" i="9"/>
  <c r="M42" i="9"/>
  <c r="M41" i="10"/>
  <c r="M41" i="39" s="1"/>
  <c r="M41" i="12" s="1"/>
  <c r="M42" i="12" s="1"/>
  <c r="L153" i="8"/>
  <c r="L146" i="9"/>
  <c r="L150" i="9" s="1"/>
  <c r="L178" i="9"/>
  <c r="L177" i="10"/>
  <c r="L177" i="39" s="1"/>
  <c r="L178" i="39" s="1"/>
  <c r="M55" i="23"/>
  <c r="M155" i="23"/>
  <c r="M125" i="23"/>
  <c r="M21" i="8"/>
  <c r="M21" i="38" s="1"/>
  <c r="M22" i="38" s="1"/>
  <c r="M22" i="7"/>
  <c r="M91" i="10"/>
  <c r="M91" i="39" s="1"/>
  <c r="M91" i="12" s="1"/>
  <c r="M92" i="12" s="1"/>
  <c r="M92" i="9"/>
  <c r="L116" i="10"/>
  <c r="L116" i="39" s="1"/>
  <c r="L116" i="12" s="1"/>
  <c r="L180" i="8"/>
  <c r="L179" i="9"/>
  <c r="M112" i="8"/>
  <c r="M111" i="9"/>
  <c r="M132" i="9"/>
  <c r="M131" i="10"/>
  <c r="M131" i="39" s="1"/>
  <c r="M131" i="12" s="1"/>
  <c r="M101" i="10"/>
  <c r="M101" i="39" s="1"/>
  <c r="M101" i="12" s="1"/>
  <c r="M102" i="12" s="1"/>
  <c r="M102" i="9"/>
  <c r="M81" i="9"/>
  <c r="M82" i="8"/>
  <c r="L182" i="8"/>
  <c r="L181" i="9"/>
  <c r="L149" i="10"/>
  <c r="L149" i="39" s="1"/>
  <c r="L149" i="12" s="1"/>
  <c r="L117" i="10"/>
  <c r="L117" i="39" s="1"/>
  <c r="L117" i="12" s="1"/>
  <c r="K42" i="22"/>
  <c r="J124" i="22"/>
  <c r="K124" i="22" s="1"/>
  <c r="L35" i="22"/>
  <c r="G19" i="14"/>
  <c r="G20" i="14" s="1"/>
  <c r="L122" i="9" l="1"/>
  <c r="L120" i="9"/>
  <c r="L48" i="9"/>
  <c r="Q47" i="9"/>
  <c r="R47" i="9" s="1"/>
  <c r="L118" i="9"/>
  <c r="R118" i="9" s="1"/>
  <c r="L123" i="9"/>
  <c r="Q123" i="9" s="1"/>
  <c r="R123" i="9" s="1"/>
  <c r="L183" i="10"/>
  <c r="L48" i="10"/>
  <c r="L118" i="12"/>
  <c r="Q117" i="12"/>
  <c r="R117" i="12" s="1"/>
  <c r="L120" i="12"/>
  <c r="L122" i="12"/>
  <c r="L50" i="12"/>
  <c r="L52" i="12"/>
  <c r="Q147" i="12"/>
  <c r="R147" i="12" s="1"/>
  <c r="L48" i="12"/>
  <c r="Q47" i="12"/>
  <c r="R47" i="12" s="1"/>
  <c r="L149" i="13"/>
  <c r="M132" i="12"/>
  <c r="L151" i="13"/>
  <c r="M32" i="12"/>
  <c r="L185" i="13"/>
  <c r="E201" i="13" s="1"/>
  <c r="L153" i="38"/>
  <c r="Q153" i="38" s="1"/>
  <c r="R153" i="38" s="1"/>
  <c r="Q146" i="38"/>
  <c r="R146" i="38" s="1"/>
  <c r="L150" i="38"/>
  <c r="L148" i="38"/>
  <c r="R148" i="38" s="1"/>
  <c r="L152" i="38"/>
  <c r="G21" i="14"/>
  <c r="G22" i="14" s="1"/>
  <c r="H19" i="14"/>
  <c r="I19" i="14" s="1"/>
  <c r="J19" i="14"/>
  <c r="K19" i="14" s="1"/>
  <c r="O154" i="16"/>
  <c r="P154" i="16" s="1"/>
  <c r="L44" i="15"/>
  <c r="Q44" i="14"/>
  <c r="R44" i="14" s="1"/>
  <c r="L118" i="39"/>
  <c r="Q117" i="39"/>
  <c r="R117" i="39" s="1"/>
  <c r="L123" i="39"/>
  <c r="L123" i="12" s="1"/>
  <c r="L120" i="39"/>
  <c r="L122" i="39"/>
  <c r="L53" i="39"/>
  <c r="L53" i="12" s="1"/>
  <c r="L50" i="39"/>
  <c r="L52" i="39"/>
  <c r="Q147" i="39"/>
  <c r="R147" i="39" s="1"/>
  <c r="L48" i="39"/>
  <c r="Q47" i="39"/>
  <c r="R47" i="39" s="1"/>
  <c r="O124" i="16"/>
  <c r="P124" i="16" s="1"/>
  <c r="M132" i="39"/>
  <c r="M92" i="39"/>
  <c r="M42" i="39"/>
  <c r="M32" i="39"/>
  <c r="M102" i="39"/>
  <c r="M142" i="39"/>
  <c r="L186" i="39"/>
  <c r="L183" i="39"/>
  <c r="L152" i="9"/>
  <c r="Q146" i="9"/>
  <c r="R146" i="9" s="1"/>
  <c r="O125" i="23"/>
  <c r="P125" i="23" s="1"/>
  <c r="O155" i="23"/>
  <c r="P155" i="23" s="1"/>
  <c r="J20" i="14"/>
  <c r="K20" i="14" s="1"/>
  <c r="H20" i="14"/>
  <c r="I20" i="14" s="1"/>
  <c r="L124" i="14"/>
  <c r="L184" i="14"/>
  <c r="L182" i="9"/>
  <c r="L181" i="10"/>
  <c r="L181" i="39" s="1"/>
  <c r="M132" i="10"/>
  <c r="M112" i="9"/>
  <c r="M111" i="10"/>
  <c r="M111" i="39" s="1"/>
  <c r="M111" i="12" s="1"/>
  <c r="M112" i="12" s="1"/>
  <c r="L179" i="10"/>
  <c r="L179" i="39" s="1"/>
  <c r="L180" i="9"/>
  <c r="L123" i="10"/>
  <c r="L120" i="10"/>
  <c r="L122" i="10"/>
  <c r="L154" i="14"/>
  <c r="L15" i="13"/>
  <c r="M142" i="10"/>
  <c r="L50" i="10"/>
  <c r="L53" i="10"/>
  <c r="L52" i="10"/>
  <c r="L148" i="9"/>
  <c r="R148" i="9" s="1"/>
  <c r="F25" i="14"/>
  <c r="H23" i="14"/>
  <c r="I23" i="14" s="1"/>
  <c r="L118" i="10"/>
  <c r="M81" i="10"/>
  <c r="M81" i="39" s="1"/>
  <c r="M81" i="12" s="1"/>
  <c r="M82" i="12" s="1"/>
  <c r="M82" i="9"/>
  <c r="M102" i="10"/>
  <c r="M92" i="10"/>
  <c r="L54" i="14"/>
  <c r="M22" i="8"/>
  <c r="M21" i="9"/>
  <c r="L178" i="10"/>
  <c r="L153" i="9"/>
  <c r="L146" i="10"/>
  <c r="L146" i="39" s="1"/>
  <c r="L146" i="12" s="1"/>
  <c r="Q146" i="12" s="1"/>
  <c r="R146" i="12" s="1"/>
  <c r="M42" i="10"/>
  <c r="M171" i="10"/>
  <c r="M171" i="39" s="1"/>
  <c r="M171" i="12" s="1"/>
  <c r="M172" i="12" s="1"/>
  <c r="M172" i="9"/>
  <c r="M32" i="10"/>
  <c r="M161" i="10"/>
  <c r="M161" i="39" s="1"/>
  <c r="M161" i="12" s="1"/>
  <c r="L150" i="12" l="1"/>
  <c r="L152" i="12"/>
  <c r="L148" i="12"/>
  <c r="R148" i="12" s="1"/>
  <c r="L185" i="14"/>
  <c r="H21" i="14"/>
  <c r="I21" i="14" s="1"/>
  <c r="J21" i="14"/>
  <c r="K21" i="14" s="1"/>
  <c r="L47" i="13"/>
  <c r="L47" i="14" s="1"/>
  <c r="L147" i="13"/>
  <c r="L46" i="13"/>
  <c r="L117" i="13"/>
  <c r="L153" i="39"/>
  <c r="Q146" i="39"/>
  <c r="R146" i="39" s="1"/>
  <c r="L152" i="39"/>
  <c r="L150" i="39"/>
  <c r="L148" i="39"/>
  <c r="R148" i="39" s="1"/>
  <c r="L116" i="13"/>
  <c r="L44" i="16"/>
  <c r="Q44" i="16" s="1"/>
  <c r="R44" i="16" s="1"/>
  <c r="Q44" i="15"/>
  <c r="R44" i="15" s="1"/>
  <c r="L141" i="13"/>
  <c r="L139" i="13"/>
  <c r="M131" i="13"/>
  <c r="M91" i="13"/>
  <c r="M92" i="13" s="1"/>
  <c r="M81" i="13"/>
  <c r="M82" i="13" s="1"/>
  <c r="L169" i="13"/>
  <c r="L171" i="13"/>
  <c r="L181" i="13"/>
  <c r="L182" i="13" s="1"/>
  <c r="M172" i="39"/>
  <c r="M161" i="13"/>
  <c r="M82" i="39"/>
  <c r="M112" i="39"/>
  <c r="L187" i="39"/>
  <c r="L182" i="39"/>
  <c r="L180" i="39"/>
  <c r="Q153" i="9"/>
  <c r="R153" i="9" s="1"/>
  <c r="K18" i="14"/>
  <c r="I18" i="14"/>
  <c r="L65" i="14"/>
  <c r="L150" i="10"/>
  <c r="L153" i="10"/>
  <c r="M21" i="10"/>
  <c r="M21" i="39" s="1"/>
  <c r="M21" i="12" s="1"/>
  <c r="M22" i="12" s="1"/>
  <c r="M22" i="9"/>
  <c r="L54" i="15"/>
  <c r="Q54" i="14"/>
  <c r="R54" i="14" s="1"/>
  <c r="M82" i="10"/>
  <c r="I25" i="14"/>
  <c r="H25" i="14"/>
  <c r="L15" i="14"/>
  <c r="L165" i="14"/>
  <c r="L154" i="15"/>
  <c r="Q154" i="14"/>
  <c r="R154" i="14" s="1"/>
  <c r="L95" i="14"/>
  <c r="M112" i="10"/>
  <c r="L182" i="10"/>
  <c r="L184" i="15"/>
  <c r="L35" i="14"/>
  <c r="L115" i="14"/>
  <c r="L152" i="10"/>
  <c r="L148" i="10"/>
  <c r="L135" i="14"/>
  <c r="M172" i="10"/>
  <c r="L75" i="14"/>
  <c r="L45" i="14"/>
  <c r="L145" i="14"/>
  <c r="L105" i="14"/>
  <c r="L85" i="14"/>
  <c r="L25" i="14"/>
  <c r="L180" i="10"/>
  <c r="L175" i="14"/>
  <c r="L124" i="15"/>
  <c r="Q124" i="14"/>
  <c r="R124" i="14" s="1"/>
  <c r="F10" i="14"/>
  <c r="G9" i="14" s="1"/>
  <c r="M21" i="13" l="1"/>
  <c r="Q153" i="39"/>
  <c r="R153" i="39" s="1"/>
  <c r="L153" i="12"/>
  <c r="Q153" i="12" s="1"/>
  <c r="R153" i="12" s="1"/>
  <c r="L185" i="15"/>
  <c r="L185" i="16" s="1"/>
  <c r="E201" i="14"/>
  <c r="G10" i="14"/>
  <c r="J10" i="14" s="1"/>
  <c r="K10" i="14" s="1"/>
  <c r="G11" i="14"/>
  <c r="H9" i="14"/>
  <c r="I9" i="14" s="1"/>
  <c r="J9" i="14"/>
  <c r="K9" i="14" s="1"/>
  <c r="H22" i="14"/>
  <c r="I22" i="14" s="1"/>
  <c r="J22" i="14"/>
  <c r="K22" i="14" s="1"/>
  <c r="L146" i="13"/>
  <c r="L148" i="13" s="1"/>
  <c r="R148" i="13" s="1"/>
  <c r="L123" i="13"/>
  <c r="L120" i="13"/>
  <c r="L122" i="13"/>
  <c r="L118" i="13"/>
  <c r="Q117" i="13"/>
  <c r="R117" i="13" s="1"/>
  <c r="L53" i="13"/>
  <c r="L50" i="13"/>
  <c r="L52" i="13"/>
  <c r="Q147" i="13"/>
  <c r="R147" i="13" s="1"/>
  <c r="L48" i="13"/>
  <c r="Q47" i="13"/>
  <c r="R47" i="13" s="1"/>
  <c r="L140" i="13"/>
  <c r="L139" i="14"/>
  <c r="L142" i="13"/>
  <c r="L141" i="14"/>
  <c r="M22" i="13"/>
  <c r="M132" i="13"/>
  <c r="M101" i="13"/>
  <c r="M102" i="13" s="1"/>
  <c r="L170" i="13"/>
  <c r="L169" i="14"/>
  <c r="L172" i="13"/>
  <c r="L171" i="14"/>
  <c r="M22" i="39"/>
  <c r="L175" i="15"/>
  <c r="L25" i="15"/>
  <c r="L105" i="15"/>
  <c r="L145" i="15"/>
  <c r="Q35" i="14"/>
  <c r="L35" i="15"/>
  <c r="R35" i="14"/>
  <c r="L184" i="16"/>
  <c r="Q95" i="14"/>
  <c r="R95" i="14" s="1"/>
  <c r="L95" i="15"/>
  <c r="L149" i="14"/>
  <c r="L176" i="14"/>
  <c r="L47" i="15"/>
  <c r="L54" i="16"/>
  <c r="Q54" i="15"/>
  <c r="R54" i="15" s="1"/>
  <c r="M22" i="10"/>
  <c r="L65" i="15"/>
  <c r="Q65" i="14"/>
  <c r="R65" i="14" s="1"/>
  <c r="L155" i="14"/>
  <c r="L124" i="16"/>
  <c r="Q124" i="16" s="1"/>
  <c r="R124" i="16" s="1"/>
  <c r="Q124" i="15"/>
  <c r="R124" i="15" s="1"/>
  <c r="L85" i="15"/>
  <c r="Q85" i="14"/>
  <c r="R85" i="14" s="1"/>
  <c r="L45" i="15"/>
  <c r="L75" i="15"/>
  <c r="Q75" i="14"/>
  <c r="R75" i="14" s="1"/>
  <c r="Q135" i="14"/>
  <c r="R135" i="14" s="1"/>
  <c r="L135" i="15"/>
  <c r="L125" i="14"/>
  <c r="L115" i="15"/>
  <c r="Q115" i="14"/>
  <c r="R115" i="14" s="1"/>
  <c r="L154" i="16"/>
  <c r="Q154" i="16" s="1"/>
  <c r="R154" i="16" s="1"/>
  <c r="Q154" i="15"/>
  <c r="R154" i="15" s="1"/>
  <c r="L165" i="15"/>
  <c r="L15" i="15"/>
  <c r="E68" i="18"/>
  <c r="D68" i="18"/>
  <c r="C68" i="18"/>
  <c r="E38" i="18"/>
  <c r="D38" i="18"/>
  <c r="C38" i="18"/>
  <c r="G82" i="21"/>
  <c r="F82" i="21"/>
  <c r="G80" i="21"/>
  <c r="F80" i="21"/>
  <c r="E80" i="21"/>
  <c r="E78" i="21"/>
  <c r="F78" i="21"/>
  <c r="G78" i="21"/>
  <c r="F77" i="21"/>
  <c r="G77" i="21"/>
  <c r="G85" i="21" s="1"/>
  <c r="E77" i="21"/>
  <c r="P88" i="21"/>
  <c r="G74" i="21"/>
  <c r="F74" i="21"/>
  <c r="E74" i="21"/>
  <c r="G72" i="21"/>
  <c r="F72" i="21"/>
  <c r="E72" i="21"/>
  <c r="G70" i="21"/>
  <c r="F70" i="21"/>
  <c r="E70" i="21"/>
  <c r="G69" i="21"/>
  <c r="F69" i="21"/>
  <c r="E69" i="21"/>
  <c r="G68" i="21"/>
  <c r="F68" i="21"/>
  <c r="E68" i="21"/>
  <c r="U66" i="21"/>
  <c r="T66" i="21"/>
  <c r="S66" i="21"/>
  <c r="J66" i="21"/>
  <c r="K66" i="21" s="1"/>
  <c r="H66" i="21"/>
  <c r="I66" i="21" s="1"/>
  <c r="G65" i="21"/>
  <c r="F65" i="21"/>
  <c r="E65" i="21"/>
  <c r="U64" i="21"/>
  <c r="T64" i="21"/>
  <c r="S64" i="21"/>
  <c r="J64" i="21"/>
  <c r="K64" i="21" s="1"/>
  <c r="H64" i="21"/>
  <c r="I64" i="21" s="1"/>
  <c r="G63" i="21"/>
  <c r="F63" i="21"/>
  <c r="E63" i="21"/>
  <c r="U62" i="21"/>
  <c r="T62" i="21"/>
  <c r="S62" i="21"/>
  <c r="J62" i="21"/>
  <c r="K62" i="21" s="1"/>
  <c r="H62" i="21"/>
  <c r="I62" i="21" s="1"/>
  <c r="T61" i="21"/>
  <c r="S61" i="21"/>
  <c r="J61" i="21"/>
  <c r="K61" i="21" s="1"/>
  <c r="H61" i="21"/>
  <c r="I61" i="21" s="1"/>
  <c r="G60" i="21"/>
  <c r="F60" i="21"/>
  <c r="E60" i="21"/>
  <c r="U58" i="21"/>
  <c r="T58" i="21"/>
  <c r="S58" i="21"/>
  <c r="J58" i="21"/>
  <c r="K58" i="21" s="1"/>
  <c r="H58" i="21"/>
  <c r="I58" i="21" s="1"/>
  <c r="G57" i="21"/>
  <c r="F57" i="21"/>
  <c r="E57" i="21"/>
  <c r="U56" i="21"/>
  <c r="T56" i="21"/>
  <c r="S56" i="21"/>
  <c r="J56" i="21"/>
  <c r="K56" i="21" s="1"/>
  <c r="H56" i="21"/>
  <c r="I56" i="21" s="1"/>
  <c r="G55" i="21"/>
  <c r="F55" i="21"/>
  <c r="E55" i="21"/>
  <c r="U54" i="21"/>
  <c r="T54" i="21"/>
  <c r="S54" i="21"/>
  <c r="J54" i="21"/>
  <c r="K54" i="21" s="1"/>
  <c r="H54" i="21"/>
  <c r="I54" i="21" s="1"/>
  <c r="U53" i="21"/>
  <c r="T53" i="21"/>
  <c r="S53" i="21"/>
  <c r="J53" i="21"/>
  <c r="K53" i="21" s="1"/>
  <c r="H53" i="21"/>
  <c r="I53" i="21" s="1"/>
  <c r="G50" i="21"/>
  <c r="F50" i="21"/>
  <c r="E50" i="21"/>
  <c r="G48" i="21"/>
  <c r="F48" i="21"/>
  <c r="E48" i="21"/>
  <c r="G46" i="21"/>
  <c r="F46" i="21"/>
  <c r="E46" i="21"/>
  <c r="G45" i="21"/>
  <c r="F45" i="21"/>
  <c r="E45" i="21"/>
  <c r="G44" i="21"/>
  <c r="F44" i="21"/>
  <c r="E44" i="21"/>
  <c r="U42" i="21"/>
  <c r="T42" i="21"/>
  <c r="S42" i="21"/>
  <c r="J42" i="21"/>
  <c r="K42" i="21" s="1"/>
  <c r="H42" i="21"/>
  <c r="I42" i="21" s="1"/>
  <c r="G41" i="21"/>
  <c r="F41" i="21"/>
  <c r="E41" i="21"/>
  <c r="U40" i="21"/>
  <c r="T40" i="21"/>
  <c r="S40" i="21"/>
  <c r="J40" i="21"/>
  <c r="K40" i="21" s="1"/>
  <c r="H40" i="21"/>
  <c r="I40" i="21" s="1"/>
  <c r="G39" i="21"/>
  <c r="F39" i="21"/>
  <c r="E39" i="21"/>
  <c r="U38" i="21"/>
  <c r="T38" i="21"/>
  <c r="S38" i="21"/>
  <c r="J38" i="21"/>
  <c r="K38" i="21" s="1"/>
  <c r="H38" i="21"/>
  <c r="I38" i="21" s="1"/>
  <c r="U37" i="21"/>
  <c r="T37" i="21"/>
  <c r="S37" i="21"/>
  <c r="J37" i="21"/>
  <c r="K37" i="21" s="1"/>
  <c r="H37" i="21"/>
  <c r="I37" i="21" s="1"/>
  <c r="G36" i="21"/>
  <c r="F36" i="21"/>
  <c r="E36" i="21"/>
  <c r="U34" i="21"/>
  <c r="T34" i="21"/>
  <c r="S34" i="21"/>
  <c r="J34" i="21"/>
  <c r="K34" i="21" s="1"/>
  <c r="H34" i="21"/>
  <c r="I34" i="21" s="1"/>
  <c r="G33" i="21"/>
  <c r="F33" i="21"/>
  <c r="E33" i="21"/>
  <c r="U32" i="21"/>
  <c r="T32" i="21"/>
  <c r="S32" i="21"/>
  <c r="J32" i="21"/>
  <c r="K32" i="21" s="1"/>
  <c r="H32" i="21"/>
  <c r="I32" i="21" s="1"/>
  <c r="G31" i="21"/>
  <c r="F31" i="21"/>
  <c r="E31" i="21"/>
  <c r="U30" i="21"/>
  <c r="T30" i="21"/>
  <c r="S30" i="21"/>
  <c r="J30" i="21"/>
  <c r="K30" i="21" s="1"/>
  <c r="H30" i="21"/>
  <c r="I30" i="21" s="1"/>
  <c r="U29" i="21"/>
  <c r="T29" i="21"/>
  <c r="S29" i="21"/>
  <c r="J29" i="21"/>
  <c r="K29" i="21" s="1"/>
  <c r="H29" i="21"/>
  <c r="I29" i="21" s="1"/>
  <c r="G26" i="21"/>
  <c r="F26" i="21"/>
  <c r="G24" i="21"/>
  <c r="F24" i="21"/>
  <c r="E24" i="21"/>
  <c r="G22" i="21"/>
  <c r="F22" i="21"/>
  <c r="E22" i="21"/>
  <c r="G21" i="21"/>
  <c r="F21" i="21"/>
  <c r="E21" i="21"/>
  <c r="G20" i="21"/>
  <c r="F20" i="21"/>
  <c r="E20" i="21"/>
  <c r="U18" i="21"/>
  <c r="T18" i="21"/>
  <c r="H18" i="21"/>
  <c r="I18" i="21" s="1"/>
  <c r="E18" i="21"/>
  <c r="E82" i="21" s="1"/>
  <c r="G17" i="21"/>
  <c r="F17" i="21"/>
  <c r="E17" i="21"/>
  <c r="U16" i="21"/>
  <c r="T16" i="21"/>
  <c r="S16" i="21"/>
  <c r="J16" i="21"/>
  <c r="K16" i="21" s="1"/>
  <c r="H16" i="21"/>
  <c r="I16" i="21" s="1"/>
  <c r="G15" i="21"/>
  <c r="F15" i="21"/>
  <c r="E15" i="21"/>
  <c r="U14" i="21"/>
  <c r="T14" i="21"/>
  <c r="S14" i="21"/>
  <c r="J14" i="21"/>
  <c r="K14" i="21" s="1"/>
  <c r="H14" i="21"/>
  <c r="I14" i="21" s="1"/>
  <c r="U13" i="21"/>
  <c r="T13" i="21"/>
  <c r="S13" i="21"/>
  <c r="J13" i="21"/>
  <c r="K13" i="21" s="1"/>
  <c r="H13" i="21"/>
  <c r="I13" i="21" s="1"/>
  <c r="G12" i="21"/>
  <c r="F12" i="21"/>
  <c r="E12" i="21"/>
  <c r="U10" i="21"/>
  <c r="T10" i="21"/>
  <c r="S10" i="21"/>
  <c r="J10" i="21"/>
  <c r="K10" i="21" s="1"/>
  <c r="H10" i="21"/>
  <c r="I10" i="21" s="1"/>
  <c r="G9" i="21"/>
  <c r="F9" i="21"/>
  <c r="E9" i="21"/>
  <c r="U8" i="21"/>
  <c r="T8" i="21"/>
  <c r="S8" i="21"/>
  <c r="J8" i="21"/>
  <c r="K8" i="21" s="1"/>
  <c r="H8" i="21"/>
  <c r="I8" i="21" s="1"/>
  <c r="G7" i="21"/>
  <c r="F7" i="21"/>
  <c r="E7" i="21"/>
  <c r="U6" i="21"/>
  <c r="T6" i="21"/>
  <c r="S6" i="21"/>
  <c r="J6" i="21"/>
  <c r="K6" i="21" s="1"/>
  <c r="H6" i="21"/>
  <c r="I6" i="21" s="1"/>
  <c r="U5" i="21"/>
  <c r="T5" i="21"/>
  <c r="S5" i="21"/>
  <c r="J5" i="21"/>
  <c r="K5" i="21" s="1"/>
  <c r="H5" i="21"/>
  <c r="I5" i="21" s="1"/>
  <c r="I107" i="18"/>
  <c r="G107" i="18"/>
  <c r="H106" i="18"/>
  <c r="I106" i="18" s="1"/>
  <c r="F106" i="18"/>
  <c r="G106" i="18" s="1"/>
  <c r="H105" i="18"/>
  <c r="I105" i="18" s="1"/>
  <c r="F105" i="18"/>
  <c r="G105" i="18" s="1"/>
  <c r="I102" i="18"/>
  <c r="G102" i="18"/>
  <c r="H101" i="18"/>
  <c r="I101" i="18" s="1"/>
  <c r="F101" i="18"/>
  <c r="G101" i="18" s="1"/>
  <c r="H100" i="18"/>
  <c r="I100" i="18" s="1"/>
  <c r="F100" i="18"/>
  <c r="G100" i="18" s="1"/>
  <c r="I97" i="18"/>
  <c r="G97" i="18"/>
  <c r="H96" i="18"/>
  <c r="I96" i="18" s="1"/>
  <c r="F96" i="18"/>
  <c r="G96" i="18" s="1"/>
  <c r="H95" i="18"/>
  <c r="I95" i="18" s="1"/>
  <c r="F95" i="18"/>
  <c r="G95" i="18" s="1"/>
  <c r="I87" i="18"/>
  <c r="G87" i="18"/>
  <c r="H86" i="18"/>
  <c r="I86" i="18" s="1"/>
  <c r="F86" i="18"/>
  <c r="G86" i="18" s="1"/>
  <c r="H85" i="18"/>
  <c r="I85" i="18" s="1"/>
  <c r="F85" i="18"/>
  <c r="G85" i="18" s="1"/>
  <c r="I82" i="18"/>
  <c r="G82" i="18"/>
  <c r="H81" i="18"/>
  <c r="I81" i="18" s="1"/>
  <c r="F81" i="18"/>
  <c r="G81" i="18" s="1"/>
  <c r="H80" i="18"/>
  <c r="I80" i="18" s="1"/>
  <c r="F80" i="18"/>
  <c r="G80" i="18" s="1"/>
  <c r="I77" i="18"/>
  <c r="G77" i="18"/>
  <c r="H76" i="18"/>
  <c r="I76" i="18" s="1"/>
  <c r="F76" i="18"/>
  <c r="G76" i="18" s="1"/>
  <c r="H75" i="18"/>
  <c r="I75" i="18" s="1"/>
  <c r="F75" i="18"/>
  <c r="G75" i="18" s="1"/>
  <c r="I67" i="18"/>
  <c r="G67" i="18"/>
  <c r="H66" i="18"/>
  <c r="I66" i="18" s="1"/>
  <c r="F66" i="18"/>
  <c r="G66" i="18" s="1"/>
  <c r="H65" i="18"/>
  <c r="I65" i="18" s="1"/>
  <c r="F65" i="18"/>
  <c r="G65" i="18" s="1"/>
  <c r="I62" i="18"/>
  <c r="G62" i="18"/>
  <c r="H61" i="18"/>
  <c r="I61" i="18" s="1"/>
  <c r="F61" i="18"/>
  <c r="G61" i="18" s="1"/>
  <c r="H60" i="18"/>
  <c r="I60" i="18" s="1"/>
  <c r="F60" i="18"/>
  <c r="G60" i="18" s="1"/>
  <c r="I57" i="18"/>
  <c r="G57" i="18"/>
  <c r="H56" i="18"/>
  <c r="I56" i="18" s="1"/>
  <c r="F56" i="18"/>
  <c r="G56" i="18" s="1"/>
  <c r="H55" i="18"/>
  <c r="I55" i="18" s="1"/>
  <c r="F55" i="18"/>
  <c r="G55" i="18" s="1"/>
  <c r="I52" i="18"/>
  <c r="G52" i="18"/>
  <c r="H51" i="18"/>
  <c r="I51" i="18" s="1"/>
  <c r="F51" i="18"/>
  <c r="G51" i="18" s="1"/>
  <c r="H50" i="18"/>
  <c r="I50" i="18" s="1"/>
  <c r="F50" i="18"/>
  <c r="G50" i="18" s="1"/>
  <c r="I42" i="18"/>
  <c r="G42" i="18"/>
  <c r="H41" i="18"/>
  <c r="I41" i="18" s="1"/>
  <c r="F41" i="18"/>
  <c r="G41" i="18" s="1"/>
  <c r="H40" i="18"/>
  <c r="I40" i="18" s="1"/>
  <c r="F40" i="18"/>
  <c r="G40" i="18" s="1"/>
  <c r="I37" i="18"/>
  <c r="G37" i="18"/>
  <c r="H36" i="18"/>
  <c r="I36" i="18" s="1"/>
  <c r="F36" i="18"/>
  <c r="G36" i="18" s="1"/>
  <c r="H35" i="18"/>
  <c r="I35" i="18" s="1"/>
  <c r="F35" i="18"/>
  <c r="G35" i="18" s="1"/>
  <c r="I32" i="18"/>
  <c r="G32" i="18"/>
  <c r="H31" i="18"/>
  <c r="I31" i="18" s="1"/>
  <c r="F31" i="18"/>
  <c r="G31" i="18" s="1"/>
  <c r="H30" i="18"/>
  <c r="I30" i="18" s="1"/>
  <c r="F30" i="18"/>
  <c r="G30" i="18" s="1"/>
  <c r="I27" i="18"/>
  <c r="G27" i="18"/>
  <c r="H26" i="18"/>
  <c r="I26" i="18" s="1"/>
  <c r="F26" i="18"/>
  <c r="G26" i="18" s="1"/>
  <c r="H25" i="18"/>
  <c r="I25" i="18" s="1"/>
  <c r="F25" i="18"/>
  <c r="G25" i="18" s="1"/>
  <c r="I22" i="18"/>
  <c r="G22" i="18"/>
  <c r="H21" i="18"/>
  <c r="I21" i="18" s="1"/>
  <c r="F21" i="18"/>
  <c r="G21" i="18" s="1"/>
  <c r="H20" i="18"/>
  <c r="I20" i="18" s="1"/>
  <c r="F20" i="18"/>
  <c r="G20" i="18" s="1"/>
  <c r="H8" i="18"/>
  <c r="I8" i="18" s="1"/>
  <c r="H7" i="18"/>
  <c r="I7" i="18" s="1"/>
  <c r="E108" i="18"/>
  <c r="D108" i="18"/>
  <c r="C108" i="18"/>
  <c r="E103" i="18"/>
  <c r="D103" i="18"/>
  <c r="C103" i="18"/>
  <c r="E98" i="18"/>
  <c r="D98" i="18"/>
  <c r="C98" i="18"/>
  <c r="E78" i="18"/>
  <c r="D78" i="18"/>
  <c r="C78" i="18"/>
  <c r="E88" i="18"/>
  <c r="D88" i="18"/>
  <c r="C88" i="18"/>
  <c r="E83" i="18"/>
  <c r="D83" i="18"/>
  <c r="C83" i="18"/>
  <c r="E63" i="18"/>
  <c r="D63" i="18"/>
  <c r="C63" i="18"/>
  <c r="E58" i="18"/>
  <c r="D58" i="18"/>
  <c r="C58" i="18"/>
  <c r="E53" i="18"/>
  <c r="D53" i="18"/>
  <c r="C53" i="18"/>
  <c r="E43" i="18"/>
  <c r="D43" i="18"/>
  <c r="C43" i="18"/>
  <c r="E33" i="18"/>
  <c r="D33" i="18"/>
  <c r="C33" i="18"/>
  <c r="E28" i="18"/>
  <c r="D28" i="18"/>
  <c r="C28" i="18"/>
  <c r="E23" i="18"/>
  <c r="D23" i="18"/>
  <c r="C23" i="18"/>
  <c r="G98" i="6"/>
  <c r="F98" i="6"/>
  <c r="E98" i="6"/>
  <c r="F121" i="10"/>
  <c r="F121" i="13"/>
  <c r="F121" i="14"/>
  <c r="F122" i="14" s="1"/>
  <c r="F121" i="15"/>
  <c r="F121" i="16"/>
  <c r="F122" i="16" s="1"/>
  <c r="G94" i="6"/>
  <c r="F94" i="6"/>
  <c r="E94" i="6"/>
  <c r="F96" i="6"/>
  <c r="E96" i="6"/>
  <c r="F119" i="7"/>
  <c r="F119" i="8"/>
  <c r="F120" i="8" s="1"/>
  <c r="F119" i="10"/>
  <c r="F119" i="13"/>
  <c r="F119" i="14"/>
  <c r="F120" i="14" s="1"/>
  <c r="F119" i="15"/>
  <c r="F120" i="15" s="1"/>
  <c r="F119" i="16"/>
  <c r="F93" i="6"/>
  <c r="G93" i="6"/>
  <c r="E93" i="6"/>
  <c r="F120" i="7"/>
  <c r="G119" i="7" s="1"/>
  <c r="F118" i="7"/>
  <c r="I118" i="7" s="1"/>
  <c r="F118" i="8"/>
  <c r="I118" i="8" s="1"/>
  <c r="I118" i="9"/>
  <c r="F120" i="10"/>
  <c r="I118" i="12"/>
  <c r="F118" i="13"/>
  <c r="I118" i="13" s="1"/>
  <c r="F123" i="14"/>
  <c r="I118" i="14"/>
  <c r="F123" i="15"/>
  <c r="F118" i="15"/>
  <c r="I118" i="15" s="1"/>
  <c r="F123" i="16"/>
  <c r="F120" i="16"/>
  <c r="F118" i="16"/>
  <c r="I9" i="18"/>
  <c r="G9" i="18"/>
  <c r="F8" i="18"/>
  <c r="G8" i="18" s="1"/>
  <c r="F7" i="18"/>
  <c r="G7" i="18" s="1"/>
  <c r="D10" i="18"/>
  <c r="E10" i="18"/>
  <c r="C10" i="18"/>
  <c r="E26" i="20"/>
  <c r="E25" i="20"/>
  <c r="D20" i="20"/>
  <c r="D19" i="20"/>
  <c r="D13" i="20"/>
  <c r="C13" i="20"/>
  <c r="D12" i="20"/>
  <c r="C12" i="20"/>
  <c r="E11" i="20"/>
  <c r="F11" i="20" s="1"/>
  <c r="D10" i="20"/>
  <c r="C10" i="20"/>
  <c r="E9" i="20"/>
  <c r="F9" i="20" s="1"/>
  <c r="D8" i="20"/>
  <c r="C8" i="20"/>
  <c r="E7" i="20"/>
  <c r="F7" i="20" s="1"/>
  <c r="E6" i="20"/>
  <c r="F6" i="20" s="1"/>
  <c r="F99" i="6" l="1"/>
  <c r="H98" i="6"/>
  <c r="I98" i="6" s="1"/>
  <c r="J94" i="6"/>
  <c r="K94" i="6" s="1"/>
  <c r="F97" i="6"/>
  <c r="H10" i="14"/>
  <c r="I10" i="14" s="1"/>
  <c r="E97" i="6"/>
  <c r="E95" i="6"/>
  <c r="E99" i="6"/>
  <c r="F28" i="21"/>
  <c r="E52" i="21"/>
  <c r="I55" i="21"/>
  <c r="F85" i="21"/>
  <c r="G76" i="21"/>
  <c r="E85" i="21"/>
  <c r="G99" i="6"/>
  <c r="H94" i="6"/>
  <c r="I94" i="6" s="1"/>
  <c r="F84" i="21"/>
  <c r="E100" i="6"/>
  <c r="J93" i="6"/>
  <c r="K93" i="6" s="1"/>
  <c r="F95" i="6"/>
  <c r="J98" i="6"/>
  <c r="K98" i="6" s="1"/>
  <c r="F100" i="6"/>
  <c r="G52" i="21"/>
  <c r="J52" i="21" s="1"/>
  <c r="K52" i="21" s="1"/>
  <c r="E76" i="21"/>
  <c r="J76" i="21" s="1"/>
  <c r="K76" i="21" s="1"/>
  <c r="D21" i="20"/>
  <c r="F21" i="20" s="1"/>
  <c r="G100" i="6"/>
  <c r="J100" i="6" s="1"/>
  <c r="K100" i="6" s="1"/>
  <c r="G12" i="14"/>
  <c r="H11" i="14"/>
  <c r="I11" i="14" s="1"/>
  <c r="J11" i="14"/>
  <c r="K11" i="14" s="1"/>
  <c r="L153" i="13"/>
  <c r="Q153" i="13" s="1"/>
  <c r="R153" i="13" s="1"/>
  <c r="L150" i="13"/>
  <c r="L152" i="13"/>
  <c r="Q146" i="13"/>
  <c r="R146" i="13" s="1"/>
  <c r="F122" i="13"/>
  <c r="L142" i="14"/>
  <c r="L141" i="15"/>
  <c r="L140" i="14"/>
  <c r="L139" i="15"/>
  <c r="L171" i="15"/>
  <c r="L172" i="14"/>
  <c r="L170" i="14"/>
  <c r="L169" i="15"/>
  <c r="H93" i="6"/>
  <c r="I93" i="6" s="1"/>
  <c r="G95" i="6"/>
  <c r="M121" i="23"/>
  <c r="J119" i="7"/>
  <c r="K119" i="7" s="1"/>
  <c r="H119" i="7"/>
  <c r="I119" i="7" s="1"/>
  <c r="F121" i="7"/>
  <c r="G121" i="7"/>
  <c r="G120" i="7"/>
  <c r="L93" i="6"/>
  <c r="L96" i="6"/>
  <c r="F125" i="15"/>
  <c r="H123" i="15"/>
  <c r="I123" i="15" s="1"/>
  <c r="F125" i="14"/>
  <c r="H123" i="14"/>
  <c r="I123" i="14" s="1"/>
  <c r="J120" i="12"/>
  <c r="K120" i="12" s="1"/>
  <c r="H120" i="12"/>
  <c r="I120" i="12" s="1"/>
  <c r="J120" i="9"/>
  <c r="K120" i="9" s="1"/>
  <c r="H120" i="9"/>
  <c r="I120" i="9" s="1"/>
  <c r="J119" i="12"/>
  <c r="K119" i="12" s="1"/>
  <c r="H119" i="12"/>
  <c r="I119" i="12" s="1"/>
  <c r="J119" i="9"/>
  <c r="K119" i="9" s="1"/>
  <c r="H119" i="9"/>
  <c r="I119" i="9" s="1"/>
  <c r="M117" i="23"/>
  <c r="L151" i="14"/>
  <c r="L147" i="14"/>
  <c r="L15" i="16"/>
  <c r="L115" i="16"/>
  <c r="Q115" i="15"/>
  <c r="R115" i="15" s="1"/>
  <c r="L125" i="15"/>
  <c r="L45" i="16"/>
  <c r="M101" i="14"/>
  <c r="L85" i="16"/>
  <c r="Q85" i="16" s="1"/>
  <c r="R85" i="16" s="1"/>
  <c r="Q85" i="15"/>
  <c r="R85" i="15" s="1"/>
  <c r="L116" i="14"/>
  <c r="Q54" i="16"/>
  <c r="R54" i="16" s="1"/>
  <c r="L47" i="16"/>
  <c r="L176" i="15"/>
  <c r="L149" i="15"/>
  <c r="L117" i="14"/>
  <c r="L177" i="14"/>
  <c r="L183" i="14" s="1"/>
  <c r="L94" i="6"/>
  <c r="M96" i="6"/>
  <c r="L98" i="6"/>
  <c r="F125" i="16"/>
  <c r="H123" i="12"/>
  <c r="I123" i="12" s="1"/>
  <c r="H123" i="9"/>
  <c r="I123" i="9" s="1"/>
  <c r="H123" i="8"/>
  <c r="I123" i="8" s="1"/>
  <c r="M119" i="23"/>
  <c r="M119" i="7" s="1"/>
  <c r="M119" i="36" s="1"/>
  <c r="J121" i="12"/>
  <c r="K121" i="12" s="1"/>
  <c r="H121" i="12"/>
  <c r="I121" i="12" s="1"/>
  <c r="J121" i="9"/>
  <c r="K121" i="9" s="1"/>
  <c r="H121" i="9"/>
  <c r="I121" i="9" s="1"/>
  <c r="L46" i="14"/>
  <c r="L165" i="16"/>
  <c r="L135" i="16"/>
  <c r="Q135" i="15"/>
  <c r="R135" i="15" s="1"/>
  <c r="L75" i="16"/>
  <c r="Q75" i="16" s="1"/>
  <c r="R75" i="16" s="1"/>
  <c r="Q75" i="15"/>
  <c r="R75" i="15" s="1"/>
  <c r="M131" i="14"/>
  <c r="L155" i="15"/>
  <c r="L65" i="16"/>
  <c r="Q65" i="15"/>
  <c r="R65" i="15" s="1"/>
  <c r="M91" i="14"/>
  <c r="L95" i="16"/>
  <c r="Q95" i="15"/>
  <c r="R95" i="15" s="1"/>
  <c r="L35" i="16"/>
  <c r="Q35" i="15"/>
  <c r="R35" i="15" s="1"/>
  <c r="L145" i="16"/>
  <c r="L105" i="16"/>
  <c r="L25" i="16"/>
  <c r="L175" i="16"/>
  <c r="M123" i="7"/>
  <c r="F125" i="13"/>
  <c r="H123" i="13"/>
  <c r="I123" i="13" s="1"/>
  <c r="F120" i="13"/>
  <c r="V30" i="21"/>
  <c r="M116" i="23"/>
  <c r="N94" i="6"/>
  <c r="N93" i="6"/>
  <c r="M93" i="6"/>
  <c r="M94" i="6"/>
  <c r="M95" i="6" s="1"/>
  <c r="M98" i="6"/>
  <c r="E8" i="20"/>
  <c r="E10" i="20"/>
  <c r="H28" i="18"/>
  <c r="I28" i="18" s="1"/>
  <c r="H43" i="18"/>
  <c r="I43" i="18" s="1"/>
  <c r="H58" i="18"/>
  <c r="I58" i="18" s="1"/>
  <c r="H83" i="18"/>
  <c r="I83" i="18" s="1"/>
  <c r="H78" i="18"/>
  <c r="I78" i="18" s="1"/>
  <c r="H103" i="18"/>
  <c r="I103" i="18" s="1"/>
  <c r="I7" i="21"/>
  <c r="I39" i="21"/>
  <c r="H23" i="18"/>
  <c r="I23" i="18" s="1"/>
  <c r="H33" i="18"/>
  <c r="I33" i="18" s="1"/>
  <c r="H53" i="18"/>
  <c r="I53" i="18" s="1"/>
  <c r="H63" i="18"/>
  <c r="I63" i="18" s="1"/>
  <c r="H88" i="18"/>
  <c r="I88" i="18" s="1"/>
  <c r="H98" i="18"/>
  <c r="I98" i="18" s="1"/>
  <c r="H108" i="18"/>
  <c r="I108" i="18" s="1"/>
  <c r="E12" i="20"/>
  <c r="E13" i="20"/>
  <c r="F13" i="20" s="1"/>
  <c r="F10" i="18"/>
  <c r="G10" i="18" s="1"/>
  <c r="F23" i="18"/>
  <c r="G23" i="18" s="1"/>
  <c r="F28" i="18"/>
  <c r="G28" i="18" s="1"/>
  <c r="F33" i="18"/>
  <c r="G33" i="18" s="1"/>
  <c r="F43" i="18"/>
  <c r="G43" i="18" s="1"/>
  <c r="F63" i="18"/>
  <c r="G63" i="18" s="1"/>
  <c r="F78" i="18"/>
  <c r="G78" i="18" s="1"/>
  <c r="T48" i="21"/>
  <c r="H38" i="18"/>
  <c r="I38" i="18" s="1"/>
  <c r="H10" i="18"/>
  <c r="I10" i="18" s="1"/>
  <c r="F53" i="18"/>
  <c r="G53" i="18" s="1"/>
  <c r="F58" i="18"/>
  <c r="G58" i="18" s="1"/>
  <c r="F83" i="18"/>
  <c r="G83" i="18" s="1"/>
  <c r="F88" i="18"/>
  <c r="G88" i="18" s="1"/>
  <c r="F98" i="18"/>
  <c r="G98" i="18" s="1"/>
  <c r="F103" i="18"/>
  <c r="G103" i="18" s="1"/>
  <c r="F108" i="18"/>
  <c r="G108" i="18" s="1"/>
  <c r="T46" i="21"/>
  <c r="T50" i="21"/>
  <c r="E84" i="21"/>
  <c r="E86" i="21" s="1"/>
  <c r="G84" i="21"/>
  <c r="G86" i="21" s="1"/>
  <c r="H68" i="18"/>
  <c r="I68" i="18" s="1"/>
  <c r="F68" i="18"/>
  <c r="G68" i="18" s="1"/>
  <c r="F38" i="18"/>
  <c r="G38" i="18" s="1"/>
  <c r="T7" i="21"/>
  <c r="K7" i="21"/>
  <c r="U9" i="21"/>
  <c r="T11" i="21"/>
  <c r="U15" i="21"/>
  <c r="I15" i="21"/>
  <c r="T17" i="21"/>
  <c r="T19" i="21"/>
  <c r="F25" i="21"/>
  <c r="K31" i="21"/>
  <c r="U33" i="21"/>
  <c r="T35" i="21"/>
  <c r="X37" i="21"/>
  <c r="Y37" i="21" s="1"/>
  <c r="U39" i="21"/>
  <c r="T41" i="21"/>
  <c r="S43" i="21"/>
  <c r="U43" i="21"/>
  <c r="E49" i="21"/>
  <c r="G49" i="21"/>
  <c r="T55" i="21"/>
  <c r="W55" i="21" s="1"/>
  <c r="S57" i="21"/>
  <c r="U57" i="21"/>
  <c r="J60" i="21"/>
  <c r="K60" i="21" s="1"/>
  <c r="T63" i="21"/>
  <c r="I63" i="21"/>
  <c r="J68" i="21"/>
  <c r="K68" i="21" s="1"/>
  <c r="E71" i="21"/>
  <c r="G71" i="21"/>
  <c r="K71" i="21" s="1"/>
  <c r="G79" i="21"/>
  <c r="F81" i="21"/>
  <c r="X5" i="21"/>
  <c r="Y5" i="21" s="1"/>
  <c r="S7" i="21"/>
  <c r="U7" i="21"/>
  <c r="W7" i="21" s="1"/>
  <c r="T9" i="21"/>
  <c r="S11" i="21"/>
  <c r="X10" i="21"/>
  <c r="T15" i="21"/>
  <c r="X14" i="21"/>
  <c r="Y14" i="21" s="1"/>
  <c r="S17" i="21"/>
  <c r="U17" i="21"/>
  <c r="F23" i="21"/>
  <c r="X29" i="21"/>
  <c r="Y29" i="21" s="1"/>
  <c r="S31" i="21"/>
  <c r="U31" i="21"/>
  <c r="T33" i="21"/>
  <c r="S35" i="21"/>
  <c r="X34" i="21"/>
  <c r="T39" i="21"/>
  <c r="S41" i="21"/>
  <c r="U41" i="21"/>
  <c r="J44" i="21"/>
  <c r="K44" i="21" s="1"/>
  <c r="E47" i="21"/>
  <c r="G47" i="21"/>
  <c r="X53" i="21"/>
  <c r="Y53" i="21" s="1"/>
  <c r="U55" i="21"/>
  <c r="T57" i="21"/>
  <c r="S59" i="21"/>
  <c r="U59" i="21"/>
  <c r="T65" i="21"/>
  <c r="E73" i="21"/>
  <c r="G73" i="21"/>
  <c r="F79" i="21"/>
  <c r="G81" i="21"/>
  <c r="S52" i="21"/>
  <c r="V8" i="21"/>
  <c r="X8" i="21"/>
  <c r="Y8" i="21" s="1"/>
  <c r="S9" i="21"/>
  <c r="Y10" i="21"/>
  <c r="U11" i="21"/>
  <c r="H12" i="21"/>
  <c r="I12" i="21" s="1"/>
  <c r="J12" i="21"/>
  <c r="K12" i="21" s="1"/>
  <c r="V13" i="21"/>
  <c r="W13" i="21" s="1"/>
  <c r="X13" i="21"/>
  <c r="Y13" i="21" s="1"/>
  <c r="V14" i="21"/>
  <c r="W14" i="21" s="1"/>
  <c r="K15" i="21"/>
  <c r="S15" i="21"/>
  <c r="U19" i="21"/>
  <c r="H20" i="21"/>
  <c r="I20" i="21" s="1"/>
  <c r="J20" i="21"/>
  <c r="K20" i="21" s="1"/>
  <c r="H22" i="21"/>
  <c r="I22" i="21" s="1"/>
  <c r="J22" i="21"/>
  <c r="K22" i="21" s="1"/>
  <c r="E23" i="21"/>
  <c r="G23" i="21"/>
  <c r="H24" i="21"/>
  <c r="I24" i="21" s="1"/>
  <c r="J24" i="21"/>
  <c r="K24" i="21" s="1"/>
  <c r="E25" i="21"/>
  <c r="G25" i="21"/>
  <c r="H26" i="21"/>
  <c r="I26" i="21" s="1"/>
  <c r="E28" i="21"/>
  <c r="G28" i="21"/>
  <c r="V5" i="21"/>
  <c r="W5" i="21" s="1"/>
  <c r="V6" i="21"/>
  <c r="W6" i="21" s="1"/>
  <c r="X6" i="21"/>
  <c r="Y6" i="21" s="1"/>
  <c r="W8" i="21"/>
  <c r="V10" i="21"/>
  <c r="W10" i="21" s="1"/>
  <c r="V16" i="21"/>
  <c r="W16" i="21" s="1"/>
  <c r="X16" i="21"/>
  <c r="Y16" i="21" s="1"/>
  <c r="J18" i="21"/>
  <c r="K18" i="21" s="1"/>
  <c r="V18" i="21"/>
  <c r="W18" i="21" s="1"/>
  <c r="H21" i="21"/>
  <c r="I21" i="21" s="1"/>
  <c r="J21" i="21"/>
  <c r="K21" i="21" s="1"/>
  <c r="E26" i="21"/>
  <c r="W30" i="21"/>
  <c r="I31" i="21"/>
  <c r="T31" i="21"/>
  <c r="V32" i="21"/>
  <c r="X32" i="21"/>
  <c r="Y32" i="21" s="1"/>
  <c r="S33" i="21"/>
  <c r="Y34" i="21"/>
  <c r="U35" i="21"/>
  <c r="H36" i="21"/>
  <c r="I36" i="21" s="1"/>
  <c r="J36" i="21"/>
  <c r="V37" i="21"/>
  <c r="W37" i="21" s="1"/>
  <c r="V38" i="21"/>
  <c r="X38" i="21"/>
  <c r="Y38" i="21" s="1"/>
  <c r="K39" i="21"/>
  <c r="S39" i="21"/>
  <c r="Y39" i="21" s="1"/>
  <c r="V42" i="21"/>
  <c r="W42" i="21" s="1"/>
  <c r="X42" i="21"/>
  <c r="T43" i="21"/>
  <c r="H45" i="21"/>
  <c r="I45" i="21" s="1"/>
  <c r="J45" i="21"/>
  <c r="K45" i="21" s="1"/>
  <c r="T45" i="21"/>
  <c r="S46" i="21"/>
  <c r="U46" i="21"/>
  <c r="F47" i="21"/>
  <c r="S48" i="21"/>
  <c r="U48" i="21"/>
  <c r="F49" i="21"/>
  <c r="S50" i="21"/>
  <c r="U50" i="21"/>
  <c r="F52" i="21"/>
  <c r="V53" i="21"/>
  <c r="W53" i="21" s="1"/>
  <c r="V54" i="21"/>
  <c r="X54" i="21"/>
  <c r="Y54" i="21" s="1"/>
  <c r="K55" i="21"/>
  <c r="S55" i="21"/>
  <c r="V58" i="21"/>
  <c r="W58" i="21" s="1"/>
  <c r="X58" i="21"/>
  <c r="T59" i="21"/>
  <c r="S65" i="21"/>
  <c r="V29" i="21"/>
  <c r="W29" i="21" s="1"/>
  <c r="X30" i="21"/>
  <c r="Y30" i="21" s="1"/>
  <c r="W32" i="21"/>
  <c r="V34" i="21"/>
  <c r="W34" i="21" s="1"/>
  <c r="K36" i="21"/>
  <c r="W38" i="21"/>
  <c r="V40" i="21"/>
  <c r="W40" i="21" s="1"/>
  <c r="X40" i="21"/>
  <c r="Y40" i="21" s="1"/>
  <c r="Y42" i="21"/>
  <c r="H44" i="21"/>
  <c r="I44" i="21" s="1"/>
  <c r="S45" i="21"/>
  <c r="U45" i="21"/>
  <c r="H46" i="21"/>
  <c r="I46" i="21" s="1"/>
  <c r="J46" i="21"/>
  <c r="K46" i="21" s="1"/>
  <c r="H48" i="21"/>
  <c r="I48" i="21" s="1"/>
  <c r="J48" i="21"/>
  <c r="K48" i="21" s="1"/>
  <c r="H50" i="21"/>
  <c r="I50" i="21" s="1"/>
  <c r="J50" i="21"/>
  <c r="K50" i="21" s="1"/>
  <c r="W54" i="21"/>
  <c r="V56" i="21"/>
  <c r="W56" i="21" s="1"/>
  <c r="X56" i="21"/>
  <c r="Y56" i="21" s="1"/>
  <c r="Y58" i="21"/>
  <c r="H60" i="21"/>
  <c r="I60" i="21" s="1"/>
  <c r="S67" i="21"/>
  <c r="J82" i="21"/>
  <c r="K82" i="21" s="1"/>
  <c r="V62" i="21"/>
  <c r="X62" i="21"/>
  <c r="Y62" i="21" s="1"/>
  <c r="K63" i="21"/>
  <c r="S63" i="21"/>
  <c r="V66" i="21"/>
  <c r="W66" i="21" s="1"/>
  <c r="X66" i="21"/>
  <c r="Y66" i="21" s="1"/>
  <c r="T67" i="21"/>
  <c r="H69" i="21"/>
  <c r="J69" i="21"/>
  <c r="F71" i="21"/>
  <c r="F73" i="21"/>
  <c r="F76" i="21"/>
  <c r="H78" i="21"/>
  <c r="I78" i="21" s="1"/>
  <c r="J78" i="21"/>
  <c r="K78" i="21" s="1"/>
  <c r="E79" i="21"/>
  <c r="H80" i="21"/>
  <c r="I80" i="21" s="1"/>
  <c r="J80" i="21"/>
  <c r="K80" i="21" s="1"/>
  <c r="E81" i="21"/>
  <c r="H82" i="21"/>
  <c r="I82" i="21" s="1"/>
  <c r="W62" i="21"/>
  <c r="V64" i="21"/>
  <c r="W64" i="21" s="1"/>
  <c r="X64" i="21"/>
  <c r="Y64" i="21" s="1"/>
  <c r="H68" i="21"/>
  <c r="I68" i="21" s="1"/>
  <c r="I69" i="21"/>
  <c r="K69" i="21"/>
  <c r="H70" i="21"/>
  <c r="I70" i="21" s="1"/>
  <c r="J70" i="21"/>
  <c r="K70" i="21" s="1"/>
  <c r="H72" i="21"/>
  <c r="I72" i="21" s="1"/>
  <c r="J72" i="21"/>
  <c r="K72" i="21" s="1"/>
  <c r="H74" i="21"/>
  <c r="I74" i="21" s="1"/>
  <c r="J74" i="21"/>
  <c r="K74" i="21" s="1"/>
  <c r="H77" i="21"/>
  <c r="I77" i="21" s="1"/>
  <c r="J77" i="21"/>
  <c r="K77" i="21" s="1"/>
  <c r="H100" i="6"/>
  <c r="I100" i="6" s="1"/>
  <c r="G122" i="6"/>
  <c r="F122" i="6"/>
  <c r="F123" i="6" s="1"/>
  <c r="E122" i="6"/>
  <c r="F151" i="10"/>
  <c r="F151" i="13"/>
  <c r="F151" i="15"/>
  <c r="F151" i="16"/>
  <c r="F120" i="6"/>
  <c r="E120" i="6"/>
  <c r="F149" i="7"/>
  <c r="F149" i="8"/>
  <c r="F149" i="10"/>
  <c r="F149" i="13"/>
  <c r="F149" i="14"/>
  <c r="F149" i="15"/>
  <c r="F149" i="16"/>
  <c r="E118" i="6"/>
  <c r="F118" i="6"/>
  <c r="G118" i="6"/>
  <c r="H118" i="6" s="1"/>
  <c r="I118" i="6" s="1"/>
  <c r="F147" i="7"/>
  <c r="F147" i="8"/>
  <c r="F147" i="10"/>
  <c r="F148" i="10" s="1"/>
  <c r="I148" i="10" s="1"/>
  <c r="F147" i="13"/>
  <c r="F147" i="14"/>
  <c r="F147" i="15"/>
  <c r="F147" i="16"/>
  <c r="F117" i="6"/>
  <c r="F119" i="6" s="1"/>
  <c r="G117" i="6"/>
  <c r="F146" i="7"/>
  <c r="F146" i="8"/>
  <c r="F152" i="8" s="1"/>
  <c r="F146" i="10"/>
  <c r="F153" i="10" s="1"/>
  <c r="F146" i="13"/>
  <c r="F146" i="14"/>
  <c r="F146" i="15"/>
  <c r="F146" i="16"/>
  <c r="E117" i="6"/>
  <c r="F150" i="8"/>
  <c r="I148" i="9"/>
  <c r="I148" i="12"/>
  <c r="F153" i="16"/>
  <c r="G42" i="6"/>
  <c r="F42" i="6"/>
  <c r="E42" i="6"/>
  <c r="J42" i="6" s="1"/>
  <c r="K42" i="6" s="1"/>
  <c r="F51" i="10"/>
  <c r="F51" i="14"/>
  <c r="F51" i="15"/>
  <c r="F51" i="16"/>
  <c r="F40" i="6"/>
  <c r="E40" i="6"/>
  <c r="E41" i="6" s="1"/>
  <c r="F49" i="7"/>
  <c r="F49" i="8"/>
  <c r="F50" i="8" s="1"/>
  <c r="F49" i="10"/>
  <c r="F49" i="13"/>
  <c r="F49" i="14"/>
  <c r="F49" i="15"/>
  <c r="F49" i="16"/>
  <c r="E38" i="6"/>
  <c r="F38" i="6"/>
  <c r="G38" i="6"/>
  <c r="H38" i="6" s="1"/>
  <c r="I38" i="6" s="1"/>
  <c r="F47" i="7"/>
  <c r="F47" i="8"/>
  <c r="F47" i="10"/>
  <c r="F47" i="14"/>
  <c r="F47" i="15"/>
  <c r="F47" i="16"/>
  <c r="F37" i="6"/>
  <c r="F44" i="6" s="1"/>
  <c r="G37" i="6"/>
  <c r="G43" i="6" s="1"/>
  <c r="F46" i="7"/>
  <c r="F50" i="7" s="1"/>
  <c r="F46" i="8"/>
  <c r="F53" i="8" s="1"/>
  <c r="F46" i="10"/>
  <c r="F53" i="10" s="1"/>
  <c r="F46" i="14"/>
  <c r="F53" i="14" s="1"/>
  <c r="F46" i="15"/>
  <c r="F53" i="15" s="1"/>
  <c r="F46" i="16"/>
  <c r="E37" i="6"/>
  <c r="G44" i="6"/>
  <c r="E44" i="6"/>
  <c r="H42" i="6"/>
  <c r="I42" i="6" s="1"/>
  <c r="F39" i="6"/>
  <c r="G48" i="8"/>
  <c r="F48" i="8"/>
  <c r="G48" i="10"/>
  <c r="F48" i="10"/>
  <c r="F53" i="16"/>
  <c r="G25" i="19"/>
  <c r="H25" i="19" s="1"/>
  <c r="G24" i="19"/>
  <c r="H24" i="19" s="1"/>
  <c r="G30" i="19"/>
  <c r="H30" i="19" s="1"/>
  <c r="G29" i="19"/>
  <c r="H29" i="19" s="1"/>
  <c r="G31" i="19"/>
  <c r="G26" i="19"/>
  <c r="I47" i="21" l="1"/>
  <c r="F43" i="6"/>
  <c r="F153" i="14"/>
  <c r="F155" i="14" s="1"/>
  <c r="F150" i="7"/>
  <c r="F153" i="15"/>
  <c r="J118" i="6"/>
  <c r="K118" i="6" s="1"/>
  <c r="F150" i="13"/>
  <c r="J122" i="6"/>
  <c r="K122" i="6" s="1"/>
  <c r="K79" i="21"/>
  <c r="F48" i="7"/>
  <c r="I48" i="7" s="1"/>
  <c r="F153" i="13"/>
  <c r="F155" i="13" s="1"/>
  <c r="G124" i="6"/>
  <c r="F150" i="10"/>
  <c r="F121" i="6"/>
  <c r="I71" i="21"/>
  <c r="H37" i="6"/>
  <c r="I37" i="6" s="1"/>
  <c r="F150" i="15"/>
  <c r="K47" i="21"/>
  <c r="J84" i="21"/>
  <c r="K84" i="21" s="1"/>
  <c r="Q94" i="6"/>
  <c r="R94" i="6" s="1"/>
  <c r="L97" i="6"/>
  <c r="M121" i="7"/>
  <c r="M121" i="36" s="1"/>
  <c r="F86" i="21"/>
  <c r="F124" i="6"/>
  <c r="H124" i="6" s="1"/>
  <c r="I124" i="6" s="1"/>
  <c r="U52" i="21"/>
  <c r="X52" i="21" s="1"/>
  <c r="Y52" i="21" s="1"/>
  <c r="I79" i="21"/>
  <c r="L99" i="6"/>
  <c r="F148" i="7"/>
  <c r="I148" i="7" s="1"/>
  <c r="H84" i="21"/>
  <c r="I84" i="21" s="1"/>
  <c r="L100" i="6"/>
  <c r="R100" i="6" s="1"/>
  <c r="J38" i="6"/>
  <c r="K38" i="6" s="1"/>
  <c r="F148" i="13"/>
  <c r="I148" i="13" s="1"/>
  <c r="G119" i="6"/>
  <c r="N95" i="6"/>
  <c r="P95" i="6" s="1"/>
  <c r="W31" i="21"/>
  <c r="Y15" i="21"/>
  <c r="M100" i="6"/>
  <c r="J37" i="6"/>
  <c r="K37" i="6" s="1"/>
  <c r="G39" i="6"/>
  <c r="E43" i="6"/>
  <c r="E119" i="6"/>
  <c r="H122" i="6"/>
  <c r="I122" i="6" s="1"/>
  <c r="L95" i="6"/>
  <c r="Q93" i="6"/>
  <c r="R93" i="6" s="1"/>
  <c r="F148" i="15"/>
  <c r="I148" i="15" s="1"/>
  <c r="E124" i="6"/>
  <c r="O94" i="6"/>
  <c r="P94" i="6" s="1"/>
  <c r="F51" i="8"/>
  <c r="F52" i="8" s="1"/>
  <c r="M97" i="6"/>
  <c r="Y55" i="21"/>
  <c r="F50" i="15"/>
  <c r="F50" i="16"/>
  <c r="F48" i="14"/>
  <c r="I48" i="14" s="1"/>
  <c r="F50" i="14"/>
  <c r="F150" i="14"/>
  <c r="F52" i="14"/>
  <c r="H52" i="14" s="1"/>
  <c r="I52" i="14" s="1"/>
  <c r="F151" i="14"/>
  <c r="F152" i="14" s="1"/>
  <c r="F148" i="14"/>
  <c r="I148" i="14" s="1"/>
  <c r="F152" i="16"/>
  <c r="F52" i="16"/>
  <c r="F48" i="15"/>
  <c r="I48" i="15" s="1"/>
  <c r="F148" i="16"/>
  <c r="I148" i="16" s="1"/>
  <c r="F150" i="16"/>
  <c r="F48" i="16"/>
  <c r="H12" i="14"/>
  <c r="I12" i="14" s="1"/>
  <c r="J12" i="14"/>
  <c r="K12" i="14" s="1"/>
  <c r="F152" i="13"/>
  <c r="L139" i="16"/>
  <c r="L140" i="16" s="1"/>
  <c r="L140" i="15"/>
  <c r="L141" i="16"/>
  <c r="L142" i="16" s="1"/>
  <c r="L142" i="15"/>
  <c r="L170" i="15"/>
  <c r="L169" i="16"/>
  <c r="L170" i="16" s="1"/>
  <c r="L172" i="15"/>
  <c r="L171" i="16"/>
  <c r="L172" i="16" s="1"/>
  <c r="F52" i="10"/>
  <c r="Y31" i="21"/>
  <c r="W39" i="21"/>
  <c r="H117" i="6"/>
  <c r="I117" i="6" s="1"/>
  <c r="F148" i="8"/>
  <c r="I148" i="8" s="1"/>
  <c r="F153" i="8"/>
  <c r="F155" i="8" s="1"/>
  <c r="J117" i="6"/>
  <c r="K117" i="6" s="1"/>
  <c r="E121" i="6"/>
  <c r="E123" i="6"/>
  <c r="G123" i="6"/>
  <c r="F41" i="6"/>
  <c r="N100" i="6"/>
  <c r="H46" i="7"/>
  <c r="I46" i="7" s="1"/>
  <c r="F51" i="7"/>
  <c r="M51" i="7" s="1"/>
  <c r="M51" i="36" s="1"/>
  <c r="H47" i="7"/>
  <c r="I47" i="7" s="1"/>
  <c r="F151" i="7"/>
  <c r="F152" i="7" s="1"/>
  <c r="H147" i="7"/>
  <c r="I147" i="7" s="1"/>
  <c r="I120" i="7"/>
  <c r="K120" i="7"/>
  <c r="F122" i="7"/>
  <c r="H146" i="7"/>
  <c r="I146" i="7" s="1"/>
  <c r="G122" i="7"/>
  <c r="J121" i="7"/>
  <c r="K121" i="7" s="1"/>
  <c r="H121" i="7"/>
  <c r="I121" i="7" s="1"/>
  <c r="O116" i="23"/>
  <c r="P116" i="23" s="1"/>
  <c r="M117" i="7"/>
  <c r="M117" i="36" s="1"/>
  <c r="O117" i="23"/>
  <c r="P117" i="23" s="1"/>
  <c r="O123" i="7"/>
  <c r="P123" i="7" s="1"/>
  <c r="F153" i="7"/>
  <c r="M153" i="7" s="1"/>
  <c r="F53" i="7"/>
  <c r="M53" i="7" s="1"/>
  <c r="F52" i="7"/>
  <c r="F55" i="15"/>
  <c r="K48" i="14"/>
  <c r="J50" i="14"/>
  <c r="K50" i="14" s="1"/>
  <c r="H50" i="14"/>
  <c r="I50" i="14" s="1"/>
  <c r="K48" i="12"/>
  <c r="I48" i="12"/>
  <c r="J50" i="12"/>
  <c r="K50" i="12" s="1"/>
  <c r="H50" i="12"/>
  <c r="I50" i="12" s="1"/>
  <c r="H53" i="9"/>
  <c r="I53" i="9" s="1"/>
  <c r="I48" i="8"/>
  <c r="K48" i="8"/>
  <c r="H46" i="14"/>
  <c r="I46" i="14" s="1"/>
  <c r="H46" i="12"/>
  <c r="I46" i="12" s="1"/>
  <c r="F50" i="10"/>
  <c r="H46" i="10"/>
  <c r="I46" i="10" s="1"/>
  <c r="H46" i="8"/>
  <c r="I46" i="8" s="1"/>
  <c r="H47" i="16"/>
  <c r="I47" i="16" s="1"/>
  <c r="H47" i="14"/>
  <c r="I47" i="14" s="1"/>
  <c r="H47" i="12"/>
  <c r="I47" i="12" s="1"/>
  <c r="H47" i="10"/>
  <c r="I47" i="10" s="1"/>
  <c r="H47" i="8"/>
  <c r="I47" i="8" s="1"/>
  <c r="J49" i="14"/>
  <c r="K49" i="14" s="1"/>
  <c r="H49" i="14"/>
  <c r="I49" i="14" s="1"/>
  <c r="J49" i="12"/>
  <c r="K49" i="12" s="1"/>
  <c r="H49" i="12"/>
  <c r="I49" i="12" s="1"/>
  <c r="J49" i="9"/>
  <c r="K49" i="9" s="1"/>
  <c r="H49" i="9"/>
  <c r="I49" i="9" s="1"/>
  <c r="F155" i="16"/>
  <c r="H153" i="16"/>
  <c r="I153" i="16" s="1"/>
  <c r="F155" i="15"/>
  <c r="H153" i="15"/>
  <c r="I153" i="15" s="1"/>
  <c r="H153" i="14"/>
  <c r="I153" i="14" s="1"/>
  <c r="H153" i="12"/>
  <c r="I153" i="12" s="1"/>
  <c r="F155" i="10"/>
  <c r="H153" i="9"/>
  <c r="I153" i="9" s="1"/>
  <c r="M146" i="23"/>
  <c r="H146" i="15"/>
  <c r="I146" i="15" s="1"/>
  <c r="H146" i="9"/>
  <c r="I146" i="9" s="1"/>
  <c r="H147" i="16"/>
  <c r="I147" i="16" s="1"/>
  <c r="H147" i="14"/>
  <c r="I147" i="14" s="1"/>
  <c r="H147" i="12"/>
  <c r="I147" i="12" s="1"/>
  <c r="H147" i="10"/>
  <c r="I147" i="10" s="1"/>
  <c r="H147" i="8"/>
  <c r="I147" i="8" s="1"/>
  <c r="J149" i="12"/>
  <c r="K149" i="12" s="1"/>
  <c r="H149" i="12"/>
  <c r="I149" i="12" s="1"/>
  <c r="J149" i="9"/>
  <c r="K149" i="9" s="1"/>
  <c r="H149" i="9"/>
  <c r="I149" i="9" s="1"/>
  <c r="M151" i="23"/>
  <c r="M152" i="23" s="1"/>
  <c r="M120" i="23"/>
  <c r="M116" i="7"/>
  <c r="M116" i="36" s="1"/>
  <c r="Q95" i="16"/>
  <c r="R95" i="16" s="1"/>
  <c r="L155" i="16"/>
  <c r="M131" i="15"/>
  <c r="M132" i="14"/>
  <c r="H125" i="12"/>
  <c r="I125" i="12" s="1"/>
  <c r="L117" i="15"/>
  <c r="L118" i="14"/>
  <c r="L116" i="15"/>
  <c r="L123" i="14"/>
  <c r="L122" i="14"/>
  <c r="L120" i="14"/>
  <c r="M101" i="15"/>
  <c r="M102" i="14"/>
  <c r="L125" i="16"/>
  <c r="L146" i="14"/>
  <c r="L147" i="15"/>
  <c r="L151" i="15"/>
  <c r="H125" i="15"/>
  <c r="I125" i="15" s="1"/>
  <c r="F55" i="16"/>
  <c r="K48" i="15"/>
  <c r="F55" i="14"/>
  <c r="H53" i="12"/>
  <c r="I53" i="12" s="1"/>
  <c r="I48" i="10"/>
  <c r="K48" i="10"/>
  <c r="F55" i="10"/>
  <c r="I48" i="9"/>
  <c r="K48" i="9"/>
  <c r="J50" i="9"/>
  <c r="K50" i="9" s="1"/>
  <c r="H50" i="9"/>
  <c r="I50" i="9" s="1"/>
  <c r="F55" i="8"/>
  <c r="H53" i="8"/>
  <c r="I53" i="8" s="1"/>
  <c r="H46" i="15"/>
  <c r="I46" i="15" s="1"/>
  <c r="H46" i="9"/>
  <c r="I46" i="9" s="1"/>
  <c r="H47" i="15"/>
  <c r="I47" i="15" s="1"/>
  <c r="H47" i="9"/>
  <c r="I47" i="9" s="1"/>
  <c r="M49" i="23"/>
  <c r="M49" i="7" s="1"/>
  <c r="M49" i="36" s="1"/>
  <c r="J51" i="14"/>
  <c r="K51" i="14" s="1"/>
  <c r="H51" i="14"/>
  <c r="I51" i="14" s="1"/>
  <c r="J51" i="12"/>
  <c r="K51" i="12" s="1"/>
  <c r="H51" i="12"/>
  <c r="I51" i="12" s="1"/>
  <c r="J51" i="9"/>
  <c r="K51" i="9" s="1"/>
  <c r="H51" i="9"/>
  <c r="I51" i="9" s="1"/>
  <c r="L117" i="6"/>
  <c r="L119" i="6" s="1"/>
  <c r="J150" i="9"/>
  <c r="K150" i="9" s="1"/>
  <c r="H150" i="9"/>
  <c r="I150" i="9" s="1"/>
  <c r="H146" i="16"/>
  <c r="I146" i="16" s="1"/>
  <c r="H146" i="14"/>
  <c r="I146" i="14" s="1"/>
  <c r="H146" i="12"/>
  <c r="I146" i="12" s="1"/>
  <c r="H146" i="10"/>
  <c r="I146" i="10" s="1"/>
  <c r="H146" i="8"/>
  <c r="I146" i="8" s="1"/>
  <c r="M147" i="23"/>
  <c r="H147" i="15"/>
  <c r="I147" i="15" s="1"/>
  <c r="H147" i="9"/>
  <c r="I147" i="9" s="1"/>
  <c r="M149" i="23"/>
  <c r="M149" i="7" s="1"/>
  <c r="M149" i="36" s="1"/>
  <c r="J151" i="12"/>
  <c r="K151" i="12" s="1"/>
  <c r="H151" i="12"/>
  <c r="I151" i="12" s="1"/>
  <c r="J151" i="9"/>
  <c r="K151" i="9" s="1"/>
  <c r="H151" i="9"/>
  <c r="I151" i="9" s="1"/>
  <c r="Q35" i="16"/>
  <c r="R35" i="16" s="1"/>
  <c r="M81" i="14"/>
  <c r="M92" i="14"/>
  <c r="M91" i="15"/>
  <c r="Q65" i="16"/>
  <c r="R65" i="16" s="1"/>
  <c r="Q135" i="16"/>
  <c r="R135" i="16" s="1"/>
  <c r="M161" i="14"/>
  <c r="L53" i="14"/>
  <c r="L46" i="15"/>
  <c r="L50" i="14"/>
  <c r="L52" i="14"/>
  <c r="L48" i="14"/>
  <c r="H125" i="8"/>
  <c r="I125" i="8" s="1"/>
  <c r="L178" i="14"/>
  <c r="L177" i="15"/>
  <c r="L183" i="15" s="1"/>
  <c r="L149" i="16"/>
  <c r="L176" i="16"/>
  <c r="L181" i="14"/>
  <c r="H125" i="14"/>
  <c r="I125" i="14" s="1"/>
  <c r="M47" i="7"/>
  <c r="M47" i="36" s="1"/>
  <c r="O47" i="36" s="1"/>
  <c r="P47" i="36" s="1"/>
  <c r="M147" i="7"/>
  <c r="M147" i="36" s="1"/>
  <c r="M121" i="8"/>
  <c r="M121" i="38" s="1"/>
  <c r="M119" i="8"/>
  <c r="M119" i="38" s="1"/>
  <c r="M125" i="7"/>
  <c r="M125" i="36" s="1"/>
  <c r="K48" i="13"/>
  <c r="H147" i="13"/>
  <c r="I147" i="13" s="1"/>
  <c r="H125" i="13"/>
  <c r="I125" i="13" s="1"/>
  <c r="H146" i="13"/>
  <c r="I146" i="13" s="1"/>
  <c r="M99" i="6"/>
  <c r="M46" i="23"/>
  <c r="M122" i="23"/>
  <c r="M118" i="23"/>
  <c r="P118" i="23" s="1"/>
  <c r="O93" i="6"/>
  <c r="P93" i="6" s="1"/>
  <c r="U70" i="21"/>
  <c r="L37" i="6"/>
  <c r="N37" i="6"/>
  <c r="L40" i="6"/>
  <c r="N117" i="6"/>
  <c r="O117" i="6" s="1"/>
  <c r="P117" i="6" s="1"/>
  <c r="L120" i="6"/>
  <c r="L121" i="6" s="1"/>
  <c r="L38" i="6"/>
  <c r="N38" i="6"/>
  <c r="M40" i="6"/>
  <c r="M41" i="6" s="1"/>
  <c r="L42" i="6"/>
  <c r="L43" i="6" s="1"/>
  <c r="L118" i="6"/>
  <c r="N118" i="6"/>
  <c r="M120" i="6"/>
  <c r="L122" i="6"/>
  <c r="M37" i="6"/>
  <c r="M117" i="6"/>
  <c r="M38" i="6"/>
  <c r="M42" i="6"/>
  <c r="M118" i="6"/>
  <c r="M122" i="6"/>
  <c r="M123" i="6" s="1"/>
  <c r="S72" i="21"/>
  <c r="E39" i="6"/>
  <c r="S21" i="21"/>
  <c r="U21" i="21"/>
  <c r="U22" i="21"/>
  <c r="S22" i="21"/>
  <c r="S24" i="21"/>
  <c r="S25" i="21" s="1"/>
  <c r="U24" i="21"/>
  <c r="T26" i="21"/>
  <c r="S69" i="21"/>
  <c r="S70" i="21"/>
  <c r="U72" i="21"/>
  <c r="S74" i="21"/>
  <c r="U74" i="21"/>
  <c r="T21" i="21"/>
  <c r="T22" i="21"/>
  <c r="T24" i="21"/>
  <c r="U26" i="21"/>
  <c r="T69" i="21"/>
  <c r="T70" i="21"/>
  <c r="T72" i="21"/>
  <c r="V72" i="21" s="1"/>
  <c r="W72" i="21" s="1"/>
  <c r="T74" i="21"/>
  <c r="V74" i="21" s="1"/>
  <c r="W74" i="21" s="1"/>
  <c r="S76" i="21"/>
  <c r="S18" i="21"/>
  <c r="X18" i="21" s="1"/>
  <c r="Y18" i="21" s="1"/>
  <c r="T28" i="21"/>
  <c r="Y7" i="21"/>
  <c r="W15" i="21"/>
  <c r="T76" i="21"/>
  <c r="T52" i="21"/>
  <c r="S51" i="21"/>
  <c r="S49" i="21"/>
  <c r="S47" i="21"/>
  <c r="S26" i="21"/>
  <c r="J26" i="21"/>
  <c r="K26" i="21" s="1"/>
  <c r="S28" i="21"/>
  <c r="H76" i="21"/>
  <c r="I76" i="21" s="1"/>
  <c r="T49" i="21"/>
  <c r="T51" i="21"/>
  <c r="T47" i="21"/>
  <c r="X45" i="21"/>
  <c r="Y45" i="21" s="1"/>
  <c r="V45" i="21"/>
  <c r="W45" i="21" s="1"/>
  <c r="X50" i="21"/>
  <c r="Y50" i="21" s="1"/>
  <c r="V50" i="21"/>
  <c r="W50" i="21" s="1"/>
  <c r="U51" i="21"/>
  <c r="U49" i="21"/>
  <c r="X48" i="21"/>
  <c r="Y48" i="21" s="1"/>
  <c r="V48" i="21"/>
  <c r="W48" i="21" s="1"/>
  <c r="U47" i="21"/>
  <c r="X46" i="21"/>
  <c r="Y46" i="21" s="1"/>
  <c r="V46" i="21"/>
  <c r="W46" i="21" s="1"/>
  <c r="J28" i="21"/>
  <c r="K28" i="21" s="1"/>
  <c r="H28" i="21"/>
  <c r="I28" i="21" s="1"/>
  <c r="I23" i="21"/>
  <c r="K23" i="21"/>
  <c r="S19" i="21"/>
  <c r="H52" i="21"/>
  <c r="I52" i="21" s="1"/>
  <c r="O100" i="6"/>
  <c r="P100" i="6" s="1"/>
  <c r="J44" i="6"/>
  <c r="K44" i="6" s="1"/>
  <c r="H44" i="6"/>
  <c r="I44" i="6" s="1"/>
  <c r="P189" i="13"/>
  <c r="J138" i="6"/>
  <c r="K138" i="6" s="1"/>
  <c r="H138" i="6"/>
  <c r="I138" i="6" s="1"/>
  <c r="J134" i="6"/>
  <c r="K134" i="6" s="1"/>
  <c r="H134" i="6"/>
  <c r="I134" i="6" s="1"/>
  <c r="J133" i="6"/>
  <c r="K133" i="6" s="1"/>
  <c r="H133" i="6"/>
  <c r="I133" i="6" s="1"/>
  <c r="J130" i="6"/>
  <c r="K130" i="6" s="1"/>
  <c r="H130" i="6"/>
  <c r="I130" i="6" s="1"/>
  <c r="J126" i="6"/>
  <c r="K126" i="6" s="1"/>
  <c r="H126" i="6"/>
  <c r="I126" i="6" s="1"/>
  <c r="J125" i="6"/>
  <c r="K125" i="6" s="1"/>
  <c r="H125" i="6"/>
  <c r="I125" i="6" s="1"/>
  <c r="J114" i="6"/>
  <c r="K114" i="6" s="1"/>
  <c r="H114" i="6"/>
  <c r="I114" i="6" s="1"/>
  <c r="J110" i="6"/>
  <c r="K110" i="6" s="1"/>
  <c r="H110" i="6"/>
  <c r="I110" i="6" s="1"/>
  <c r="J109" i="6"/>
  <c r="K109" i="6" s="1"/>
  <c r="H109" i="6"/>
  <c r="I109" i="6" s="1"/>
  <c r="J106" i="6"/>
  <c r="K106" i="6" s="1"/>
  <c r="H106" i="6"/>
  <c r="I106" i="6" s="1"/>
  <c r="J102" i="6"/>
  <c r="K102" i="6" s="1"/>
  <c r="H102" i="6"/>
  <c r="I102" i="6" s="1"/>
  <c r="J101" i="6"/>
  <c r="K101" i="6" s="1"/>
  <c r="H101" i="6"/>
  <c r="I101" i="6" s="1"/>
  <c r="J90" i="6"/>
  <c r="K90" i="6" s="1"/>
  <c r="H90" i="6"/>
  <c r="I90" i="6" s="1"/>
  <c r="J86" i="6"/>
  <c r="K86" i="6" s="1"/>
  <c r="H86" i="6"/>
  <c r="I86" i="6" s="1"/>
  <c r="J85" i="6"/>
  <c r="K85" i="6" s="1"/>
  <c r="H85" i="6"/>
  <c r="I85" i="6" s="1"/>
  <c r="J82" i="6"/>
  <c r="K82" i="6" s="1"/>
  <c r="H82" i="6"/>
  <c r="I82" i="6" s="1"/>
  <c r="J78" i="6"/>
  <c r="K78" i="6" s="1"/>
  <c r="H78" i="6"/>
  <c r="I78" i="6" s="1"/>
  <c r="J77" i="6"/>
  <c r="K77" i="6" s="1"/>
  <c r="H77" i="6"/>
  <c r="I77" i="6" s="1"/>
  <c r="J74" i="6"/>
  <c r="K74" i="6" s="1"/>
  <c r="H74" i="6"/>
  <c r="I74" i="6" s="1"/>
  <c r="J70" i="6"/>
  <c r="K70" i="6" s="1"/>
  <c r="H70" i="6"/>
  <c r="I70" i="6" s="1"/>
  <c r="J69" i="6"/>
  <c r="K69" i="6" s="1"/>
  <c r="H69" i="6"/>
  <c r="I69" i="6" s="1"/>
  <c r="J66" i="6"/>
  <c r="K66" i="6" s="1"/>
  <c r="H66" i="6"/>
  <c r="I66" i="6" s="1"/>
  <c r="J62" i="6"/>
  <c r="K62" i="6" s="1"/>
  <c r="H62" i="6"/>
  <c r="I62" i="6" s="1"/>
  <c r="J61" i="6"/>
  <c r="K61" i="6" s="1"/>
  <c r="H61" i="6"/>
  <c r="I61" i="6" s="1"/>
  <c r="J58" i="6"/>
  <c r="K58" i="6" s="1"/>
  <c r="H58" i="6"/>
  <c r="I58" i="6" s="1"/>
  <c r="J54" i="6"/>
  <c r="K54" i="6" s="1"/>
  <c r="H54" i="6"/>
  <c r="I54" i="6" s="1"/>
  <c r="J53" i="6"/>
  <c r="K53" i="6" s="1"/>
  <c r="H53" i="6"/>
  <c r="I53" i="6" s="1"/>
  <c r="J50" i="6"/>
  <c r="K50" i="6" s="1"/>
  <c r="H50" i="6"/>
  <c r="I50" i="6" s="1"/>
  <c r="J46" i="6"/>
  <c r="K46" i="6" s="1"/>
  <c r="H46" i="6"/>
  <c r="I46" i="6" s="1"/>
  <c r="J45" i="6"/>
  <c r="K45" i="6" s="1"/>
  <c r="H45" i="6"/>
  <c r="I45" i="6" s="1"/>
  <c r="J34" i="6"/>
  <c r="K34" i="6" s="1"/>
  <c r="H34" i="6"/>
  <c r="I34" i="6" s="1"/>
  <c r="J30" i="6"/>
  <c r="K30" i="6" s="1"/>
  <c r="H30" i="6"/>
  <c r="I30" i="6" s="1"/>
  <c r="J29" i="6"/>
  <c r="K29" i="6" s="1"/>
  <c r="H29" i="6"/>
  <c r="I29" i="6" s="1"/>
  <c r="J26" i="6"/>
  <c r="K26" i="6" s="1"/>
  <c r="H26" i="6"/>
  <c r="I26" i="6" s="1"/>
  <c r="J22" i="6"/>
  <c r="K22" i="6" s="1"/>
  <c r="H22" i="6"/>
  <c r="I22" i="6" s="1"/>
  <c r="J21" i="6"/>
  <c r="K21" i="6" s="1"/>
  <c r="H21" i="6"/>
  <c r="I21" i="6" s="1"/>
  <c r="J18" i="6"/>
  <c r="K18" i="6" s="1"/>
  <c r="H18" i="6"/>
  <c r="I18" i="6" s="1"/>
  <c r="J14" i="6"/>
  <c r="K14" i="6" s="1"/>
  <c r="H14" i="6"/>
  <c r="I14" i="6" s="1"/>
  <c r="J13" i="6"/>
  <c r="K13" i="6" s="1"/>
  <c r="H13" i="6"/>
  <c r="I13" i="6" s="1"/>
  <c r="J10" i="6"/>
  <c r="K10" i="6" s="1"/>
  <c r="H10" i="6"/>
  <c r="I10" i="6" s="1"/>
  <c r="J6" i="6"/>
  <c r="K6" i="6" s="1"/>
  <c r="H6" i="6"/>
  <c r="I6" i="6" s="1"/>
  <c r="J5" i="6"/>
  <c r="K5" i="6" s="1"/>
  <c r="H5" i="6"/>
  <c r="I5" i="6" s="1"/>
  <c r="V24" i="21" l="1"/>
  <c r="W24" i="21" s="1"/>
  <c r="H153" i="13"/>
  <c r="I153" i="13" s="1"/>
  <c r="J124" i="6"/>
  <c r="K124" i="6" s="1"/>
  <c r="T75" i="21"/>
  <c r="X70" i="21"/>
  <c r="S23" i="21"/>
  <c r="M44" i="6"/>
  <c r="L44" i="6"/>
  <c r="T23" i="21"/>
  <c r="O118" i="6"/>
  <c r="P118" i="6" s="1"/>
  <c r="U27" i="21"/>
  <c r="X74" i="21"/>
  <c r="Y74" i="21" s="1"/>
  <c r="L123" i="6"/>
  <c r="M122" i="36"/>
  <c r="U23" i="21"/>
  <c r="O37" i="6"/>
  <c r="P37" i="6" s="1"/>
  <c r="S71" i="21"/>
  <c r="M43" i="6"/>
  <c r="R95" i="6"/>
  <c r="V52" i="21"/>
  <c r="X72" i="21"/>
  <c r="Y72" i="21" s="1"/>
  <c r="M117" i="8"/>
  <c r="M117" i="38" s="1"/>
  <c r="O117" i="38" s="1"/>
  <c r="P117" i="38" s="1"/>
  <c r="Q100" i="6"/>
  <c r="T73" i="21"/>
  <c r="T25" i="21"/>
  <c r="S75" i="21"/>
  <c r="M39" i="6"/>
  <c r="H153" i="8"/>
  <c r="I153" i="8" s="1"/>
  <c r="L41" i="6"/>
  <c r="M50" i="23"/>
  <c r="Q118" i="6"/>
  <c r="R118" i="6" s="1"/>
  <c r="N44" i="6"/>
  <c r="O44" i="6" s="1"/>
  <c r="P44" i="6" s="1"/>
  <c r="Q37" i="6"/>
  <c r="R37" i="6" s="1"/>
  <c r="M119" i="6"/>
  <c r="O38" i="6"/>
  <c r="P38" i="6" s="1"/>
  <c r="L39" i="6"/>
  <c r="M121" i="6"/>
  <c r="N124" i="6"/>
  <c r="X24" i="21"/>
  <c r="Y24" i="21" s="1"/>
  <c r="S73" i="21"/>
  <c r="V26" i="21"/>
  <c r="W26" i="21" s="1"/>
  <c r="V70" i="21"/>
  <c r="W70" i="21" s="1"/>
  <c r="M118" i="36"/>
  <c r="P118" i="36" s="1"/>
  <c r="O117" i="36"/>
  <c r="P117" i="36" s="1"/>
  <c r="O125" i="36"/>
  <c r="P125" i="36" s="1"/>
  <c r="O147" i="36"/>
  <c r="P147" i="36" s="1"/>
  <c r="M123" i="36"/>
  <c r="O123" i="36" s="1"/>
  <c r="P123" i="36" s="1"/>
  <c r="O116" i="36"/>
  <c r="P116" i="36" s="1"/>
  <c r="M120" i="36"/>
  <c r="I122" i="7"/>
  <c r="K122" i="7"/>
  <c r="F55" i="7"/>
  <c r="M55" i="7" s="1"/>
  <c r="M55" i="36" s="1"/>
  <c r="H53" i="7"/>
  <c r="I53" i="7" s="1"/>
  <c r="F155" i="7"/>
  <c r="M155" i="7" s="1"/>
  <c r="M155" i="36" s="1"/>
  <c r="H153" i="7"/>
  <c r="I153" i="7" s="1"/>
  <c r="O125" i="7"/>
  <c r="P125" i="7" s="1"/>
  <c r="O147" i="7"/>
  <c r="P147" i="7" s="1"/>
  <c r="O47" i="7"/>
  <c r="P47" i="7" s="1"/>
  <c r="O147" i="23"/>
  <c r="P147" i="23" s="1"/>
  <c r="O116" i="7"/>
  <c r="P116" i="7" s="1"/>
  <c r="M151" i="7"/>
  <c r="M151" i="36" s="1"/>
  <c r="O146" i="23"/>
  <c r="P146" i="23" s="1"/>
  <c r="O117" i="7"/>
  <c r="P117" i="7" s="1"/>
  <c r="M46" i="7"/>
  <c r="M46" i="36" s="1"/>
  <c r="M50" i="36" s="1"/>
  <c r="O153" i="7"/>
  <c r="P153" i="7" s="1"/>
  <c r="M150" i="23"/>
  <c r="L124" i="6"/>
  <c r="L182" i="14"/>
  <c r="L181" i="15"/>
  <c r="L46" i="16"/>
  <c r="L53" i="15"/>
  <c r="L50" i="15"/>
  <c r="L52" i="15"/>
  <c r="L48" i="15"/>
  <c r="M91" i="16"/>
  <c r="M92" i="16" s="1"/>
  <c r="M92" i="15"/>
  <c r="L151" i="16"/>
  <c r="L147" i="16"/>
  <c r="L153" i="14"/>
  <c r="L146" i="15"/>
  <c r="L150" i="14"/>
  <c r="M21" i="14"/>
  <c r="M116" i="8"/>
  <c r="M116" i="38" s="1"/>
  <c r="M122" i="38" s="1"/>
  <c r="H155" i="14"/>
  <c r="I155" i="14" s="1"/>
  <c r="H155" i="16"/>
  <c r="I155" i="16" s="1"/>
  <c r="N39" i="6"/>
  <c r="Q38" i="6"/>
  <c r="R38" i="6" s="1"/>
  <c r="N119" i="6"/>
  <c r="P119" i="6" s="1"/>
  <c r="M124" i="6"/>
  <c r="Q117" i="6"/>
  <c r="R117" i="6" s="1"/>
  <c r="U25" i="21"/>
  <c r="T71" i="21"/>
  <c r="V21" i="21"/>
  <c r="W21" i="21" s="1"/>
  <c r="M148" i="23"/>
  <c r="P148" i="23" s="1"/>
  <c r="J150" i="12"/>
  <c r="K150" i="12" s="1"/>
  <c r="H150" i="12"/>
  <c r="I150" i="12" s="1"/>
  <c r="M146" i="7"/>
  <c r="M146" i="36" s="1"/>
  <c r="M148" i="36" s="1"/>
  <c r="P148" i="36" s="1"/>
  <c r="M120" i="7"/>
  <c r="M122" i="7"/>
  <c r="M118" i="7"/>
  <c r="P118" i="7" s="1"/>
  <c r="L178" i="15"/>
  <c r="L177" i="16"/>
  <c r="L178" i="16" s="1"/>
  <c r="M161" i="15"/>
  <c r="M81" i="15"/>
  <c r="M82" i="14"/>
  <c r="H55" i="8"/>
  <c r="I55" i="8" s="1"/>
  <c r="H55" i="12"/>
  <c r="I55" i="12" s="1"/>
  <c r="L152" i="14"/>
  <c r="L148" i="14"/>
  <c r="M102" i="15"/>
  <c r="M101" i="16"/>
  <c r="M102" i="16" s="1"/>
  <c r="L123" i="15"/>
  <c r="L116" i="16"/>
  <c r="L120" i="15"/>
  <c r="L122" i="15"/>
  <c r="L117" i="16"/>
  <c r="L118" i="15"/>
  <c r="M131" i="16"/>
  <c r="M132" i="16" s="1"/>
  <c r="M132" i="15"/>
  <c r="H155" i="8"/>
  <c r="I155" i="8" s="1"/>
  <c r="H155" i="12"/>
  <c r="I155" i="12" s="1"/>
  <c r="H155" i="15"/>
  <c r="I155" i="15" s="1"/>
  <c r="M121" i="9"/>
  <c r="M149" i="8"/>
  <c r="M149" i="38" s="1"/>
  <c r="M49" i="8"/>
  <c r="M49" i="38" s="1"/>
  <c r="M146" i="8"/>
  <c r="M146" i="38" s="1"/>
  <c r="M51" i="8"/>
  <c r="M51" i="38" s="1"/>
  <c r="M125" i="8"/>
  <c r="M125" i="38" s="1"/>
  <c r="O125" i="38" s="1"/>
  <c r="P125" i="38" s="1"/>
  <c r="M119" i="9"/>
  <c r="M147" i="8"/>
  <c r="M147" i="38" s="1"/>
  <c r="M47" i="8"/>
  <c r="M47" i="38" s="1"/>
  <c r="H155" i="13"/>
  <c r="I155" i="13" s="1"/>
  <c r="Q116" i="8"/>
  <c r="Q117" i="8"/>
  <c r="R116" i="8"/>
  <c r="R117" i="8"/>
  <c r="V22" i="21"/>
  <c r="W22" i="21" s="1"/>
  <c r="X21" i="21"/>
  <c r="Y21" i="21" s="1"/>
  <c r="T27" i="21"/>
  <c r="Y70" i="21"/>
  <c r="M48" i="23"/>
  <c r="M52" i="23"/>
  <c r="X22" i="21"/>
  <c r="Y22" i="21" s="1"/>
  <c r="W52" i="21"/>
  <c r="Y47" i="21"/>
  <c r="W47" i="21"/>
  <c r="W23" i="21"/>
  <c r="Y23" i="21"/>
  <c r="S27" i="21"/>
  <c r="X26" i="21"/>
  <c r="Y26" i="21" s="1"/>
  <c r="Q44" i="6"/>
  <c r="R44" i="6" s="1"/>
  <c r="M151" i="8" l="1"/>
  <c r="M151" i="38" s="1"/>
  <c r="Q124" i="6"/>
  <c r="R124" i="6" s="1"/>
  <c r="R119" i="6"/>
  <c r="P39" i="6"/>
  <c r="R39" i="6"/>
  <c r="O116" i="8"/>
  <c r="P116" i="8" s="1"/>
  <c r="M48" i="7"/>
  <c r="O117" i="8"/>
  <c r="P117" i="8"/>
  <c r="M117" i="9"/>
  <c r="O117" i="9" s="1"/>
  <c r="P117" i="9" s="1"/>
  <c r="M50" i="7"/>
  <c r="M52" i="7"/>
  <c r="M46" i="8"/>
  <c r="M46" i="38" s="1"/>
  <c r="M52" i="38" s="1"/>
  <c r="O124" i="6"/>
  <c r="M120" i="8"/>
  <c r="M122" i="8"/>
  <c r="M48" i="38"/>
  <c r="O47" i="38"/>
  <c r="P47" i="38" s="1"/>
  <c r="M148" i="38"/>
  <c r="P148" i="38" s="1"/>
  <c r="O147" i="38"/>
  <c r="P147" i="38" s="1"/>
  <c r="M152" i="38"/>
  <c r="M150" i="38"/>
  <c r="M153" i="38"/>
  <c r="O153" i="38" s="1"/>
  <c r="P153" i="38" s="1"/>
  <c r="O146" i="38"/>
  <c r="P146" i="38" s="1"/>
  <c r="M118" i="38"/>
  <c r="P118" i="38" s="1"/>
  <c r="M123" i="38"/>
  <c r="O123" i="38" s="1"/>
  <c r="P123" i="38" s="1"/>
  <c r="O116" i="38"/>
  <c r="P116" i="38" s="1"/>
  <c r="M120" i="38"/>
  <c r="M152" i="36"/>
  <c r="M52" i="36"/>
  <c r="O155" i="36"/>
  <c r="P155" i="36" s="1"/>
  <c r="M153" i="36"/>
  <c r="O153" i="36" s="1"/>
  <c r="P153" i="36" s="1"/>
  <c r="O146" i="36"/>
  <c r="P146" i="36" s="1"/>
  <c r="M48" i="36"/>
  <c r="M53" i="36"/>
  <c r="M150" i="36"/>
  <c r="H155" i="7"/>
  <c r="I155" i="7" s="1"/>
  <c r="H55" i="7"/>
  <c r="I55" i="7" s="1"/>
  <c r="M150" i="7"/>
  <c r="O146" i="7"/>
  <c r="P146" i="7" s="1"/>
  <c r="O155" i="7"/>
  <c r="P155" i="7" s="1"/>
  <c r="L183" i="16"/>
  <c r="L123" i="16"/>
  <c r="L122" i="16"/>
  <c r="L120" i="16"/>
  <c r="M82" i="15"/>
  <c r="M81" i="16"/>
  <c r="M82" i="16" s="1"/>
  <c r="M21" i="15"/>
  <c r="M22" i="14"/>
  <c r="M18" i="22"/>
  <c r="L182" i="15"/>
  <c r="L181" i="16"/>
  <c r="L182" i="16" s="1"/>
  <c r="P124" i="6"/>
  <c r="M148" i="7"/>
  <c r="P148" i="7" s="1"/>
  <c r="M152" i="7"/>
  <c r="L118" i="16"/>
  <c r="M161" i="16"/>
  <c r="M116" i="9"/>
  <c r="O116" i="9" s="1"/>
  <c r="P116" i="9" s="1"/>
  <c r="M123" i="8"/>
  <c r="O123" i="8" s="1"/>
  <c r="P123" i="8" s="1"/>
  <c r="L146" i="16"/>
  <c r="L153" i="15"/>
  <c r="L150" i="15"/>
  <c r="L148" i="15"/>
  <c r="L152" i="15"/>
  <c r="L53" i="16"/>
  <c r="L50" i="16"/>
  <c r="L52" i="16"/>
  <c r="L48" i="16"/>
  <c r="M118" i="8"/>
  <c r="M153" i="8"/>
  <c r="M146" i="9"/>
  <c r="M152" i="8"/>
  <c r="M151" i="9"/>
  <c r="M150" i="8"/>
  <c r="M149" i="9"/>
  <c r="M121" i="10"/>
  <c r="M121" i="39" s="1"/>
  <c r="M121" i="12" s="1"/>
  <c r="M55" i="8"/>
  <c r="M55" i="38" s="1"/>
  <c r="M48" i="8"/>
  <c r="M47" i="9"/>
  <c r="M148" i="8"/>
  <c r="M147" i="9"/>
  <c r="M119" i="10"/>
  <c r="M119" i="39" s="1"/>
  <c r="M119" i="12" s="1"/>
  <c r="M125" i="9"/>
  <c r="O125" i="8"/>
  <c r="P125" i="8" s="1"/>
  <c r="M52" i="8"/>
  <c r="M51" i="9"/>
  <c r="M155" i="8"/>
  <c r="M155" i="38" s="1"/>
  <c r="O155" i="38" s="1"/>
  <c r="P155" i="38" s="1"/>
  <c r="M46" i="9"/>
  <c r="M50" i="8"/>
  <c r="M49" i="9"/>
  <c r="Q146" i="8"/>
  <c r="O146" i="8"/>
  <c r="P146" i="8" s="1"/>
  <c r="Q147" i="8"/>
  <c r="O147" i="8"/>
  <c r="R146" i="8"/>
  <c r="P147" i="8"/>
  <c r="R147" i="8"/>
  <c r="Q123" i="8"/>
  <c r="R123" i="8"/>
  <c r="P118" i="8"/>
  <c r="R118" i="8"/>
  <c r="Q47" i="8"/>
  <c r="O47" i="8"/>
  <c r="R47" i="8"/>
  <c r="P47" i="8"/>
  <c r="F143" i="8"/>
  <c r="F145" i="8" s="1"/>
  <c r="H145" i="8" s="1"/>
  <c r="I145" i="8" s="1"/>
  <c r="G116" i="6"/>
  <c r="F116" i="6"/>
  <c r="E116" i="6"/>
  <c r="L5" i="6"/>
  <c r="F176" i="9"/>
  <c r="F186" i="9" s="1"/>
  <c r="F176" i="10"/>
  <c r="G176" i="9"/>
  <c r="F177" i="9"/>
  <c r="G177" i="9"/>
  <c r="N208" i="13" s="1"/>
  <c r="P208" i="13" s="1"/>
  <c r="G177" i="10"/>
  <c r="G186" i="10" s="1"/>
  <c r="F179" i="9"/>
  <c r="F179" i="10"/>
  <c r="G179" i="9"/>
  <c r="F181" i="9"/>
  <c r="F181" i="10"/>
  <c r="G181" i="9"/>
  <c r="F13" i="8"/>
  <c r="F23" i="9"/>
  <c r="F25" i="9" s="1"/>
  <c r="F23" i="8"/>
  <c r="F33" i="8"/>
  <c r="F43" i="8"/>
  <c r="F63" i="8"/>
  <c r="F73" i="8"/>
  <c r="F83" i="8"/>
  <c r="F93" i="8"/>
  <c r="F103" i="8"/>
  <c r="F113" i="8"/>
  <c r="F133" i="8"/>
  <c r="F173" i="8"/>
  <c r="F179" i="7"/>
  <c r="F176" i="7"/>
  <c r="F179" i="8"/>
  <c r="F191" i="8" s="1"/>
  <c r="G176" i="13"/>
  <c r="F179" i="13"/>
  <c r="G176" i="14"/>
  <c r="F179" i="14"/>
  <c r="F176" i="14"/>
  <c r="F179" i="15"/>
  <c r="F176" i="15"/>
  <c r="F179" i="16"/>
  <c r="F176" i="16"/>
  <c r="F177" i="7"/>
  <c r="G177" i="8"/>
  <c r="F177" i="8"/>
  <c r="F190" i="8" s="1"/>
  <c r="F178" i="9"/>
  <c r="G177" i="13"/>
  <c r="G177" i="14"/>
  <c r="G177" i="15"/>
  <c r="F177" i="15"/>
  <c r="G177" i="16"/>
  <c r="F177" i="16"/>
  <c r="G139" i="6"/>
  <c r="F139" i="6"/>
  <c r="E139" i="6"/>
  <c r="F137" i="6"/>
  <c r="G136" i="6" s="1"/>
  <c r="E137" i="6"/>
  <c r="F170" i="7"/>
  <c r="G169" i="7" s="1"/>
  <c r="F170" i="8"/>
  <c r="G169" i="8" s="1"/>
  <c r="F170" i="10"/>
  <c r="G169" i="10" s="1"/>
  <c r="F170" i="13"/>
  <c r="G169" i="14"/>
  <c r="G170" i="14" s="1"/>
  <c r="F170" i="15"/>
  <c r="G169" i="15" s="1"/>
  <c r="F170" i="16"/>
  <c r="G169" i="16" s="1"/>
  <c r="G135" i="6"/>
  <c r="F135" i="6"/>
  <c r="E135" i="6"/>
  <c r="F168" i="7"/>
  <c r="I168" i="7" s="1"/>
  <c r="F168" i="8"/>
  <c r="I168" i="8" s="1"/>
  <c r="I168" i="9"/>
  <c r="F168" i="10"/>
  <c r="I168" i="10" s="1"/>
  <c r="I168" i="12"/>
  <c r="I168" i="13"/>
  <c r="I168" i="14"/>
  <c r="F168" i="15"/>
  <c r="I168" i="15" s="1"/>
  <c r="F168" i="16"/>
  <c r="I168" i="16" s="1"/>
  <c r="G131" i="6"/>
  <c r="F131" i="6"/>
  <c r="E131" i="6"/>
  <c r="F129" i="6"/>
  <c r="G128" i="6" s="1"/>
  <c r="E129" i="6"/>
  <c r="F160" i="7"/>
  <c r="G159" i="7" s="1"/>
  <c r="F160" i="10"/>
  <c r="G159" i="10" s="1"/>
  <c r="F160" i="13"/>
  <c r="G159" i="14"/>
  <c r="G160" i="14" s="1"/>
  <c r="F160" i="15"/>
  <c r="G159" i="15" s="1"/>
  <c r="F160" i="16"/>
  <c r="G159" i="16" s="1"/>
  <c r="G127" i="6"/>
  <c r="F127" i="6"/>
  <c r="E127" i="6"/>
  <c r="F158" i="7"/>
  <c r="I158" i="7" s="1"/>
  <c r="I158" i="9"/>
  <c r="F158" i="10"/>
  <c r="I158" i="10" s="1"/>
  <c r="I158" i="12"/>
  <c r="I158" i="13"/>
  <c r="I158" i="14"/>
  <c r="F158" i="15"/>
  <c r="I158" i="15" s="1"/>
  <c r="F158" i="16"/>
  <c r="I158" i="16" s="1"/>
  <c r="G115" i="6"/>
  <c r="F115" i="6"/>
  <c r="E115" i="6"/>
  <c r="F113" i="6"/>
  <c r="G112" i="6" s="1"/>
  <c r="E113" i="6"/>
  <c r="F140" i="7"/>
  <c r="G139" i="7" s="1"/>
  <c r="F140" i="8"/>
  <c r="G139" i="8" s="1"/>
  <c r="G140" i="8" s="1"/>
  <c r="F140" i="10"/>
  <c r="G139" i="10" s="1"/>
  <c r="F140" i="13"/>
  <c r="G139" i="14"/>
  <c r="G140" i="14" s="1"/>
  <c r="F140" i="15"/>
  <c r="G139" i="15" s="1"/>
  <c r="F140" i="16"/>
  <c r="G139" i="16" s="1"/>
  <c r="G111" i="6"/>
  <c r="F111" i="6"/>
  <c r="E111" i="6"/>
  <c r="F138" i="7"/>
  <c r="I138" i="7" s="1"/>
  <c r="F138" i="8"/>
  <c r="I138" i="8" s="1"/>
  <c r="I138" i="9"/>
  <c r="F138" i="10"/>
  <c r="I138" i="10" s="1"/>
  <c r="I138" i="12"/>
  <c r="I138" i="13"/>
  <c r="I138" i="14"/>
  <c r="F138" i="15"/>
  <c r="I138" i="15" s="1"/>
  <c r="F138" i="16"/>
  <c r="I138" i="16" s="1"/>
  <c r="G107" i="6"/>
  <c r="F107" i="6"/>
  <c r="E107" i="6"/>
  <c r="F105" i="6"/>
  <c r="G104" i="6" s="1"/>
  <c r="E105" i="6"/>
  <c r="F130" i="7"/>
  <c r="G129" i="7" s="1"/>
  <c r="F130" i="8"/>
  <c r="G129" i="8" s="1"/>
  <c r="G130" i="8" s="1"/>
  <c r="F130" i="10"/>
  <c r="G129" i="10" s="1"/>
  <c r="F130" i="13"/>
  <c r="G129" i="14"/>
  <c r="G130" i="14" s="1"/>
  <c r="F130" i="15"/>
  <c r="G129" i="15" s="1"/>
  <c r="F130" i="16"/>
  <c r="G129" i="16" s="1"/>
  <c r="G103" i="6"/>
  <c r="F103" i="6"/>
  <c r="E103" i="6"/>
  <c r="F128" i="7"/>
  <c r="I128" i="7" s="1"/>
  <c r="F128" i="8"/>
  <c r="I128" i="8" s="1"/>
  <c r="I128" i="9"/>
  <c r="F128" i="10"/>
  <c r="I128" i="10" s="1"/>
  <c r="I128" i="12"/>
  <c r="I128" i="13"/>
  <c r="I128" i="14"/>
  <c r="F128" i="15"/>
  <c r="I128" i="15" s="1"/>
  <c r="F128" i="16"/>
  <c r="I128" i="16" s="1"/>
  <c r="G91" i="6"/>
  <c r="F91" i="6"/>
  <c r="E91" i="6"/>
  <c r="F89" i="6"/>
  <c r="G88" i="6" s="1"/>
  <c r="E89" i="6"/>
  <c r="F110" i="7"/>
  <c r="G109" i="7" s="1"/>
  <c r="F110" i="8"/>
  <c r="G109" i="8" s="1"/>
  <c r="G110" i="8" s="1"/>
  <c r="F110" i="10"/>
  <c r="G109" i="10" s="1"/>
  <c r="F110" i="13"/>
  <c r="G109" i="14"/>
  <c r="G110" i="14" s="1"/>
  <c r="F110" i="15"/>
  <c r="G109" i="15" s="1"/>
  <c r="F110" i="16"/>
  <c r="G87" i="6"/>
  <c r="F87" i="6"/>
  <c r="E87" i="6"/>
  <c r="F108" i="7"/>
  <c r="I108" i="7" s="1"/>
  <c r="F108" i="8"/>
  <c r="I108" i="8" s="1"/>
  <c r="I108" i="9"/>
  <c r="I108" i="12"/>
  <c r="I108" i="13"/>
  <c r="I108" i="14"/>
  <c r="F108" i="15"/>
  <c r="I108" i="15" s="1"/>
  <c r="F108" i="16"/>
  <c r="G83" i="6"/>
  <c r="F83" i="6"/>
  <c r="E83" i="6"/>
  <c r="F81" i="6"/>
  <c r="G80" i="6" s="1"/>
  <c r="E81" i="6"/>
  <c r="F100" i="7"/>
  <c r="G99" i="7" s="1"/>
  <c r="F100" i="8"/>
  <c r="G99" i="8" s="1"/>
  <c r="G100" i="8" s="1"/>
  <c r="F100" i="10"/>
  <c r="G99" i="10" s="1"/>
  <c r="F100" i="13"/>
  <c r="G99" i="14"/>
  <c r="G100" i="14" s="1"/>
  <c r="F100" i="15"/>
  <c r="G99" i="15" s="1"/>
  <c r="F100" i="16"/>
  <c r="G99" i="16" s="1"/>
  <c r="G79" i="6"/>
  <c r="F79" i="6"/>
  <c r="E79" i="6"/>
  <c r="F98" i="7"/>
  <c r="I98" i="7" s="1"/>
  <c r="F98" i="8"/>
  <c r="I98" i="8" s="1"/>
  <c r="I98" i="9"/>
  <c r="F98" i="10"/>
  <c r="I98" i="10" s="1"/>
  <c r="I98" i="12"/>
  <c r="I98" i="13"/>
  <c r="I98" i="14"/>
  <c r="F98" i="15"/>
  <c r="I98" i="15" s="1"/>
  <c r="F98" i="16"/>
  <c r="I98" i="16" s="1"/>
  <c r="G75" i="6"/>
  <c r="F75" i="6"/>
  <c r="E75" i="6"/>
  <c r="F73" i="6"/>
  <c r="G72" i="6" s="1"/>
  <c r="E73" i="6"/>
  <c r="F90" i="7"/>
  <c r="G89" i="7" s="1"/>
  <c r="F90" i="8"/>
  <c r="G89" i="8" s="1"/>
  <c r="G90" i="8" s="1"/>
  <c r="F90" i="10"/>
  <c r="G89" i="10" s="1"/>
  <c r="F90" i="13"/>
  <c r="G89" i="14"/>
  <c r="G90" i="14" s="1"/>
  <c r="F90" i="15"/>
  <c r="F90" i="16"/>
  <c r="G89" i="16" s="1"/>
  <c r="G71" i="6"/>
  <c r="F71" i="6"/>
  <c r="E71" i="6"/>
  <c r="F88" i="7"/>
  <c r="I88" i="7" s="1"/>
  <c r="G88" i="8"/>
  <c r="F88" i="8"/>
  <c r="G88" i="10"/>
  <c r="F88" i="10"/>
  <c r="G88" i="13"/>
  <c r="I88" i="14"/>
  <c r="F88" i="15"/>
  <c r="F88" i="16"/>
  <c r="I88" i="16" s="1"/>
  <c r="G67" i="6"/>
  <c r="F67" i="6"/>
  <c r="E67" i="6"/>
  <c r="F65" i="6"/>
  <c r="G64" i="6" s="1"/>
  <c r="E65" i="6"/>
  <c r="F80" i="7"/>
  <c r="G79" i="7" s="1"/>
  <c r="F80" i="8"/>
  <c r="G79" i="8" s="1"/>
  <c r="F80" i="10"/>
  <c r="G79" i="10" s="1"/>
  <c r="F80" i="13"/>
  <c r="G79" i="14"/>
  <c r="G80" i="14" s="1"/>
  <c r="F80" i="15"/>
  <c r="G79" i="15" s="1"/>
  <c r="F80" i="16"/>
  <c r="G79" i="16" s="1"/>
  <c r="G63" i="6"/>
  <c r="F63" i="6"/>
  <c r="E63" i="6"/>
  <c r="F78" i="7"/>
  <c r="I78" i="7" s="1"/>
  <c r="G78" i="8"/>
  <c r="F78" i="8"/>
  <c r="G78" i="10"/>
  <c r="F78" i="10"/>
  <c r="G78" i="13"/>
  <c r="I78" i="14"/>
  <c r="G78" i="15"/>
  <c r="F78" i="15"/>
  <c r="F78" i="16"/>
  <c r="I78" i="16" s="1"/>
  <c r="G59" i="6"/>
  <c r="F59" i="6"/>
  <c r="E59" i="6"/>
  <c r="F57" i="6"/>
  <c r="G56" i="6" s="1"/>
  <c r="E57" i="6"/>
  <c r="F70" i="7"/>
  <c r="G69" i="7" s="1"/>
  <c r="F70" i="8"/>
  <c r="G69" i="8" s="1"/>
  <c r="F70" i="10"/>
  <c r="G69" i="10" s="1"/>
  <c r="F70" i="13"/>
  <c r="G69" i="14"/>
  <c r="G70" i="14" s="1"/>
  <c r="F70" i="15"/>
  <c r="G69" i="15" s="1"/>
  <c r="F70" i="16"/>
  <c r="G69" i="16" s="1"/>
  <c r="G55" i="6"/>
  <c r="F55" i="6"/>
  <c r="E55" i="6"/>
  <c r="F68" i="7"/>
  <c r="I68" i="7" s="1"/>
  <c r="G68" i="8"/>
  <c r="F68" i="8"/>
  <c r="G68" i="10"/>
  <c r="F68" i="10"/>
  <c r="G68" i="13"/>
  <c r="I68" i="14"/>
  <c r="G68" i="15"/>
  <c r="F68" i="15"/>
  <c r="F68" i="16"/>
  <c r="I68" i="16" s="1"/>
  <c r="G51" i="6"/>
  <c r="F51" i="6"/>
  <c r="E51" i="6"/>
  <c r="F49" i="6"/>
  <c r="G48" i="6" s="1"/>
  <c r="E49" i="6"/>
  <c r="F60" i="7"/>
  <c r="G59" i="7" s="1"/>
  <c r="F60" i="8"/>
  <c r="G59" i="8" s="1"/>
  <c r="F60" i="10"/>
  <c r="G59" i="10" s="1"/>
  <c r="F60" i="13"/>
  <c r="F60" i="15"/>
  <c r="G59" i="15" s="1"/>
  <c r="F60" i="16"/>
  <c r="G59" i="16" s="1"/>
  <c r="G47" i="6"/>
  <c r="F47" i="6"/>
  <c r="E47" i="6"/>
  <c r="F58" i="7"/>
  <c r="I58" i="7" s="1"/>
  <c r="G58" i="8"/>
  <c r="F58" i="8"/>
  <c r="G58" i="10"/>
  <c r="F58" i="10"/>
  <c r="G58" i="13"/>
  <c r="G58" i="15"/>
  <c r="F58" i="15"/>
  <c r="F58" i="16"/>
  <c r="I58" i="16" s="1"/>
  <c r="G35" i="6"/>
  <c r="F35" i="6"/>
  <c r="E35" i="6"/>
  <c r="F33" i="6"/>
  <c r="G32" i="6" s="1"/>
  <c r="E33" i="6"/>
  <c r="F40" i="7"/>
  <c r="G39" i="7" s="1"/>
  <c r="F40" i="8"/>
  <c r="G39" i="8" s="1"/>
  <c r="G40" i="8" s="1"/>
  <c r="F40" i="10"/>
  <c r="G39" i="10" s="1"/>
  <c r="F40" i="15"/>
  <c r="G39" i="15" s="1"/>
  <c r="F40" i="16"/>
  <c r="G31" i="6"/>
  <c r="F31" i="6"/>
  <c r="E31" i="6"/>
  <c r="F38" i="7"/>
  <c r="I38" i="7" s="1"/>
  <c r="G38" i="8"/>
  <c r="F38" i="8"/>
  <c r="G38" i="10"/>
  <c r="F38" i="10"/>
  <c r="G38" i="13"/>
  <c r="F38" i="15"/>
  <c r="F38" i="16"/>
  <c r="G27" i="6"/>
  <c r="F27" i="6"/>
  <c r="E27" i="6"/>
  <c r="F25" i="6"/>
  <c r="G24" i="6" s="1"/>
  <c r="E25" i="6"/>
  <c r="F30" i="7"/>
  <c r="G29" i="7" s="1"/>
  <c r="F30" i="8"/>
  <c r="G29" i="8" s="1"/>
  <c r="F30" i="10"/>
  <c r="G29" i="10" s="1"/>
  <c r="F30" i="13"/>
  <c r="F30" i="15"/>
  <c r="G29" i="15" s="1"/>
  <c r="F30" i="16"/>
  <c r="G29" i="16" s="1"/>
  <c r="F23" i="6"/>
  <c r="E23" i="6"/>
  <c r="F28" i="7"/>
  <c r="I28" i="7" s="1"/>
  <c r="G28" i="8"/>
  <c r="F28" i="8"/>
  <c r="G28" i="10"/>
  <c r="F28" i="10"/>
  <c r="G28" i="13"/>
  <c r="F28" i="15"/>
  <c r="F28" i="16"/>
  <c r="I28" i="16" s="1"/>
  <c r="G19" i="6"/>
  <c r="F19" i="6"/>
  <c r="E19" i="6"/>
  <c r="F17" i="6"/>
  <c r="G16" i="6" s="1"/>
  <c r="E17" i="6"/>
  <c r="F20" i="8"/>
  <c r="G19" i="8" s="1"/>
  <c r="F20" i="10"/>
  <c r="G19" i="10" s="1"/>
  <c r="F20" i="13"/>
  <c r="F20" i="15"/>
  <c r="G19" i="15" s="1"/>
  <c r="F20" i="16"/>
  <c r="G15" i="6"/>
  <c r="F15" i="6"/>
  <c r="E15" i="6"/>
  <c r="G18" i="8"/>
  <c r="F18" i="8"/>
  <c r="G18" i="10"/>
  <c r="F18" i="10"/>
  <c r="G18" i="13"/>
  <c r="F18" i="15"/>
  <c r="F18" i="16"/>
  <c r="G11" i="6"/>
  <c r="F11" i="6"/>
  <c r="E11" i="6"/>
  <c r="F10" i="8"/>
  <c r="F10" i="9"/>
  <c r="F10" i="10"/>
  <c r="G9" i="10" s="1"/>
  <c r="F10" i="13"/>
  <c r="G9" i="13" s="1"/>
  <c r="F10" i="15"/>
  <c r="G9" i="15" s="1"/>
  <c r="F10" i="16"/>
  <c r="G9" i="16" s="1"/>
  <c r="F9" i="6"/>
  <c r="G8" i="6" s="1"/>
  <c r="E9" i="6"/>
  <c r="G7" i="6"/>
  <c r="F7" i="6"/>
  <c r="E7" i="6"/>
  <c r="G146" i="6"/>
  <c r="G141" i="6"/>
  <c r="F146" i="6"/>
  <c r="F141" i="6"/>
  <c r="E146" i="6"/>
  <c r="E141" i="6"/>
  <c r="F144" i="6"/>
  <c r="E144" i="6"/>
  <c r="G142" i="6"/>
  <c r="G153" i="6" s="1"/>
  <c r="F142" i="6"/>
  <c r="E142" i="6"/>
  <c r="E143" i="6" s="1"/>
  <c r="F23" i="15"/>
  <c r="F33" i="15"/>
  <c r="F43" i="15"/>
  <c r="F45" i="15" s="1"/>
  <c r="F63" i="15"/>
  <c r="F73" i="15"/>
  <c r="F83" i="15"/>
  <c r="F85" i="15" s="1"/>
  <c r="F93" i="15"/>
  <c r="F95" i="15" s="1"/>
  <c r="H95" i="15" s="1"/>
  <c r="I95" i="15" s="1"/>
  <c r="F103" i="15"/>
  <c r="F113" i="15"/>
  <c r="F133" i="15"/>
  <c r="F143" i="15"/>
  <c r="F163" i="15"/>
  <c r="F173" i="15"/>
  <c r="F13" i="16"/>
  <c r="F23" i="16"/>
  <c r="F33" i="16"/>
  <c r="F43" i="16"/>
  <c r="F63" i="16"/>
  <c r="F73" i="16"/>
  <c r="F83" i="16"/>
  <c r="F85" i="16" s="1"/>
  <c r="F93" i="16"/>
  <c r="F95" i="16" s="1"/>
  <c r="F103" i="16"/>
  <c r="F113" i="16"/>
  <c r="F133" i="16"/>
  <c r="F143" i="16"/>
  <c r="F163" i="16"/>
  <c r="F173" i="16"/>
  <c r="F181" i="16"/>
  <c r="G84" i="6"/>
  <c r="G92" i="6"/>
  <c r="G108" i="6"/>
  <c r="G132" i="6"/>
  <c r="G140" i="6"/>
  <c r="G36" i="6"/>
  <c r="F84" i="6"/>
  <c r="F92" i="6"/>
  <c r="F108" i="6"/>
  <c r="F132" i="6"/>
  <c r="F140" i="6"/>
  <c r="F36" i="6"/>
  <c r="E84" i="6"/>
  <c r="E92" i="6"/>
  <c r="E108" i="6"/>
  <c r="E132" i="6"/>
  <c r="E140" i="6"/>
  <c r="E36" i="6"/>
  <c r="G76" i="6"/>
  <c r="F76" i="6"/>
  <c r="E76" i="6"/>
  <c r="G68" i="6"/>
  <c r="F68" i="6"/>
  <c r="E68" i="6"/>
  <c r="G60" i="6"/>
  <c r="F60" i="6"/>
  <c r="E60" i="6"/>
  <c r="G52" i="6"/>
  <c r="F52" i="6"/>
  <c r="E52" i="6"/>
  <c r="G28" i="6"/>
  <c r="F28" i="6"/>
  <c r="E28" i="6"/>
  <c r="G20" i="6"/>
  <c r="F20" i="6"/>
  <c r="E20" i="6"/>
  <c r="E186" i="15"/>
  <c r="E187" i="15" s="1"/>
  <c r="E186" i="14"/>
  <c r="E187" i="14" s="1"/>
  <c r="E12" i="6"/>
  <c r="G12" i="6"/>
  <c r="F12" i="6"/>
  <c r="E186" i="13"/>
  <c r="E187" i="13" s="1"/>
  <c r="E186" i="12"/>
  <c r="E187" i="12" s="1"/>
  <c r="G186" i="12"/>
  <c r="E186" i="10"/>
  <c r="E187" i="10" s="1"/>
  <c r="E186" i="9"/>
  <c r="E187" i="9" s="1"/>
  <c r="E186" i="8"/>
  <c r="E186" i="7"/>
  <c r="F186" i="7" l="1"/>
  <c r="F180" i="9"/>
  <c r="G186" i="9"/>
  <c r="F182" i="9"/>
  <c r="M53" i="38"/>
  <c r="M50" i="38"/>
  <c r="G149" i="6"/>
  <c r="M53" i="8"/>
  <c r="F182" i="16"/>
  <c r="F145" i="6"/>
  <c r="G190" i="8"/>
  <c r="N207" i="13"/>
  <c r="P207" i="13" s="1"/>
  <c r="E149" i="6"/>
  <c r="N177" i="13"/>
  <c r="Q177" i="13" s="1"/>
  <c r="R177" i="13" s="1"/>
  <c r="N212" i="13"/>
  <c r="P212" i="13" s="1"/>
  <c r="M122" i="9"/>
  <c r="F180" i="14"/>
  <c r="G182" i="9"/>
  <c r="H182" i="9" s="1"/>
  <c r="I182" i="9" s="1"/>
  <c r="M119" i="13"/>
  <c r="M121" i="13"/>
  <c r="H95" i="16"/>
  <c r="I95" i="16" s="1"/>
  <c r="H85" i="16"/>
  <c r="I85" i="16" s="1"/>
  <c r="F181" i="15"/>
  <c r="F182" i="15" s="1"/>
  <c r="H85" i="15"/>
  <c r="I85" i="15"/>
  <c r="G10" i="16"/>
  <c r="J10" i="16" s="1"/>
  <c r="K10" i="16" s="1"/>
  <c r="G11" i="16"/>
  <c r="H9" i="16"/>
  <c r="I9" i="16" s="1"/>
  <c r="J9" i="16"/>
  <c r="K9" i="16" s="1"/>
  <c r="G30" i="16"/>
  <c r="J30" i="16" s="1"/>
  <c r="K30" i="16" s="1"/>
  <c r="G31" i="16"/>
  <c r="H29" i="16"/>
  <c r="I29" i="16" s="1"/>
  <c r="J29" i="16"/>
  <c r="K29" i="16" s="1"/>
  <c r="G61" i="16"/>
  <c r="G60" i="16"/>
  <c r="J60" i="16" s="1"/>
  <c r="K60" i="16" s="1"/>
  <c r="J59" i="16"/>
  <c r="K59" i="16" s="1"/>
  <c r="H59" i="16"/>
  <c r="I59" i="16" s="1"/>
  <c r="G71" i="16"/>
  <c r="G70" i="16"/>
  <c r="J70" i="16" s="1"/>
  <c r="K70" i="16" s="1"/>
  <c r="H69" i="16"/>
  <c r="I69" i="16" s="1"/>
  <c r="J69" i="16"/>
  <c r="K69" i="16" s="1"/>
  <c r="G80" i="16"/>
  <c r="J80" i="16" s="1"/>
  <c r="K80" i="16" s="1"/>
  <c r="G81" i="16"/>
  <c r="J79" i="16"/>
  <c r="K79" i="16" s="1"/>
  <c r="H79" i="16"/>
  <c r="I79" i="16" s="1"/>
  <c r="G91" i="16"/>
  <c r="G90" i="16"/>
  <c r="J90" i="16" s="1"/>
  <c r="K90" i="16" s="1"/>
  <c r="J89" i="16"/>
  <c r="K89" i="16" s="1"/>
  <c r="H89" i="16"/>
  <c r="I89" i="16" s="1"/>
  <c r="G100" i="16"/>
  <c r="J100" i="16" s="1"/>
  <c r="K100" i="16" s="1"/>
  <c r="G101" i="16"/>
  <c r="H99" i="16"/>
  <c r="I99" i="16" s="1"/>
  <c r="J99" i="16"/>
  <c r="K99" i="16" s="1"/>
  <c r="G130" i="16"/>
  <c r="J130" i="16" s="1"/>
  <c r="K130" i="16" s="1"/>
  <c r="G131" i="16"/>
  <c r="H129" i="16"/>
  <c r="I129" i="16" s="1"/>
  <c r="J129" i="16"/>
  <c r="K129" i="16" s="1"/>
  <c r="G141" i="16"/>
  <c r="G140" i="16"/>
  <c r="J140" i="16" s="1"/>
  <c r="K140" i="16" s="1"/>
  <c r="G149" i="16"/>
  <c r="J139" i="16"/>
  <c r="K139" i="16" s="1"/>
  <c r="H139" i="16"/>
  <c r="I139" i="16" s="1"/>
  <c r="G161" i="16"/>
  <c r="G160" i="16"/>
  <c r="J160" i="16" s="1"/>
  <c r="K160" i="16" s="1"/>
  <c r="J159" i="16"/>
  <c r="K159" i="16" s="1"/>
  <c r="H159" i="16"/>
  <c r="I159" i="16" s="1"/>
  <c r="G171" i="16"/>
  <c r="G170" i="16"/>
  <c r="J170" i="16" s="1"/>
  <c r="K170" i="16" s="1"/>
  <c r="J169" i="16"/>
  <c r="K169" i="16" s="1"/>
  <c r="H169" i="16"/>
  <c r="I169" i="16" s="1"/>
  <c r="G170" i="15"/>
  <c r="H170" i="15" s="1"/>
  <c r="I170" i="15" s="1"/>
  <c r="G171" i="15"/>
  <c r="H169" i="15"/>
  <c r="I169" i="15" s="1"/>
  <c r="J169" i="15"/>
  <c r="K169" i="15" s="1"/>
  <c r="G160" i="15"/>
  <c r="H160" i="15" s="1"/>
  <c r="I160" i="15" s="1"/>
  <c r="G161" i="15"/>
  <c r="H159" i="15"/>
  <c r="I159" i="15" s="1"/>
  <c r="J159" i="15"/>
  <c r="K159" i="15" s="1"/>
  <c r="G140" i="15"/>
  <c r="H140" i="15" s="1"/>
  <c r="I140" i="15" s="1"/>
  <c r="G141" i="15"/>
  <c r="J139" i="15"/>
  <c r="K139" i="15" s="1"/>
  <c r="H139" i="15"/>
  <c r="I139" i="15" s="1"/>
  <c r="G131" i="15"/>
  <c r="G130" i="15"/>
  <c r="H130" i="15" s="1"/>
  <c r="I130" i="15" s="1"/>
  <c r="G149" i="15"/>
  <c r="H129" i="15"/>
  <c r="I129" i="15" s="1"/>
  <c r="J129" i="15"/>
  <c r="K129" i="15" s="1"/>
  <c r="G110" i="15"/>
  <c r="J110" i="15" s="1"/>
  <c r="K110" i="15" s="1"/>
  <c r="G111" i="15"/>
  <c r="J109" i="15"/>
  <c r="K109" i="15" s="1"/>
  <c r="H109" i="15"/>
  <c r="I109" i="15" s="1"/>
  <c r="G119" i="15"/>
  <c r="G100" i="15"/>
  <c r="J100" i="15" s="1"/>
  <c r="K100" i="15" s="1"/>
  <c r="G101" i="15"/>
  <c r="H99" i="15"/>
  <c r="I99" i="15" s="1"/>
  <c r="J99" i="15"/>
  <c r="K99" i="15" s="1"/>
  <c r="G80" i="15"/>
  <c r="J80" i="15" s="1"/>
  <c r="K80" i="15" s="1"/>
  <c r="G81" i="15"/>
  <c r="J79" i="15"/>
  <c r="K79" i="15" s="1"/>
  <c r="H79" i="15"/>
  <c r="I79" i="15" s="1"/>
  <c r="G70" i="15"/>
  <c r="J70" i="15" s="1"/>
  <c r="K70" i="15" s="1"/>
  <c r="G71" i="15"/>
  <c r="H69" i="15"/>
  <c r="I69" i="15" s="1"/>
  <c r="J69" i="15"/>
  <c r="K69" i="15" s="1"/>
  <c r="G60" i="15"/>
  <c r="J60" i="15" s="1"/>
  <c r="K60" i="15" s="1"/>
  <c r="G61" i="15"/>
  <c r="J59" i="15"/>
  <c r="K59" i="15" s="1"/>
  <c r="H59" i="15"/>
  <c r="I59" i="15" s="1"/>
  <c r="G41" i="15"/>
  <c r="G40" i="15"/>
  <c r="J40" i="15" s="1"/>
  <c r="K40" i="15" s="1"/>
  <c r="H39" i="15"/>
  <c r="I39" i="15" s="1"/>
  <c r="J39" i="15"/>
  <c r="K39" i="15" s="1"/>
  <c r="G30" i="15"/>
  <c r="H30" i="15" s="1"/>
  <c r="I30" i="15" s="1"/>
  <c r="G31" i="15"/>
  <c r="G49" i="15"/>
  <c r="J29" i="15"/>
  <c r="K29" i="15" s="1"/>
  <c r="H29" i="15"/>
  <c r="I29" i="15" s="1"/>
  <c r="G21" i="15"/>
  <c r="G20" i="15"/>
  <c r="H20" i="15" s="1"/>
  <c r="I20" i="15" s="1"/>
  <c r="J19" i="15"/>
  <c r="K19" i="15" s="1"/>
  <c r="H19" i="15"/>
  <c r="I19" i="15" s="1"/>
  <c r="G11" i="15"/>
  <c r="G10" i="15"/>
  <c r="J10" i="15" s="1"/>
  <c r="K10" i="15" s="1"/>
  <c r="J9" i="15"/>
  <c r="K9" i="15" s="1"/>
  <c r="H9" i="15"/>
  <c r="I9" i="15" s="1"/>
  <c r="G178" i="14"/>
  <c r="N209" i="13"/>
  <c r="G178" i="10"/>
  <c r="K178" i="10" s="1"/>
  <c r="J70" i="14"/>
  <c r="K70" i="14" s="1"/>
  <c r="G71" i="14"/>
  <c r="G72" i="14" s="1"/>
  <c r="J69" i="14"/>
  <c r="K69" i="14" s="1"/>
  <c r="H69" i="14"/>
  <c r="I69" i="14" s="1"/>
  <c r="J80" i="14"/>
  <c r="K80" i="14" s="1"/>
  <c r="G81" i="14"/>
  <c r="G82" i="14" s="1"/>
  <c r="J79" i="14"/>
  <c r="K79" i="14" s="1"/>
  <c r="H79" i="14"/>
  <c r="I79" i="14" s="1"/>
  <c r="J110" i="14"/>
  <c r="K110" i="14" s="1"/>
  <c r="G111" i="14"/>
  <c r="G112" i="14" s="1"/>
  <c r="J109" i="14"/>
  <c r="K109" i="14" s="1"/>
  <c r="H109" i="14"/>
  <c r="I109" i="14" s="1"/>
  <c r="J130" i="14"/>
  <c r="K130" i="14" s="1"/>
  <c r="G149" i="14"/>
  <c r="G150" i="14" s="1"/>
  <c r="G131" i="14"/>
  <c r="G132" i="14" s="1"/>
  <c r="J129" i="14"/>
  <c r="K129" i="14" s="1"/>
  <c r="H129" i="14"/>
  <c r="I129" i="14" s="1"/>
  <c r="G141" i="14"/>
  <c r="G142" i="14" s="1"/>
  <c r="J140" i="14"/>
  <c r="K140" i="14" s="1"/>
  <c r="H139" i="14"/>
  <c r="I139" i="14" s="1"/>
  <c r="J139" i="14"/>
  <c r="K139" i="14" s="1"/>
  <c r="J160" i="14"/>
  <c r="K160" i="14" s="1"/>
  <c r="G161" i="14"/>
  <c r="G162" i="14" s="1"/>
  <c r="J159" i="14"/>
  <c r="K159" i="14" s="1"/>
  <c r="H159" i="14"/>
  <c r="I159" i="14" s="1"/>
  <c r="J90" i="14"/>
  <c r="K90" i="14" s="1"/>
  <c r="G91" i="14"/>
  <c r="G92" i="14" s="1"/>
  <c r="H89" i="14"/>
  <c r="I89" i="14" s="1"/>
  <c r="J89" i="14"/>
  <c r="K89" i="14" s="1"/>
  <c r="G101" i="14"/>
  <c r="G102" i="14" s="1"/>
  <c r="J100" i="14"/>
  <c r="K100" i="14" s="1"/>
  <c r="G119" i="14"/>
  <c r="G120" i="14" s="1"/>
  <c r="J99" i="14"/>
  <c r="K99" i="14" s="1"/>
  <c r="H99" i="14"/>
  <c r="I99" i="14" s="1"/>
  <c r="J170" i="14"/>
  <c r="K170" i="14" s="1"/>
  <c r="G171" i="14"/>
  <c r="G172" i="14" s="1"/>
  <c r="J169" i="14"/>
  <c r="K169" i="14" s="1"/>
  <c r="H169" i="14"/>
  <c r="I169" i="14" s="1"/>
  <c r="G179" i="14"/>
  <c r="H179" i="14" s="1"/>
  <c r="I179" i="14" s="1"/>
  <c r="G11" i="13"/>
  <c r="H9" i="13"/>
  <c r="I9" i="13" s="1"/>
  <c r="J9" i="13"/>
  <c r="K9" i="13" s="1"/>
  <c r="G10" i="13"/>
  <c r="J10" i="13" s="1"/>
  <c r="K10" i="13" s="1"/>
  <c r="G169" i="13"/>
  <c r="G159" i="13"/>
  <c r="G139" i="13"/>
  <c r="G129" i="13"/>
  <c r="G109" i="13"/>
  <c r="G99" i="13"/>
  <c r="G89" i="13"/>
  <c r="G79" i="13"/>
  <c r="G69" i="13"/>
  <c r="G59" i="13"/>
  <c r="G29" i="13"/>
  <c r="G19" i="13"/>
  <c r="M109" i="13"/>
  <c r="M110" i="13" s="1"/>
  <c r="M111" i="13"/>
  <c r="M112" i="13" s="1"/>
  <c r="G170" i="10"/>
  <c r="J170" i="10" s="1"/>
  <c r="K170" i="10" s="1"/>
  <c r="G171" i="10"/>
  <c r="H169" i="10"/>
  <c r="I169" i="10" s="1"/>
  <c r="J169" i="10"/>
  <c r="K169" i="10" s="1"/>
  <c r="G160" i="10"/>
  <c r="J160" i="10" s="1"/>
  <c r="K160" i="10" s="1"/>
  <c r="G161" i="10"/>
  <c r="H159" i="10"/>
  <c r="I159" i="10" s="1"/>
  <c r="J159" i="10"/>
  <c r="K159" i="10" s="1"/>
  <c r="G140" i="10"/>
  <c r="J140" i="10" s="1"/>
  <c r="K140" i="10" s="1"/>
  <c r="G141" i="10"/>
  <c r="J139" i="10"/>
  <c r="K139" i="10" s="1"/>
  <c r="H139" i="10"/>
  <c r="I139" i="10" s="1"/>
  <c r="G130" i="10"/>
  <c r="J130" i="10" s="1"/>
  <c r="K130" i="10" s="1"/>
  <c r="G131" i="10"/>
  <c r="G149" i="10"/>
  <c r="H129" i="10"/>
  <c r="I129" i="10" s="1"/>
  <c r="J129" i="10"/>
  <c r="K129" i="10" s="1"/>
  <c r="G110" i="10"/>
  <c r="J110" i="10" s="1"/>
  <c r="K110" i="10" s="1"/>
  <c r="G111" i="10"/>
  <c r="J109" i="10"/>
  <c r="K109" i="10" s="1"/>
  <c r="H109" i="10"/>
  <c r="I109" i="10" s="1"/>
  <c r="G119" i="10"/>
  <c r="G100" i="10"/>
  <c r="H100" i="10" s="1"/>
  <c r="I100" i="10" s="1"/>
  <c r="G101" i="10"/>
  <c r="H99" i="10"/>
  <c r="I99" i="10" s="1"/>
  <c r="J99" i="10"/>
  <c r="K99" i="10" s="1"/>
  <c r="G90" i="10"/>
  <c r="J90" i="10" s="1"/>
  <c r="K90" i="10" s="1"/>
  <c r="G91" i="10"/>
  <c r="H89" i="10"/>
  <c r="I89" i="10" s="1"/>
  <c r="J89" i="10"/>
  <c r="K89" i="10" s="1"/>
  <c r="G80" i="10"/>
  <c r="H80" i="10" s="1"/>
  <c r="I80" i="10" s="1"/>
  <c r="G81" i="10"/>
  <c r="H79" i="10"/>
  <c r="I79" i="10" s="1"/>
  <c r="J79" i="10"/>
  <c r="K79" i="10" s="1"/>
  <c r="G70" i="10"/>
  <c r="J70" i="10" s="1"/>
  <c r="K70" i="10" s="1"/>
  <c r="G71" i="10"/>
  <c r="H69" i="10"/>
  <c r="I69" i="10" s="1"/>
  <c r="J69" i="10"/>
  <c r="K69" i="10" s="1"/>
  <c r="G60" i="10"/>
  <c r="J60" i="10" s="1"/>
  <c r="K60" i="10" s="1"/>
  <c r="G61" i="10"/>
  <c r="J59" i="10"/>
  <c r="K59" i="10" s="1"/>
  <c r="H59" i="10"/>
  <c r="I59" i="10" s="1"/>
  <c r="G40" i="10"/>
  <c r="H40" i="10" s="1"/>
  <c r="I40" i="10" s="1"/>
  <c r="G41" i="10"/>
  <c r="J39" i="10"/>
  <c r="K39" i="10" s="1"/>
  <c r="H39" i="10"/>
  <c r="I39" i="10" s="1"/>
  <c r="G30" i="10"/>
  <c r="H30" i="10" s="1"/>
  <c r="I30" i="10" s="1"/>
  <c r="G31" i="10"/>
  <c r="G49" i="10"/>
  <c r="J29" i="10"/>
  <c r="K29" i="10" s="1"/>
  <c r="H29" i="10"/>
  <c r="I29" i="10" s="1"/>
  <c r="G20" i="10"/>
  <c r="H20" i="10" s="1"/>
  <c r="I20" i="10" s="1"/>
  <c r="G21" i="10"/>
  <c r="J19" i="10"/>
  <c r="K19" i="10" s="1"/>
  <c r="H19" i="10"/>
  <c r="I19" i="10" s="1"/>
  <c r="G10" i="10"/>
  <c r="J10" i="10" s="1"/>
  <c r="K10" i="10" s="1"/>
  <c r="G11" i="10"/>
  <c r="J9" i="10"/>
  <c r="K9" i="10" s="1"/>
  <c r="H9" i="10"/>
  <c r="I9" i="10" s="1"/>
  <c r="G179" i="10"/>
  <c r="J179" i="10" s="1"/>
  <c r="K179" i="10" s="1"/>
  <c r="G178" i="9"/>
  <c r="K178" i="9" s="1"/>
  <c r="F180" i="10"/>
  <c r="J182" i="9"/>
  <c r="K182" i="9" s="1"/>
  <c r="O147" i="9"/>
  <c r="P147" i="9" s="1"/>
  <c r="O146" i="9"/>
  <c r="P146" i="9" s="1"/>
  <c r="O125" i="9"/>
  <c r="P125" i="9" s="1"/>
  <c r="O47" i="9"/>
  <c r="P47" i="9" s="1"/>
  <c r="H25" i="9"/>
  <c r="F185" i="9"/>
  <c r="H185" i="9" s="1"/>
  <c r="I185" i="9" s="1"/>
  <c r="I25" i="9"/>
  <c r="G180" i="9"/>
  <c r="G31" i="8"/>
  <c r="J29" i="8"/>
  <c r="K29" i="8" s="1"/>
  <c r="H29" i="8"/>
  <c r="I29" i="8" s="1"/>
  <c r="G49" i="8"/>
  <c r="G61" i="8"/>
  <c r="J59" i="8"/>
  <c r="K59" i="8" s="1"/>
  <c r="H59" i="8"/>
  <c r="I59" i="8" s="1"/>
  <c r="G71" i="8"/>
  <c r="J69" i="8"/>
  <c r="K69" i="8" s="1"/>
  <c r="H69" i="8"/>
  <c r="I69" i="8" s="1"/>
  <c r="G81" i="8"/>
  <c r="J79" i="8"/>
  <c r="K79" i="8" s="1"/>
  <c r="H79" i="8"/>
  <c r="I79" i="8" s="1"/>
  <c r="G171" i="8"/>
  <c r="J169" i="8"/>
  <c r="K169" i="8" s="1"/>
  <c r="H169" i="8"/>
  <c r="I169" i="8" s="1"/>
  <c r="G20" i="8"/>
  <c r="H20" i="8" s="1"/>
  <c r="I20" i="8" s="1"/>
  <c r="G21" i="8"/>
  <c r="H19" i="8"/>
  <c r="I19" i="8" s="1"/>
  <c r="J19" i="8"/>
  <c r="K19" i="8" s="1"/>
  <c r="G41" i="8"/>
  <c r="J39" i="8"/>
  <c r="K39" i="8" s="1"/>
  <c r="H39" i="8"/>
  <c r="I39" i="8" s="1"/>
  <c r="G91" i="8"/>
  <c r="J89" i="8"/>
  <c r="K89" i="8" s="1"/>
  <c r="H89" i="8"/>
  <c r="I89" i="8" s="1"/>
  <c r="G101" i="8"/>
  <c r="J99" i="8"/>
  <c r="K99" i="8" s="1"/>
  <c r="H99" i="8"/>
  <c r="I99" i="8" s="1"/>
  <c r="G119" i="8"/>
  <c r="G111" i="8"/>
  <c r="J109" i="8"/>
  <c r="K109" i="8" s="1"/>
  <c r="H109" i="8"/>
  <c r="I109" i="8" s="1"/>
  <c r="G131" i="8"/>
  <c r="J129" i="8"/>
  <c r="K129" i="8" s="1"/>
  <c r="H129" i="8"/>
  <c r="I129" i="8" s="1"/>
  <c r="G149" i="8"/>
  <c r="G141" i="8"/>
  <c r="J139" i="8"/>
  <c r="K139" i="8" s="1"/>
  <c r="H139" i="8"/>
  <c r="I139" i="8" s="1"/>
  <c r="G30" i="8"/>
  <c r="J30" i="8" s="1"/>
  <c r="K30" i="8" s="1"/>
  <c r="G60" i="8"/>
  <c r="H60" i="8" s="1"/>
  <c r="I60" i="8" s="1"/>
  <c r="G70" i="8"/>
  <c r="J70" i="8" s="1"/>
  <c r="K70" i="8" s="1"/>
  <c r="G80" i="8"/>
  <c r="J80" i="8" s="1"/>
  <c r="K80" i="8" s="1"/>
  <c r="G170" i="8"/>
  <c r="H170" i="8" s="1"/>
  <c r="I170" i="8" s="1"/>
  <c r="F149" i="6"/>
  <c r="G186" i="13"/>
  <c r="J29" i="7"/>
  <c r="K29" i="7" s="1"/>
  <c r="H29" i="7"/>
  <c r="I29" i="7" s="1"/>
  <c r="J59" i="7"/>
  <c r="K59" i="7" s="1"/>
  <c r="H59" i="7"/>
  <c r="I59" i="7" s="1"/>
  <c r="J69" i="7"/>
  <c r="K69" i="7" s="1"/>
  <c r="H69" i="7"/>
  <c r="I69" i="7" s="1"/>
  <c r="J79" i="7"/>
  <c r="K79" i="7" s="1"/>
  <c r="H79" i="7"/>
  <c r="I79" i="7" s="1"/>
  <c r="J159" i="7"/>
  <c r="K159" i="7" s="1"/>
  <c r="H159" i="7"/>
  <c r="I159" i="7" s="1"/>
  <c r="J169" i="7"/>
  <c r="K169" i="7" s="1"/>
  <c r="H169" i="7"/>
  <c r="I169" i="7" s="1"/>
  <c r="H177" i="7"/>
  <c r="I177" i="7" s="1"/>
  <c r="J39" i="7"/>
  <c r="K39" i="7" s="1"/>
  <c r="H39" i="7"/>
  <c r="I39" i="7" s="1"/>
  <c r="J89" i="7"/>
  <c r="K89" i="7" s="1"/>
  <c r="H89" i="7"/>
  <c r="I89" i="7" s="1"/>
  <c r="J99" i="7"/>
  <c r="K99" i="7" s="1"/>
  <c r="H99" i="7"/>
  <c r="I99" i="7" s="1"/>
  <c r="J109" i="7"/>
  <c r="K109" i="7" s="1"/>
  <c r="H109" i="7"/>
  <c r="I109" i="7" s="1"/>
  <c r="J129" i="7"/>
  <c r="K129" i="7" s="1"/>
  <c r="H129" i="7"/>
  <c r="I129" i="7" s="1"/>
  <c r="J139" i="7"/>
  <c r="K139" i="7" s="1"/>
  <c r="H139" i="7"/>
  <c r="I139" i="7" s="1"/>
  <c r="G31" i="7"/>
  <c r="G30" i="7"/>
  <c r="G61" i="7"/>
  <c r="G60" i="7"/>
  <c r="G71" i="7"/>
  <c r="G70" i="7"/>
  <c r="G81" i="7"/>
  <c r="G80" i="7"/>
  <c r="G161" i="7"/>
  <c r="G160" i="7"/>
  <c r="G171" i="7"/>
  <c r="G170" i="7"/>
  <c r="G41" i="7"/>
  <c r="G40" i="7"/>
  <c r="G91" i="7"/>
  <c r="G90" i="7"/>
  <c r="G101" i="7"/>
  <c r="G100" i="7"/>
  <c r="G111" i="7"/>
  <c r="G110" i="7"/>
  <c r="G131" i="7"/>
  <c r="G130" i="7"/>
  <c r="G149" i="7"/>
  <c r="G141" i="7"/>
  <c r="G140" i="7"/>
  <c r="N139" i="7"/>
  <c r="N139" i="36" s="1"/>
  <c r="F181" i="7"/>
  <c r="F183" i="7"/>
  <c r="F187" i="7" s="1"/>
  <c r="F165" i="16"/>
  <c r="H163" i="16"/>
  <c r="I163" i="16" s="1"/>
  <c r="F135" i="16"/>
  <c r="H133" i="16"/>
  <c r="I133" i="16" s="1"/>
  <c r="H83" i="16"/>
  <c r="I83" i="16" s="1"/>
  <c r="F65" i="16"/>
  <c r="H63" i="16"/>
  <c r="I63" i="16" s="1"/>
  <c r="F35" i="16"/>
  <c r="H33" i="16"/>
  <c r="I33" i="16" s="1"/>
  <c r="F15" i="16"/>
  <c r="H13" i="16"/>
  <c r="I13" i="16" s="1"/>
  <c r="F183" i="16"/>
  <c r="F135" i="15"/>
  <c r="H133" i="15"/>
  <c r="I133" i="15" s="1"/>
  <c r="H83" i="15"/>
  <c r="I83" i="15" s="1"/>
  <c r="F35" i="15"/>
  <c r="H33" i="15"/>
  <c r="I33" i="15" s="1"/>
  <c r="F165" i="14"/>
  <c r="H163" i="14"/>
  <c r="I163" i="14" s="1"/>
  <c r="F135" i="14"/>
  <c r="H133" i="14"/>
  <c r="I133" i="14" s="1"/>
  <c r="F105" i="14"/>
  <c r="H103" i="14"/>
  <c r="I103" i="14" s="1"/>
  <c r="H83" i="14"/>
  <c r="I83" i="14" s="1"/>
  <c r="J181" i="12"/>
  <c r="K181" i="12" s="1"/>
  <c r="H181" i="12"/>
  <c r="I181" i="12" s="1"/>
  <c r="H113" i="12"/>
  <c r="I113" i="12" s="1"/>
  <c r="H73" i="12"/>
  <c r="I73" i="12" s="1"/>
  <c r="H43" i="12"/>
  <c r="I43" i="12" s="1"/>
  <c r="G9" i="6"/>
  <c r="H8" i="6"/>
  <c r="I8" i="6" s="1"/>
  <c r="J8" i="6"/>
  <c r="K8" i="6" s="1"/>
  <c r="H10" i="12"/>
  <c r="I10" i="12" s="1"/>
  <c r="J20" i="12"/>
  <c r="K20" i="12" s="1"/>
  <c r="H20" i="12"/>
  <c r="I20" i="12" s="1"/>
  <c r="J20" i="10"/>
  <c r="K20" i="10" s="1"/>
  <c r="J20" i="8"/>
  <c r="K20" i="8" s="1"/>
  <c r="K28" i="15"/>
  <c r="I28" i="15"/>
  <c r="K28" i="12"/>
  <c r="I28" i="12"/>
  <c r="I28" i="10"/>
  <c r="K28" i="10"/>
  <c r="I28" i="8"/>
  <c r="K28" i="8"/>
  <c r="J30" i="12"/>
  <c r="K30" i="12" s="1"/>
  <c r="H30" i="12"/>
  <c r="I30" i="12" s="1"/>
  <c r="K38" i="15"/>
  <c r="I38" i="15"/>
  <c r="K38" i="12"/>
  <c r="I38" i="12"/>
  <c r="I38" i="10"/>
  <c r="K38" i="10"/>
  <c r="I38" i="8"/>
  <c r="K38" i="8"/>
  <c r="I58" i="9"/>
  <c r="K58" i="9"/>
  <c r="J60" i="9"/>
  <c r="K60" i="9" s="1"/>
  <c r="H60" i="9"/>
  <c r="I60" i="9" s="1"/>
  <c r="J70" i="12"/>
  <c r="K70" i="12" s="1"/>
  <c r="H70" i="12"/>
  <c r="I70" i="12" s="1"/>
  <c r="H70" i="10"/>
  <c r="I70" i="10" s="1"/>
  <c r="K78" i="12"/>
  <c r="I78" i="12"/>
  <c r="I78" i="10"/>
  <c r="K78" i="10"/>
  <c r="I78" i="9"/>
  <c r="K78" i="9"/>
  <c r="H80" i="14"/>
  <c r="I80" i="14" s="1"/>
  <c r="J80" i="12"/>
  <c r="K80" i="12" s="1"/>
  <c r="H80" i="12"/>
  <c r="I80" i="12" s="1"/>
  <c r="H80" i="8"/>
  <c r="I80" i="8" s="1"/>
  <c r="G65" i="6"/>
  <c r="H64" i="6"/>
  <c r="I64" i="6" s="1"/>
  <c r="J64" i="6"/>
  <c r="K64" i="6" s="1"/>
  <c r="J100" i="9"/>
  <c r="K100" i="9" s="1"/>
  <c r="H100" i="9"/>
  <c r="I100" i="9" s="1"/>
  <c r="G81" i="6"/>
  <c r="G96" i="6"/>
  <c r="H80" i="6"/>
  <c r="I80" i="6" s="1"/>
  <c r="J80" i="6"/>
  <c r="K80" i="6" s="1"/>
  <c r="H130" i="14"/>
  <c r="I130" i="14" s="1"/>
  <c r="J130" i="12"/>
  <c r="K130" i="12" s="1"/>
  <c r="H130" i="12"/>
  <c r="I130" i="12" s="1"/>
  <c r="H130" i="10"/>
  <c r="I130" i="10" s="1"/>
  <c r="J130" i="8"/>
  <c r="K130" i="8" s="1"/>
  <c r="H130" i="8"/>
  <c r="I130" i="8" s="1"/>
  <c r="H170" i="14"/>
  <c r="I170" i="14" s="1"/>
  <c r="J170" i="12"/>
  <c r="K170" i="12" s="1"/>
  <c r="H170" i="12"/>
  <c r="I170" i="12" s="1"/>
  <c r="H170" i="10"/>
  <c r="I170" i="10" s="1"/>
  <c r="G137" i="6"/>
  <c r="H136" i="6"/>
  <c r="I136" i="6" s="1"/>
  <c r="J136" i="6"/>
  <c r="K136" i="6" s="1"/>
  <c r="J177" i="15"/>
  <c r="K177" i="15" s="1"/>
  <c r="H177" i="15"/>
  <c r="I177" i="15" s="1"/>
  <c r="J177" i="8"/>
  <c r="K177" i="8" s="1"/>
  <c r="H177" i="8"/>
  <c r="I177" i="8" s="1"/>
  <c r="H113" i="9"/>
  <c r="I113" i="9" s="1"/>
  <c r="H103" i="9"/>
  <c r="I103" i="9" s="1"/>
  <c r="H93" i="9"/>
  <c r="I93" i="9" s="1"/>
  <c r="H83" i="9"/>
  <c r="I83" i="9" s="1"/>
  <c r="H73" i="9"/>
  <c r="I73" i="9" s="1"/>
  <c r="H63" i="9"/>
  <c r="I63" i="9" s="1"/>
  <c r="H43" i="9"/>
  <c r="I43" i="9" s="1"/>
  <c r="H33" i="9"/>
  <c r="I33" i="9" s="1"/>
  <c r="J176" i="10"/>
  <c r="K176" i="10" s="1"/>
  <c r="H176" i="10"/>
  <c r="I176" i="10" s="1"/>
  <c r="M123" i="9"/>
  <c r="O123" i="9" s="1"/>
  <c r="P123" i="9" s="1"/>
  <c r="M116" i="10"/>
  <c r="M116" i="39" s="1"/>
  <c r="M116" i="12" s="1"/>
  <c r="M120" i="12" s="1"/>
  <c r="F105" i="16"/>
  <c r="H103" i="16"/>
  <c r="I103" i="16" s="1"/>
  <c r="F165" i="15"/>
  <c r="H163" i="15"/>
  <c r="I163" i="15" s="1"/>
  <c r="F105" i="15"/>
  <c r="H103" i="15"/>
  <c r="I103" i="15" s="1"/>
  <c r="F65" i="15"/>
  <c r="H63" i="15"/>
  <c r="I63" i="15" s="1"/>
  <c r="H13" i="15"/>
  <c r="I13" i="15" s="1"/>
  <c r="F183" i="15"/>
  <c r="H163" i="12"/>
  <c r="I163" i="12" s="1"/>
  <c r="H93" i="12"/>
  <c r="I93" i="12" s="1"/>
  <c r="H23" i="12"/>
  <c r="I23" i="12" s="1"/>
  <c r="H10" i="10"/>
  <c r="I10" i="10" s="1"/>
  <c r="J20" i="9"/>
  <c r="K20" i="9" s="1"/>
  <c r="H20" i="9"/>
  <c r="I20" i="9" s="1"/>
  <c r="G17" i="6"/>
  <c r="H16" i="6"/>
  <c r="I16" i="6" s="1"/>
  <c r="J16" i="6"/>
  <c r="K16" i="6" s="1"/>
  <c r="I28" i="9"/>
  <c r="K28" i="9"/>
  <c r="J30" i="9"/>
  <c r="K30" i="9" s="1"/>
  <c r="H30" i="9"/>
  <c r="I30" i="9" s="1"/>
  <c r="G25" i="6"/>
  <c r="G40" i="6"/>
  <c r="H24" i="6"/>
  <c r="I24" i="6" s="1"/>
  <c r="J24" i="6"/>
  <c r="K24" i="6" s="1"/>
  <c r="I38" i="9"/>
  <c r="K38" i="9"/>
  <c r="K58" i="15"/>
  <c r="I58" i="15"/>
  <c r="K58" i="12"/>
  <c r="I58" i="12"/>
  <c r="I58" i="10"/>
  <c r="K58" i="10"/>
  <c r="I58" i="8"/>
  <c r="K58" i="8"/>
  <c r="J60" i="12"/>
  <c r="K60" i="12" s="1"/>
  <c r="H60" i="12"/>
  <c r="I60" i="12" s="1"/>
  <c r="J60" i="8"/>
  <c r="K60" i="8" s="1"/>
  <c r="G49" i="6"/>
  <c r="H48" i="6"/>
  <c r="I48" i="6" s="1"/>
  <c r="J48" i="6"/>
  <c r="K48" i="6" s="1"/>
  <c r="K68" i="15"/>
  <c r="I68" i="15"/>
  <c r="H70" i="14"/>
  <c r="I70" i="14" s="1"/>
  <c r="J70" i="9"/>
  <c r="K70" i="9" s="1"/>
  <c r="H70" i="9"/>
  <c r="I70" i="9" s="1"/>
  <c r="G57" i="6"/>
  <c r="H56" i="6"/>
  <c r="I56" i="6" s="1"/>
  <c r="J56" i="6"/>
  <c r="K56" i="6" s="1"/>
  <c r="I78" i="8"/>
  <c r="K78" i="8"/>
  <c r="J80" i="9"/>
  <c r="K80" i="9" s="1"/>
  <c r="H80" i="9"/>
  <c r="I80" i="9" s="1"/>
  <c r="H100" i="14"/>
  <c r="I100" i="14" s="1"/>
  <c r="J100" i="12"/>
  <c r="K100" i="12" s="1"/>
  <c r="H100" i="12"/>
  <c r="I100" i="12" s="1"/>
  <c r="J100" i="8"/>
  <c r="K100" i="8" s="1"/>
  <c r="H100" i="8"/>
  <c r="I100" i="8" s="1"/>
  <c r="J130" i="9"/>
  <c r="K130" i="9" s="1"/>
  <c r="H130" i="9"/>
  <c r="I130" i="9" s="1"/>
  <c r="G105" i="6"/>
  <c r="G120" i="6"/>
  <c r="H104" i="6"/>
  <c r="I104" i="6" s="1"/>
  <c r="J104" i="6"/>
  <c r="K104" i="6" s="1"/>
  <c r="J170" i="9"/>
  <c r="K170" i="9" s="1"/>
  <c r="H170" i="9"/>
  <c r="I170" i="9" s="1"/>
  <c r="J177" i="16"/>
  <c r="K177" i="16" s="1"/>
  <c r="H177" i="16"/>
  <c r="I177" i="16" s="1"/>
  <c r="J177" i="14"/>
  <c r="K177" i="14" s="1"/>
  <c r="J177" i="12"/>
  <c r="K177" i="12" s="1"/>
  <c r="H177" i="12"/>
  <c r="I177" i="12" s="1"/>
  <c r="I178" i="9"/>
  <c r="J176" i="14"/>
  <c r="K176" i="14" s="1"/>
  <c r="H176" i="14"/>
  <c r="I176" i="14" s="1"/>
  <c r="J176" i="12"/>
  <c r="K176" i="12" s="1"/>
  <c r="H176" i="12"/>
  <c r="I176" i="12" s="1"/>
  <c r="H173" i="9"/>
  <c r="I173" i="9" s="1"/>
  <c r="H163" i="9"/>
  <c r="I163" i="9" s="1"/>
  <c r="H133" i="9"/>
  <c r="I133" i="9" s="1"/>
  <c r="H23" i="9"/>
  <c r="I23" i="9" s="1"/>
  <c r="H13" i="9"/>
  <c r="I13" i="9" s="1"/>
  <c r="F183" i="9"/>
  <c r="F187" i="9" s="1"/>
  <c r="J181" i="9"/>
  <c r="K181" i="9" s="1"/>
  <c r="H181" i="9"/>
  <c r="I181" i="9" s="1"/>
  <c r="J177" i="10"/>
  <c r="K177" i="10" s="1"/>
  <c r="L101" i="6"/>
  <c r="R101" i="6" s="1"/>
  <c r="H143" i="9"/>
  <c r="I143" i="9" s="1"/>
  <c r="L153" i="16"/>
  <c r="L150" i="16"/>
  <c r="L148" i="16"/>
  <c r="M21" i="16"/>
  <c r="M22" i="16" s="1"/>
  <c r="M22" i="15"/>
  <c r="F186" i="12"/>
  <c r="F187" i="12" s="1"/>
  <c r="G186" i="14"/>
  <c r="F186" i="15"/>
  <c r="F175" i="16"/>
  <c r="H173" i="16"/>
  <c r="I173" i="16" s="1"/>
  <c r="F145" i="16"/>
  <c r="H143" i="16"/>
  <c r="I143" i="16" s="1"/>
  <c r="F115" i="16"/>
  <c r="H93" i="16"/>
  <c r="I93" i="16" s="1"/>
  <c r="F75" i="16"/>
  <c r="H73" i="16"/>
  <c r="I73" i="16" s="1"/>
  <c r="F45" i="16"/>
  <c r="F25" i="16"/>
  <c r="F175" i="15"/>
  <c r="H173" i="15"/>
  <c r="I173" i="15" s="1"/>
  <c r="F145" i="15"/>
  <c r="H143" i="15"/>
  <c r="I143" i="15" s="1"/>
  <c r="F115" i="15"/>
  <c r="H113" i="15"/>
  <c r="I113" i="15" s="1"/>
  <c r="F75" i="15"/>
  <c r="H73" i="15"/>
  <c r="I73" i="15" s="1"/>
  <c r="H43" i="15"/>
  <c r="I43" i="15" s="1"/>
  <c r="F25" i="15"/>
  <c r="H23" i="15"/>
  <c r="I23" i="15" s="1"/>
  <c r="F175" i="14"/>
  <c r="H173" i="14"/>
  <c r="I173" i="14" s="1"/>
  <c r="F145" i="14"/>
  <c r="H143" i="14"/>
  <c r="I143" i="14" s="1"/>
  <c r="F115" i="14"/>
  <c r="H113" i="14"/>
  <c r="I113" i="14" s="1"/>
  <c r="H93" i="14"/>
  <c r="I93" i="14" s="1"/>
  <c r="F75" i="14"/>
  <c r="H73" i="14"/>
  <c r="I73" i="14" s="1"/>
  <c r="H173" i="12"/>
  <c r="I173" i="12" s="1"/>
  <c r="H133" i="12"/>
  <c r="I133" i="12" s="1"/>
  <c r="H103" i="12"/>
  <c r="I103" i="12" s="1"/>
  <c r="H83" i="12"/>
  <c r="I83" i="12" s="1"/>
  <c r="H63" i="12"/>
  <c r="I63" i="12" s="1"/>
  <c r="H33" i="12"/>
  <c r="I33" i="12" s="1"/>
  <c r="H13" i="12"/>
  <c r="I13" i="12" s="1"/>
  <c r="G144" i="6"/>
  <c r="H10" i="9"/>
  <c r="I10" i="9" s="1"/>
  <c r="K18" i="15"/>
  <c r="I18" i="15"/>
  <c r="K18" i="12"/>
  <c r="I18" i="12"/>
  <c r="I18" i="10"/>
  <c r="K18" i="10"/>
  <c r="I18" i="9"/>
  <c r="K18" i="9"/>
  <c r="I18" i="8"/>
  <c r="K18" i="8"/>
  <c r="J40" i="12"/>
  <c r="K40" i="12" s="1"/>
  <c r="H40" i="12"/>
  <c r="I40" i="12" s="1"/>
  <c r="J40" i="10"/>
  <c r="K40" i="10" s="1"/>
  <c r="J40" i="9"/>
  <c r="K40" i="9" s="1"/>
  <c r="H40" i="9"/>
  <c r="I40" i="9" s="1"/>
  <c r="J40" i="8"/>
  <c r="K40" i="8" s="1"/>
  <c r="H40" i="8"/>
  <c r="I40" i="8" s="1"/>
  <c r="G33" i="6"/>
  <c r="H32" i="6"/>
  <c r="I32" i="6" s="1"/>
  <c r="J32" i="6"/>
  <c r="K32" i="6" s="1"/>
  <c r="K68" i="12"/>
  <c r="I68" i="12"/>
  <c r="I68" i="10"/>
  <c r="K68" i="10"/>
  <c r="I68" i="9"/>
  <c r="K68" i="9"/>
  <c r="I68" i="8"/>
  <c r="K68" i="8"/>
  <c r="K78" i="15"/>
  <c r="I78" i="15"/>
  <c r="K88" i="12"/>
  <c r="I88" i="12"/>
  <c r="I88" i="10"/>
  <c r="K88" i="10"/>
  <c r="I88" i="9"/>
  <c r="K88" i="9"/>
  <c r="I88" i="8"/>
  <c r="K88" i="8"/>
  <c r="H90" i="14"/>
  <c r="I90" i="14" s="1"/>
  <c r="J90" i="12"/>
  <c r="K90" i="12" s="1"/>
  <c r="H90" i="12"/>
  <c r="I90" i="12" s="1"/>
  <c r="J90" i="9"/>
  <c r="K90" i="9" s="1"/>
  <c r="H90" i="9"/>
  <c r="I90" i="9" s="1"/>
  <c r="J90" i="8"/>
  <c r="K90" i="8" s="1"/>
  <c r="H90" i="8"/>
  <c r="I90" i="8" s="1"/>
  <c r="G73" i="6"/>
  <c r="H72" i="6"/>
  <c r="I72" i="6" s="1"/>
  <c r="J72" i="6"/>
  <c r="K72" i="6" s="1"/>
  <c r="H110" i="14"/>
  <c r="I110" i="14" s="1"/>
  <c r="J110" i="12"/>
  <c r="K110" i="12" s="1"/>
  <c r="H110" i="12"/>
  <c r="I110" i="12" s="1"/>
  <c r="J110" i="9"/>
  <c r="K110" i="9" s="1"/>
  <c r="H110" i="9"/>
  <c r="I110" i="9" s="1"/>
  <c r="J110" i="8"/>
  <c r="K110" i="8" s="1"/>
  <c r="H110" i="8"/>
  <c r="I110" i="8" s="1"/>
  <c r="G89" i="6"/>
  <c r="H88" i="6"/>
  <c r="I88" i="6" s="1"/>
  <c r="J88" i="6"/>
  <c r="K88" i="6" s="1"/>
  <c r="H140" i="14"/>
  <c r="I140" i="14" s="1"/>
  <c r="J140" i="12"/>
  <c r="K140" i="12" s="1"/>
  <c r="H140" i="12"/>
  <c r="I140" i="12" s="1"/>
  <c r="J140" i="9"/>
  <c r="K140" i="9" s="1"/>
  <c r="H140" i="9"/>
  <c r="I140" i="9" s="1"/>
  <c r="J140" i="8"/>
  <c r="K140" i="8" s="1"/>
  <c r="H140" i="8"/>
  <c r="I140" i="8" s="1"/>
  <c r="G113" i="6"/>
  <c r="H112" i="6"/>
  <c r="I112" i="6" s="1"/>
  <c r="J112" i="6"/>
  <c r="K112" i="6" s="1"/>
  <c r="H160" i="14"/>
  <c r="I160" i="14" s="1"/>
  <c r="J160" i="12"/>
  <c r="K160" i="12" s="1"/>
  <c r="H160" i="12"/>
  <c r="I160" i="12" s="1"/>
  <c r="J160" i="9"/>
  <c r="K160" i="9" s="1"/>
  <c r="H160" i="9"/>
  <c r="I160" i="9" s="1"/>
  <c r="G129" i="6"/>
  <c r="H128" i="6"/>
  <c r="I128" i="6" s="1"/>
  <c r="J128" i="6"/>
  <c r="K128" i="6" s="1"/>
  <c r="J179" i="14"/>
  <c r="K179" i="14" s="1"/>
  <c r="J179" i="12"/>
  <c r="K179" i="12" s="1"/>
  <c r="H179" i="12"/>
  <c r="I179" i="12" s="1"/>
  <c r="J180" i="9"/>
  <c r="K180" i="9" s="1"/>
  <c r="F175" i="8"/>
  <c r="H173" i="8"/>
  <c r="I173" i="8" s="1"/>
  <c r="F175" i="10"/>
  <c r="H173" i="10"/>
  <c r="I173" i="10" s="1"/>
  <c r="F165" i="10"/>
  <c r="H163" i="10"/>
  <c r="I163" i="10" s="1"/>
  <c r="F135" i="8"/>
  <c r="H133" i="8"/>
  <c r="I133" i="8" s="1"/>
  <c r="F135" i="10"/>
  <c r="H133" i="10"/>
  <c r="I133" i="10" s="1"/>
  <c r="F115" i="8"/>
  <c r="H113" i="8"/>
  <c r="I113" i="8" s="1"/>
  <c r="F105" i="8"/>
  <c r="H103" i="8"/>
  <c r="I103" i="8" s="1"/>
  <c r="F105" i="10"/>
  <c r="H103" i="10"/>
  <c r="I103" i="10" s="1"/>
  <c r="F95" i="8"/>
  <c r="H93" i="8"/>
  <c r="I93" i="8" s="1"/>
  <c r="F95" i="10"/>
  <c r="H93" i="10"/>
  <c r="I93" i="10" s="1"/>
  <c r="F85" i="8"/>
  <c r="H83" i="8"/>
  <c r="I83" i="8" s="1"/>
  <c r="F85" i="10"/>
  <c r="H83" i="10"/>
  <c r="I83" i="10"/>
  <c r="F75" i="8"/>
  <c r="H73" i="8"/>
  <c r="I73" i="8" s="1"/>
  <c r="F75" i="10"/>
  <c r="H73" i="10"/>
  <c r="I73" i="10"/>
  <c r="F65" i="8"/>
  <c r="H63" i="8"/>
  <c r="I63" i="8" s="1"/>
  <c r="F65" i="10"/>
  <c r="H63" i="10"/>
  <c r="I63" i="10" s="1"/>
  <c r="F45" i="8"/>
  <c r="H43" i="8"/>
  <c r="I43" i="8" s="1"/>
  <c r="F45" i="10"/>
  <c r="H43" i="10"/>
  <c r="I43" i="10" s="1"/>
  <c r="F35" i="8"/>
  <c r="H33" i="8"/>
  <c r="I33" i="8" s="1"/>
  <c r="F35" i="10"/>
  <c r="H33" i="10"/>
  <c r="I33" i="10" s="1"/>
  <c r="F25" i="8"/>
  <c r="H23" i="8"/>
  <c r="I23" i="8" s="1"/>
  <c r="F25" i="10"/>
  <c r="H23" i="10"/>
  <c r="I23" i="10"/>
  <c r="F15" i="8"/>
  <c r="H13" i="10"/>
  <c r="I13" i="10" s="1"/>
  <c r="J179" i="9"/>
  <c r="K179" i="9" s="1"/>
  <c r="H179" i="9"/>
  <c r="I179" i="9" s="1"/>
  <c r="L8" i="6"/>
  <c r="L9" i="6" s="1"/>
  <c r="G190" i="9"/>
  <c r="J177" i="9"/>
  <c r="K177" i="9" s="1"/>
  <c r="H177" i="9"/>
  <c r="I177" i="9" s="1"/>
  <c r="J176" i="9"/>
  <c r="K176" i="9" s="1"/>
  <c r="H176" i="9"/>
  <c r="I176" i="9" s="1"/>
  <c r="N5" i="6"/>
  <c r="L6" i="6"/>
  <c r="L7" i="6" s="1"/>
  <c r="L102" i="6"/>
  <c r="H143" i="12"/>
  <c r="I143" i="12" s="1"/>
  <c r="F145" i="10"/>
  <c r="H143" i="10"/>
  <c r="I143" i="10" s="1"/>
  <c r="H143" i="8"/>
  <c r="I143" i="8" s="1"/>
  <c r="M120" i="9"/>
  <c r="M118" i="9"/>
  <c r="P118" i="9" s="1"/>
  <c r="L152" i="16"/>
  <c r="M19" i="22"/>
  <c r="F178" i="7"/>
  <c r="M155" i="9"/>
  <c r="O155" i="8"/>
  <c r="P155" i="8" s="1"/>
  <c r="M120" i="10"/>
  <c r="M148" i="9"/>
  <c r="P148" i="9" s="1"/>
  <c r="M147" i="10"/>
  <c r="M147" i="39" s="1"/>
  <c r="M147" i="12" s="1"/>
  <c r="M48" i="9"/>
  <c r="M47" i="10"/>
  <c r="M47" i="39" s="1"/>
  <c r="M47" i="12" s="1"/>
  <c r="M55" i="9"/>
  <c r="N177" i="7"/>
  <c r="N177" i="36" s="1"/>
  <c r="M173" i="7"/>
  <c r="M163" i="7"/>
  <c r="M133" i="7"/>
  <c r="M113" i="7"/>
  <c r="M103" i="7"/>
  <c r="M93" i="7"/>
  <c r="M83" i="7"/>
  <c r="M43" i="7"/>
  <c r="M33" i="7"/>
  <c r="O33" i="7" s="1"/>
  <c r="P33" i="7" s="1"/>
  <c r="M23" i="7"/>
  <c r="F15" i="7"/>
  <c r="M143" i="7"/>
  <c r="M50" i="9"/>
  <c r="M49" i="10"/>
  <c r="M49" i="39" s="1"/>
  <c r="M49" i="12" s="1"/>
  <c r="M53" i="9"/>
  <c r="M46" i="10"/>
  <c r="M46" i="39" s="1"/>
  <c r="M46" i="12" s="1"/>
  <c r="M52" i="9"/>
  <c r="M51" i="10"/>
  <c r="M51" i="39" s="1"/>
  <c r="M51" i="12" s="1"/>
  <c r="M122" i="10"/>
  <c r="M150" i="9"/>
  <c r="M149" i="10"/>
  <c r="M149" i="39" s="1"/>
  <c r="M149" i="12" s="1"/>
  <c r="M152" i="9"/>
  <c r="M151" i="10"/>
  <c r="M151" i="39" s="1"/>
  <c r="M151" i="12" s="1"/>
  <c r="M153" i="9"/>
  <c r="M146" i="10"/>
  <c r="M146" i="39" s="1"/>
  <c r="M146" i="12" s="1"/>
  <c r="O146" i="12" s="1"/>
  <c r="P146" i="12" s="1"/>
  <c r="H80" i="16"/>
  <c r="I80" i="16" s="1"/>
  <c r="H70" i="16"/>
  <c r="I70" i="16" s="1"/>
  <c r="J140" i="15"/>
  <c r="K140" i="15" s="1"/>
  <c r="H100" i="15"/>
  <c r="I100" i="15" s="1"/>
  <c r="H70" i="15"/>
  <c r="I70" i="15" s="1"/>
  <c r="J30" i="15"/>
  <c r="K30" i="15" s="1"/>
  <c r="H10" i="15"/>
  <c r="I10" i="15" s="1"/>
  <c r="F175" i="13"/>
  <c r="H173" i="13"/>
  <c r="I173" i="13" s="1"/>
  <c r="F135" i="13"/>
  <c r="H133" i="13"/>
  <c r="I133" i="13" s="1"/>
  <c r="F105" i="13"/>
  <c r="H103" i="13"/>
  <c r="I103" i="13" s="1"/>
  <c r="H83" i="13"/>
  <c r="I83" i="13" s="1"/>
  <c r="F65" i="13"/>
  <c r="H63" i="13"/>
  <c r="I63" i="13" s="1"/>
  <c r="H13" i="13"/>
  <c r="I13" i="13" s="1"/>
  <c r="K28" i="13"/>
  <c r="K38" i="13"/>
  <c r="K58" i="13"/>
  <c r="I58" i="13"/>
  <c r="K78" i="13"/>
  <c r="I78" i="13"/>
  <c r="J177" i="13"/>
  <c r="K177" i="13" s="1"/>
  <c r="J176" i="13"/>
  <c r="K176" i="13" s="1"/>
  <c r="F145" i="13"/>
  <c r="H143" i="13"/>
  <c r="I143" i="13" s="1"/>
  <c r="F165" i="13"/>
  <c r="H163" i="13"/>
  <c r="I163" i="13" s="1"/>
  <c r="F115" i="13"/>
  <c r="H113" i="13"/>
  <c r="I113" i="13" s="1"/>
  <c r="H93" i="13"/>
  <c r="I93" i="13" s="1"/>
  <c r="F75" i="13"/>
  <c r="H73" i="13"/>
  <c r="I73" i="13" s="1"/>
  <c r="H43" i="13"/>
  <c r="I43" i="13" s="1"/>
  <c r="F25" i="13"/>
  <c r="H23" i="13"/>
  <c r="I23" i="13" s="1"/>
  <c r="K18" i="13"/>
  <c r="I18" i="13"/>
  <c r="K68" i="13"/>
  <c r="I68" i="13"/>
  <c r="K88" i="13"/>
  <c r="I88" i="13"/>
  <c r="R148" i="8"/>
  <c r="P148" i="8"/>
  <c r="Q153" i="8"/>
  <c r="O153" i="8"/>
  <c r="P153" i="8" s="1"/>
  <c r="R153" i="8"/>
  <c r="Q116" i="10"/>
  <c r="R116" i="10" s="1"/>
  <c r="O116" i="10"/>
  <c r="Q117" i="10"/>
  <c r="R117" i="10" s="1"/>
  <c r="P116" i="10"/>
  <c r="G187" i="9"/>
  <c r="F180" i="7"/>
  <c r="M179" i="23"/>
  <c r="N39" i="23"/>
  <c r="N79" i="23"/>
  <c r="N89" i="23"/>
  <c r="N99" i="23"/>
  <c r="N109" i="23"/>
  <c r="N129" i="23"/>
  <c r="N159" i="23"/>
  <c r="N169" i="23"/>
  <c r="L46" i="6"/>
  <c r="L47" i="6" s="1"/>
  <c r="M32" i="6"/>
  <c r="M24" i="6"/>
  <c r="N6" i="6"/>
  <c r="L125" i="6"/>
  <c r="L45" i="6"/>
  <c r="L34" i="6"/>
  <c r="L32" i="6"/>
  <c r="L24" i="6"/>
  <c r="Q24" i="6" s="1"/>
  <c r="R24" i="6" s="1"/>
  <c r="M8" i="6"/>
  <c r="M126" i="6"/>
  <c r="M102" i="6"/>
  <c r="M29" i="6"/>
  <c r="M35" i="6" s="1"/>
  <c r="M22" i="6"/>
  <c r="M18" i="6"/>
  <c r="M13" i="6"/>
  <c r="M101" i="6"/>
  <c r="M108" i="6" s="1"/>
  <c r="M34" i="6"/>
  <c r="M30" i="6"/>
  <c r="G190" i="7"/>
  <c r="G190" i="10"/>
  <c r="G190" i="12"/>
  <c r="F178" i="15"/>
  <c r="L10" i="6"/>
  <c r="U44" i="21"/>
  <c r="U20" i="21"/>
  <c r="T44" i="21"/>
  <c r="T20" i="21"/>
  <c r="S60" i="21"/>
  <c r="S36" i="21"/>
  <c r="S12" i="21"/>
  <c r="T68" i="21"/>
  <c r="U60" i="21"/>
  <c r="U36" i="21"/>
  <c r="U12" i="21"/>
  <c r="T60" i="21"/>
  <c r="T36" i="21"/>
  <c r="T12" i="21"/>
  <c r="S44" i="21"/>
  <c r="S20" i="21"/>
  <c r="S68" i="21"/>
  <c r="M114" i="6"/>
  <c r="N112" i="6"/>
  <c r="L112" i="6"/>
  <c r="Q112" i="6" s="1"/>
  <c r="R112" i="6" s="1"/>
  <c r="L110" i="6"/>
  <c r="M109" i="6"/>
  <c r="M106" i="6"/>
  <c r="M104" i="6"/>
  <c r="N101" i="6"/>
  <c r="L90" i="6"/>
  <c r="L88" i="6"/>
  <c r="M86" i="6"/>
  <c r="N85" i="6"/>
  <c r="L85" i="6"/>
  <c r="L82" i="6"/>
  <c r="L80" i="6"/>
  <c r="L78" i="6"/>
  <c r="M77" i="6"/>
  <c r="M74" i="6"/>
  <c r="M72" i="6"/>
  <c r="M70" i="6"/>
  <c r="N69" i="6"/>
  <c r="L69" i="6"/>
  <c r="L66" i="6"/>
  <c r="L64" i="6"/>
  <c r="M62" i="6"/>
  <c r="N61" i="6"/>
  <c r="L61" i="6"/>
  <c r="L58" i="6"/>
  <c r="L56" i="6"/>
  <c r="L54" i="6"/>
  <c r="L50" i="6"/>
  <c r="L48" i="6"/>
  <c r="L30" i="6"/>
  <c r="L26" i="6"/>
  <c r="N24" i="6"/>
  <c r="L22" i="6"/>
  <c r="L23" i="6" s="1"/>
  <c r="L18" i="6"/>
  <c r="L16" i="6"/>
  <c r="M14" i="6"/>
  <c r="M20" i="6" s="1"/>
  <c r="L13" i="6"/>
  <c r="M138" i="6"/>
  <c r="M136" i="6"/>
  <c r="M134" i="6"/>
  <c r="N133" i="6"/>
  <c r="L133" i="6"/>
  <c r="M130" i="6"/>
  <c r="M128" i="6"/>
  <c r="N125" i="6"/>
  <c r="N114" i="6"/>
  <c r="O114" i="6" s="1"/>
  <c r="P114" i="6" s="1"/>
  <c r="L114" i="6"/>
  <c r="M112" i="6"/>
  <c r="M110" i="6"/>
  <c r="M111" i="6" s="1"/>
  <c r="N109" i="6"/>
  <c r="O109" i="6" s="1"/>
  <c r="P109" i="6" s="1"/>
  <c r="L109" i="6"/>
  <c r="L116" i="6" s="1"/>
  <c r="L106" i="6"/>
  <c r="L104" i="6"/>
  <c r="M90" i="6"/>
  <c r="M88" i="6"/>
  <c r="M85" i="6"/>
  <c r="M82" i="6"/>
  <c r="M80" i="6"/>
  <c r="M78" i="6"/>
  <c r="N77" i="6"/>
  <c r="L77" i="6"/>
  <c r="L74" i="6"/>
  <c r="L72" i="6"/>
  <c r="L70" i="6"/>
  <c r="M69" i="6"/>
  <c r="M66" i="6"/>
  <c r="M64" i="6"/>
  <c r="M61" i="6"/>
  <c r="M56" i="6"/>
  <c r="N53" i="6"/>
  <c r="L53" i="6"/>
  <c r="L60" i="6" s="1"/>
  <c r="M48" i="6"/>
  <c r="N45" i="6"/>
  <c r="N29" i="6"/>
  <c r="L29" i="6"/>
  <c r="L35" i="6" s="1"/>
  <c r="M26" i="6"/>
  <c r="N21" i="6"/>
  <c r="L21" i="6"/>
  <c r="M16" i="6"/>
  <c r="N14" i="6"/>
  <c r="L14" i="6"/>
  <c r="F180" i="15"/>
  <c r="F178" i="16"/>
  <c r="F180" i="16"/>
  <c r="E145" i="6"/>
  <c r="G178" i="13"/>
  <c r="J28" i="6"/>
  <c r="K28" i="6" s="1"/>
  <c r="H28" i="6"/>
  <c r="I28" i="6" s="1"/>
  <c r="J60" i="6"/>
  <c r="K60" i="6" s="1"/>
  <c r="H60" i="6"/>
  <c r="I60" i="6" s="1"/>
  <c r="J76" i="6"/>
  <c r="H76" i="6"/>
  <c r="I76" i="6" s="1"/>
  <c r="J140" i="6"/>
  <c r="K140" i="6" s="1"/>
  <c r="H140" i="6"/>
  <c r="I140" i="6" s="1"/>
  <c r="J108" i="6"/>
  <c r="K108" i="6" s="1"/>
  <c r="H108" i="6"/>
  <c r="I108" i="6" s="1"/>
  <c r="J84" i="6"/>
  <c r="K84" i="6" s="1"/>
  <c r="H84" i="6"/>
  <c r="I84" i="6" s="1"/>
  <c r="J144" i="6"/>
  <c r="K144" i="6" s="1"/>
  <c r="H144" i="6"/>
  <c r="I144" i="6" s="1"/>
  <c r="J146" i="6"/>
  <c r="K146" i="6" s="1"/>
  <c r="H146" i="6"/>
  <c r="I146" i="6" s="1"/>
  <c r="K76" i="6"/>
  <c r="E147" i="6"/>
  <c r="H12" i="6"/>
  <c r="I12" i="6" s="1"/>
  <c r="J12" i="6"/>
  <c r="K12" i="6" s="1"/>
  <c r="J20" i="6"/>
  <c r="K20" i="6" s="1"/>
  <c r="H20" i="6"/>
  <c r="I20" i="6" s="1"/>
  <c r="J52" i="6"/>
  <c r="K52" i="6" s="1"/>
  <c r="H52" i="6"/>
  <c r="I52" i="6" s="1"/>
  <c r="J68" i="6"/>
  <c r="K68" i="6" s="1"/>
  <c r="H68" i="6"/>
  <c r="I68" i="6" s="1"/>
  <c r="J36" i="6"/>
  <c r="H36" i="6"/>
  <c r="I36" i="6" s="1"/>
  <c r="J132" i="6"/>
  <c r="K132" i="6" s="1"/>
  <c r="H132" i="6"/>
  <c r="I132" i="6" s="1"/>
  <c r="J92" i="6"/>
  <c r="K92" i="6" s="1"/>
  <c r="H92" i="6"/>
  <c r="G143" i="6"/>
  <c r="J142" i="6"/>
  <c r="K142" i="6" s="1"/>
  <c r="H142" i="6"/>
  <c r="I142" i="6" s="1"/>
  <c r="J141" i="6"/>
  <c r="K141" i="6" s="1"/>
  <c r="H141" i="6"/>
  <c r="I141" i="6" s="1"/>
  <c r="I7" i="6"/>
  <c r="K7" i="6"/>
  <c r="J116" i="6"/>
  <c r="K116" i="6" s="1"/>
  <c r="H116" i="6"/>
  <c r="I116" i="6" s="1"/>
  <c r="K36" i="6"/>
  <c r="I92" i="6"/>
  <c r="M116" i="6"/>
  <c r="M81" i="6"/>
  <c r="L138" i="6"/>
  <c r="L136" i="6"/>
  <c r="N134" i="6"/>
  <c r="L134" i="6"/>
  <c r="M133" i="6"/>
  <c r="L130" i="6"/>
  <c r="L128" i="6"/>
  <c r="N126" i="6"/>
  <c r="L126" i="6"/>
  <c r="M125" i="6"/>
  <c r="N110" i="6"/>
  <c r="N111" i="6" s="1"/>
  <c r="N102" i="6"/>
  <c r="N86" i="6"/>
  <c r="L86" i="6"/>
  <c r="N80" i="6"/>
  <c r="N78" i="6"/>
  <c r="N72" i="6"/>
  <c r="N70" i="6"/>
  <c r="N62" i="6"/>
  <c r="L62" i="6"/>
  <c r="N54" i="6"/>
  <c r="N46" i="6"/>
  <c r="N30" i="6"/>
  <c r="N22" i="6"/>
  <c r="M21" i="6"/>
  <c r="G190" i="14"/>
  <c r="F143" i="6"/>
  <c r="G145" i="6"/>
  <c r="F147" i="6"/>
  <c r="G147" i="6"/>
  <c r="G148" i="6"/>
  <c r="E148" i="6"/>
  <c r="F148" i="6"/>
  <c r="E187" i="7"/>
  <c r="E187" i="8"/>
  <c r="L9" i="8"/>
  <c r="J170" i="8" l="1"/>
  <c r="K170" i="8" s="1"/>
  <c r="H40" i="15"/>
  <c r="I40" i="15" s="1"/>
  <c r="H10" i="16"/>
  <c r="I10" i="16" s="1"/>
  <c r="H30" i="8"/>
  <c r="I30" i="8" s="1"/>
  <c r="H180" i="9"/>
  <c r="I180" i="9" s="1"/>
  <c r="N103" i="6"/>
  <c r="G180" i="10"/>
  <c r="J180" i="10" s="1"/>
  <c r="K180" i="10" s="1"/>
  <c r="M17" i="6"/>
  <c r="L115" i="6"/>
  <c r="L76" i="6"/>
  <c r="M19" i="6"/>
  <c r="H60" i="15"/>
  <c r="I60" i="15" s="1"/>
  <c r="H80" i="15"/>
  <c r="I80" i="15" s="1"/>
  <c r="J130" i="15"/>
  <c r="K130" i="15" s="1"/>
  <c r="H179" i="10"/>
  <c r="I179" i="10" s="1"/>
  <c r="J80" i="10"/>
  <c r="K80" i="10" s="1"/>
  <c r="N127" i="6"/>
  <c r="O85" i="6"/>
  <c r="P85" i="6" s="1"/>
  <c r="Q101" i="6"/>
  <c r="L12" i="6"/>
  <c r="O125" i="6"/>
  <c r="P125" i="6" s="1"/>
  <c r="M92" i="6"/>
  <c r="M115" i="6"/>
  <c r="L49" i="6"/>
  <c r="H170" i="16"/>
  <c r="I170" i="16" s="1"/>
  <c r="L103" i="6"/>
  <c r="H110" i="15"/>
  <c r="I110" i="15" s="1"/>
  <c r="H90" i="10"/>
  <c r="I90" i="10" s="1"/>
  <c r="Q45" i="6"/>
  <c r="R45" i="6" s="1"/>
  <c r="L105" i="6"/>
  <c r="M36" i="6"/>
  <c r="L52" i="6"/>
  <c r="J170" i="15"/>
  <c r="K170" i="15" s="1"/>
  <c r="H140" i="16"/>
  <c r="I140" i="16" s="1"/>
  <c r="N12" i="6"/>
  <c r="J100" i="10"/>
  <c r="K100" i="10" s="1"/>
  <c r="H60" i="10"/>
  <c r="I60" i="10" s="1"/>
  <c r="H70" i="8"/>
  <c r="I70" i="8" s="1"/>
  <c r="J30" i="10"/>
  <c r="K30" i="10" s="1"/>
  <c r="F187" i="15"/>
  <c r="L36" i="6"/>
  <c r="L108" i="6"/>
  <c r="O61" i="6"/>
  <c r="O77" i="6"/>
  <c r="P77" i="6" s="1"/>
  <c r="L107" i="6"/>
  <c r="M113" i="6"/>
  <c r="O24" i="6"/>
  <c r="P24" i="6" s="1"/>
  <c r="L51" i="6"/>
  <c r="Q61" i="6"/>
  <c r="R61" i="6" s="1"/>
  <c r="H160" i="16"/>
  <c r="I160" i="16" s="1"/>
  <c r="M89" i="6"/>
  <c r="M103" i="6"/>
  <c r="P103" i="6" s="1"/>
  <c r="O29" i="6"/>
  <c r="P29" i="6" s="1"/>
  <c r="Q5" i="6"/>
  <c r="R5" i="6" s="1"/>
  <c r="M107" i="6"/>
  <c r="N7" i="6"/>
  <c r="R7" i="6" s="1"/>
  <c r="M31" i="6"/>
  <c r="M91" i="6"/>
  <c r="O101" i="6"/>
  <c r="P101" i="6" s="1"/>
  <c r="L27" i="6"/>
  <c r="J20" i="15"/>
  <c r="K20" i="15" s="1"/>
  <c r="J160" i="15"/>
  <c r="K160" i="15" s="1"/>
  <c r="H30" i="16"/>
  <c r="I30" i="16" s="1"/>
  <c r="H100" i="16"/>
  <c r="I100" i="16" s="1"/>
  <c r="M52" i="12"/>
  <c r="H160" i="10"/>
  <c r="I160" i="10" s="1"/>
  <c r="H140" i="10"/>
  <c r="I140" i="10" s="1"/>
  <c r="H110" i="10"/>
  <c r="I110" i="10" s="1"/>
  <c r="H10" i="13"/>
  <c r="I10" i="13" s="1"/>
  <c r="M33" i="6"/>
  <c r="Q6" i="6"/>
  <c r="R6" i="6" s="1"/>
  <c r="N25" i="6"/>
  <c r="Q125" i="6"/>
  <c r="R125" i="6" s="1"/>
  <c r="H60" i="16"/>
  <c r="I60" i="16" s="1"/>
  <c r="H130" i="16"/>
  <c r="I130" i="16" s="1"/>
  <c r="H90" i="16"/>
  <c r="I90" i="16" s="1"/>
  <c r="Q69" i="6"/>
  <c r="R69" i="6" s="1"/>
  <c r="O69" i="6"/>
  <c r="P69" i="6" s="1"/>
  <c r="M105" i="6"/>
  <c r="M152" i="12"/>
  <c r="M151" i="13"/>
  <c r="M150" i="12"/>
  <c r="M149" i="13"/>
  <c r="M50" i="12"/>
  <c r="M49" i="13"/>
  <c r="M48" i="12"/>
  <c r="O47" i="12"/>
  <c r="P47" i="12" s="1"/>
  <c r="M148" i="12"/>
  <c r="P148" i="12" s="1"/>
  <c r="O147" i="12"/>
  <c r="P147" i="12" s="1"/>
  <c r="M122" i="12"/>
  <c r="G12" i="16"/>
  <c r="H11" i="16"/>
  <c r="I11" i="16" s="1"/>
  <c r="J11" i="16"/>
  <c r="K11" i="16" s="1"/>
  <c r="G32" i="16"/>
  <c r="J31" i="16"/>
  <c r="K31" i="16" s="1"/>
  <c r="H31" i="16"/>
  <c r="I31" i="16" s="1"/>
  <c r="G62" i="16"/>
  <c r="J61" i="16"/>
  <c r="K61" i="16" s="1"/>
  <c r="H61" i="16"/>
  <c r="I61" i="16" s="1"/>
  <c r="G72" i="16"/>
  <c r="J71" i="16"/>
  <c r="K71" i="16" s="1"/>
  <c r="H71" i="16"/>
  <c r="I71" i="16" s="1"/>
  <c r="G82" i="16"/>
  <c r="H81" i="16"/>
  <c r="I81" i="16" s="1"/>
  <c r="J81" i="16"/>
  <c r="K81" i="16" s="1"/>
  <c r="G92" i="16"/>
  <c r="H91" i="16"/>
  <c r="I91" i="16" s="1"/>
  <c r="J91" i="16"/>
  <c r="K91" i="16" s="1"/>
  <c r="G102" i="16"/>
  <c r="J101" i="16"/>
  <c r="K101" i="16" s="1"/>
  <c r="H101" i="16"/>
  <c r="I101" i="16" s="1"/>
  <c r="G132" i="16"/>
  <c r="J131" i="16"/>
  <c r="K131" i="16" s="1"/>
  <c r="H131" i="16"/>
  <c r="I131" i="16" s="1"/>
  <c r="G150" i="16"/>
  <c r="J149" i="16"/>
  <c r="K149" i="16" s="1"/>
  <c r="H149" i="16"/>
  <c r="I149" i="16" s="1"/>
  <c r="G142" i="16"/>
  <c r="G151" i="16"/>
  <c r="J141" i="16"/>
  <c r="K141" i="16" s="1"/>
  <c r="H141" i="16"/>
  <c r="I141" i="16" s="1"/>
  <c r="G162" i="16"/>
  <c r="J161" i="16"/>
  <c r="K161" i="16" s="1"/>
  <c r="H161" i="16"/>
  <c r="I161" i="16" s="1"/>
  <c r="G172" i="16"/>
  <c r="J171" i="16"/>
  <c r="K171" i="16" s="1"/>
  <c r="H171" i="16"/>
  <c r="I171" i="16" s="1"/>
  <c r="G172" i="15"/>
  <c r="H171" i="15"/>
  <c r="I171" i="15" s="1"/>
  <c r="J171" i="15"/>
  <c r="K171" i="15" s="1"/>
  <c r="G162" i="15"/>
  <c r="H161" i="15"/>
  <c r="I161" i="15" s="1"/>
  <c r="J161" i="15"/>
  <c r="K161" i="15" s="1"/>
  <c r="G142" i="15"/>
  <c r="J141" i="15"/>
  <c r="K141" i="15" s="1"/>
  <c r="H141" i="15"/>
  <c r="I141" i="15" s="1"/>
  <c r="G150" i="15"/>
  <c r="H149" i="15"/>
  <c r="I149" i="15" s="1"/>
  <c r="J149" i="15"/>
  <c r="K149" i="15" s="1"/>
  <c r="G132" i="15"/>
  <c r="G151" i="15"/>
  <c r="H131" i="15"/>
  <c r="I131" i="15" s="1"/>
  <c r="J131" i="15"/>
  <c r="K131" i="15" s="1"/>
  <c r="G112" i="15"/>
  <c r="J111" i="15"/>
  <c r="K111" i="15" s="1"/>
  <c r="H111" i="15"/>
  <c r="I111" i="15" s="1"/>
  <c r="G121" i="15"/>
  <c r="G102" i="15"/>
  <c r="H101" i="15"/>
  <c r="I101" i="15" s="1"/>
  <c r="J101" i="15"/>
  <c r="K101" i="15" s="1"/>
  <c r="G120" i="15"/>
  <c r="H119" i="15"/>
  <c r="I119" i="15" s="1"/>
  <c r="J119" i="15"/>
  <c r="K119" i="15" s="1"/>
  <c r="G82" i="15"/>
  <c r="J81" i="15"/>
  <c r="K81" i="15" s="1"/>
  <c r="H81" i="15"/>
  <c r="I81" i="15" s="1"/>
  <c r="G72" i="15"/>
  <c r="H71" i="15"/>
  <c r="I71" i="15" s="1"/>
  <c r="J71" i="15"/>
  <c r="K71" i="15" s="1"/>
  <c r="G62" i="15"/>
  <c r="H61" i="15"/>
  <c r="I61" i="15" s="1"/>
  <c r="J61" i="15"/>
  <c r="K61" i="15" s="1"/>
  <c r="G42" i="15"/>
  <c r="H41" i="15"/>
  <c r="I41" i="15" s="1"/>
  <c r="J41" i="15"/>
  <c r="K41" i="15" s="1"/>
  <c r="G32" i="15"/>
  <c r="G51" i="15"/>
  <c r="J31" i="15"/>
  <c r="K31" i="15" s="1"/>
  <c r="H31" i="15"/>
  <c r="I31" i="15" s="1"/>
  <c r="G50" i="15"/>
  <c r="H49" i="15"/>
  <c r="I49" i="15" s="1"/>
  <c r="J49" i="15"/>
  <c r="K49" i="15" s="1"/>
  <c r="G22" i="15"/>
  <c r="H21" i="15"/>
  <c r="I21" i="15" s="1"/>
  <c r="J21" i="15"/>
  <c r="K21" i="15" s="1"/>
  <c r="G12" i="15"/>
  <c r="J11" i="15"/>
  <c r="K11" i="15" s="1"/>
  <c r="H11" i="15"/>
  <c r="I11" i="15" s="1"/>
  <c r="G180" i="14"/>
  <c r="J180" i="14" s="1"/>
  <c r="K180" i="14" s="1"/>
  <c r="P209" i="13"/>
  <c r="P213" i="13" s="1"/>
  <c r="N214" i="13"/>
  <c r="J171" i="14"/>
  <c r="K171" i="14" s="1"/>
  <c r="H171" i="14"/>
  <c r="I171" i="14" s="1"/>
  <c r="H119" i="14"/>
  <c r="I119" i="14" s="1"/>
  <c r="J119" i="14"/>
  <c r="K119" i="14" s="1"/>
  <c r="G121" i="14"/>
  <c r="G122" i="14" s="1"/>
  <c r="J101" i="14"/>
  <c r="K101" i="14" s="1"/>
  <c r="H101" i="14"/>
  <c r="I101" i="14" s="1"/>
  <c r="J141" i="14"/>
  <c r="K141" i="14" s="1"/>
  <c r="H141" i="14"/>
  <c r="I141" i="14" s="1"/>
  <c r="H149" i="14"/>
  <c r="I149" i="14" s="1"/>
  <c r="J149" i="14"/>
  <c r="K149" i="14" s="1"/>
  <c r="H111" i="14"/>
  <c r="I111" i="14" s="1"/>
  <c r="J111" i="14"/>
  <c r="K111" i="14" s="1"/>
  <c r="J81" i="14"/>
  <c r="K81" i="14" s="1"/>
  <c r="H81" i="14"/>
  <c r="I81" i="14" s="1"/>
  <c r="J71" i="14"/>
  <c r="K71" i="14" s="1"/>
  <c r="H71" i="14"/>
  <c r="I71" i="14" s="1"/>
  <c r="G181" i="14"/>
  <c r="J91" i="14"/>
  <c r="K91" i="14" s="1"/>
  <c r="H91" i="14"/>
  <c r="I91" i="14" s="1"/>
  <c r="J161" i="14"/>
  <c r="K161" i="14" s="1"/>
  <c r="H161" i="14"/>
  <c r="I161" i="14" s="1"/>
  <c r="G151" i="14"/>
  <c r="G152" i="14" s="1"/>
  <c r="H131" i="14"/>
  <c r="I131" i="14" s="1"/>
  <c r="J131" i="14"/>
  <c r="K131" i="14" s="1"/>
  <c r="G12" i="13"/>
  <c r="H11" i="13"/>
  <c r="I11" i="13" s="1"/>
  <c r="J11" i="13"/>
  <c r="K11" i="13" s="1"/>
  <c r="L9" i="9"/>
  <c r="L9" i="38"/>
  <c r="L10" i="38" s="1"/>
  <c r="G170" i="13"/>
  <c r="G171" i="13"/>
  <c r="J169" i="13"/>
  <c r="K169" i="13" s="1"/>
  <c r="H169" i="13"/>
  <c r="I169" i="13" s="1"/>
  <c r="G160" i="13"/>
  <c r="G161" i="13"/>
  <c r="J159" i="13"/>
  <c r="K159" i="13" s="1"/>
  <c r="H159" i="13"/>
  <c r="I159" i="13" s="1"/>
  <c r="G140" i="13"/>
  <c r="G141" i="13"/>
  <c r="J139" i="13"/>
  <c r="K139" i="13" s="1"/>
  <c r="H139" i="13"/>
  <c r="I139" i="13" s="1"/>
  <c r="G130" i="13"/>
  <c r="G131" i="13"/>
  <c r="G149" i="13"/>
  <c r="J129" i="13"/>
  <c r="K129" i="13" s="1"/>
  <c r="H129" i="13"/>
  <c r="I129" i="13" s="1"/>
  <c r="G110" i="13"/>
  <c r="G111" i="13"/>
  <c r="J109" i="13"/>
  <c r="K109" i="13" s="1"/>
  <c r="H109" i="13"/>
  <c r="I109" i="13" s="1"/>
  <c r="G100" i="13"/>
  <c r="G101" i="13"/>
  <c r="G119" i="13"/>
  <c r="J99" i="13"/>
  <c r="K99" i="13" s="1"/>
  <c r="H99" i="13"/>
  <c r="I99" i="13" s="1"/>
  <c r="G90" i="13"/>
  <c r="G91" i="13"/>
  <c r="J89" i="13"/>
  <c r="K89" i="13" s="1"/>
  <c r="H89" i="13"/>
  <c r="I89" i="13" s="1"/>
  <c r="G80" i="13"/>
  <c r="G81" i="13"/>
  <c r="J79" i="13"/>
  <c r="K79" i="13" s="1"/>
  <c r="H79" i="13"/>
  <c r="I79" i="13" s="1"/>
  <c r="G70" i="13"/>
  <c r="G71" i="13"/>
  <c r="J69" i="13"/>
  <c r="K69" i="13" s="1"/>
  <c r="H69" i="13"/>
  <c r="I69" i="13" s="1"/>
  <c r="G60" i="13"/>
  <c r="G61" i="13"/>
  <c r="J59" i="13"/>
  <c r="K59" i="13" s="1"/>
  <c r="H59" i="13"/>
  <c r="I59" i="13" s="1"/>
  <c r="G30" i="13"/>
  <c r="G31" i="13"/>
  <c r="J29" i="13"/>
  <c r="K29" i="13" s="1"/>
  <c r="H29" i="13"/>
  <c r="I29" i="13" s="1"/>
  <c r="G20" i="13"/>
  <c r="G21" i="13"/>
  <c r="J19" i="13"/>
  <c r="K19" i="13" s="1"/>
  <c r="H19" i="13"/>
  <c r="I19" i="13" s="1"/>
  <c r="M153" i="39"/>
  <c r="O146" i="39"/>
  <c r="P146" i="39" s="1"/>
  <c r="M146" i="13"/>
  <c r="M152" i="39"/>
  <c r="M141" i="13"/>
  <c r="M150" i="39"/>
  <c r="M139" i="13"/>
  <c r="M52" i="39"/>
  <c r="M53" i="39"/>
  <c r="M53" i="12" s="1"/>
  <c r="M50" i="39"/>
  <c r="O47" i="39"/>
  <c r="P47" i="39" s="1"/>
  <c r="M48" i="39"/>
  <c r="M148" i="39"/>
  <c r="P148" i="39" s="1"/>
  <c r="O147" i="39"/>
  <c r="P147" i="39" s="1"/>
  <c r="M116" i="13"/>
  <c r="M122" i="39"/>
  <c r="M120" i="39"/>
  <c r="G172" i="10"/>
  <c r="H171" i="10"/>
  <c r="I171" i="10" s="1"/>
  <c r="J171" i="10"/>
  <c r="K171" i="10" s="1"/>
  <c r="G162" i="10"/>
  <c r="H161" i="10"/>
  <c r="I161" i="10" s="1"/>
  <c r="J161" i="10"/>
  <c r="K161" i="10" s="1"/>
  <c r="G142" i="10"/>
  <c r="J141" i="10"/>
  <c r="K141" i="10" s="1"/>
  <c r="H141" i="10"/>
  <c r="I141" i="10" s="1"/>
  <c r="G132" i="10"/>
  <c r="G151" i="10"/>
  <c r="H131" i="10"/>
  <c r="I131" i="10" s="1"/>
  <c r="J131" i="10"/>
  <c r="K131" i="10" s="1"/>
  <c r="G150" i="10"/>
  <c r="H149" i="10"/>
  <c r="I149" i="10" s="1"/>
  <c r="J149" i="10"/>
  <c r="K149" i="10" s="1"/>
  <c r="G112" i="10"/>
  <c r="J111" i="10"/>
  <c r="K111" i="10" s="1"/>
  <c r="H111" i="10"/>
  <c r="I111" i="10" s="1"/>
  <c r="G102" i="10"/>
  <c r="G121" i="10"/>
  <c r="H101" i="10"/>
  <c r="I101" i="10" s="1"/>
  <c r="J101" i="10"/>
  <c r="K101" i="10" s="1"/>
  <c r="G120" i="10"/>
  <c r="J119" i="10"/>
  <c r="K119" i="10" s="1"/>
  <c r="H119" i="10"/>
  <c r="I119" i="10" s="1"/>
  <c r="G92" i="10"/>
  <c r="H91" i="10"/>
  <c r="I91" i="10" s="1"/>
  <c r="J91" i="10"/>
  <c r="K91" i="10" s="1"/>
  <c r="G82" i="10"/>
  <c r="H81" i="10"/>
  <c r="I81" i="10" s="1"/>
  <c r="J81" i="10"/>
  <c r="K81" i="10" s="1"/>
  <c r="G72" i="10"/>
  <c r="H71" i="10"/>
  <c r="I71" i="10" s="1"/>
  <c r="J71" i="10"/>
  <c r="K71" i="10" s="1"/>
  <c r="G62" i="10"/>
  <c r="H61" i="10"/>
  <c r="I61" i="10" s="1"/>
  <c r="J61" i="10"/>
  <c r="K61" i="10" s="1"/>
  <c r="G42" i="10"/>
  <c r="J41" i="10"/>
  <c r="K41" i="10" s="1"/>
  <c r="H41" i="10"/>
  <c r="I41" i="10" s="1"/>
  <c r="G32" i="10"/>
  <c r="J31" i="10"/>
  <c r="K31" i="10" s="1"/>
  <c r="H31" i="10"/>
  <c r="I31" i="10" s="1"/>
  <c r="G51" i="10"/>
  <c r="G50" i="10"/>
  <c r="H49" i="10"/>
  <c r="I49" i="10" s="1"/>
  <c r="J49" i="10"/>
  <c r="K49" i="10" s="1"/>
  <c r="G22" i="10"/>
  <c r="J21" i="10"/>
  <c r="K21" i="10" s="1"/>
  <c r="H21" i="10"/>
  <c r="I21" i="10" s="1"/>
  <c r="G12" i="10"/>
  <c r="J11" i="10"/>
  <c r="K11" i="10" s="1"/>
  <c r="H11" i="10"/>
  <c r="I11" i="10" s="1"/>
  <c r="G181" i="10"/>
  <c r="L9" i="10"/>
  <c r="O155" i="9"/>
  <c r="P155" i="9" s="1"/>
  <c r="O153" i="9"/>
  <c r="P153" i="9" s="1"/>
  <c r="Q177" i="36"/>
  <c r="R177" i="36" s="1"/>
  <c r="Q139" i="36"/>
  <c r="R139" i="36" s="1"/>
  <c r="N140" i="36"/>
  <c r="O139" i="36"/>
  <c r="P139" i="36" s="1"/>
  <c r="G142" i="8"/>
  <c r="J141" i="8"/>
  <c r="K141" i="8" s="1"/>
  <c r="H141" i="8"/>
  <c r="I141" i="8" s="1"/>
  <c r="G132" i="8"/>
  <c r="J131" i="8"/>
  <c r="K131" i="8" s="1"/>
  <c r="H131" i="8"/>
  <c r="I131" i="8" s="1"/>
  <c r="G151" i="8"/>
  <c r="G120" i="8"/>
  <c r="J119" i="8"/>
  <c r="K119" i="8" s="1"/>
  <c r="H119" i="8"/>
  <c r="I119" i="8" s="1"/>
  <c r="G92" i="8"/>
  <c r="J91" i="8"/>
  <c r="K91" i="8" s="1"/>
  <c r="H91" i="8"/>
  <c r="I91" i="8" s="1"/>
  <c r="G22" i="8"/>
  <c r="H21" i="8"/>
  <c r="I21" i="8" s="1"/>
  <c r="J21" i="8"/>
  <c r="K21" i="8" s="1"/>
  <c r="G172" i="8"/>
  <c r="J171" i="8"/>
  <c r="K171" i="8" s="1"/>
  <c r="H171" i="8"/>
  <c r="I171" i="8" s="1"/>
  <c r="G72" i="8"/>
  <c r="J71" i="8"/>
  <c r="K71" i="8" s="1"/>
  <c r="H71" i="8"/>
  <c r="I71" i="8" s="1"/>
  <c r="G50" i="8"/>
  <c r="J49" i="8"/>
  <c r="K49" i="8" s="1"/>
  <c r="H49" i="8"/>
  <c r="I49" i="8" s="1"/>
  <c r="G150" i="8"/>
  <c r="H149" i="8"/>
  <c r="I149" i="8" s="1"/>
  <c r="J149" i="8"/>
  <c r="K149" i="8" s="1"/>
  <c r="G112" i="8"/>
  <c r="J111" i="8"/>
  <c r="K111" i="8" s="1"/>
  <c r="H111" i="8"/>
  <c r="I111" i="8" s="1"/>
  <c r="G102" i="8"/>
  <c r="J101" i="8"/>
  <c r="K101" i="8" s="1"/>
  <c r="H101" i="8"/>
  <c r="I101" i="8" s="1"/>
  <c r="G121" i="8"/>
  <c r="G42" i="8"/>
  <c r="J41" i="8"/>
  <c r="K41" i="8" s="1"/>
  <c r="H41" i="8"/>
  <c r="I41" i="8" s="1"/>
  <c r="G82" i="8"/>
  <c r="J81" i="8"/>
  <c r="K81" i="8" s="1"/>
  <c r="H81" i="8"/>
  <c r="I81" i="8" s="1"/>
  <c r="G62" i="8"/>
  <c r="J61" i="8"/>
  <c r="K61" i="8" s="1"/>
  <c r="H61" i="8"/>
  <c r="I61" i="8" s="1"/>
  <c r="G32" i="8"/>
  <c r="G51" i="8"/>
  <c r="J31" i="8"/>
  <c r="K31" i="8" s="1"/>
  <c r="H31" i="8"/>
  <c r="I31" i="8" s="1"/>
  <c r="H15" i="7"/>
  <c r="I15" i="7" s="1"/>
  <c r="F182" i="7"/>
  <c r="I140" i="7"/>
  <c r="K140" i="7"/>
  <c r="J149" i="7"/>
  <c r="K149" i="7" s="1"/>
  <c r="H149" i="7"/>
  <c r="I149" i="7" s="1"/>
  <c r="J131" i="7"/>
  <c r="K131" i="7" s="1"/>
  <c r="H131" i="7"/>
  <c r="I131" i="7" s="1"/>
  <c r="J111" i="7"/>
  <c r="K111" i="7" s="1"/>
  <c r="H111" i="7"/>
  <c r="I111" i="7" s="1"/>
  <c r="J101" i="7"/>
  <c r="K101" i="7" s="1"/>
  <c r="H101" i="7"/>
  <c r="I101" i="7" s="1"/>
  <c r="J91" i="7"/>
  <c r="K91" i="7" s="1"/>
  <c r="H91" i="7"/>
  <c r="I91" i="7" s="1"/>
  <c r="G42" i="7"/>
  <c r="J41" i="7"/>
  <c r="K41" i="7" s="1"/>
  <c r="H41" i="7"/>
  <c r="I41" i="7" s="1"/>
  <c r="J171" i="7"/>
  <c r="K171" i="7" s="1"/>
  <c r="H171" i="7"/>
  <c r="I171" i="7" s="1"/>
  <c r="J161" i="7"/>
  <c r="K161" i="7" s="1"/>
  <c r="H161" i="7"/>
  <c r="I161" i="7" s="1"/>
  <c r="G82" i="7"/>
  <c r="J81" i="7"/>
  <c r="K81" i="7" s="1"/>
  <c r="H81" i="7"/>
  <c r="I81" i="7" s="1"/>
  <c r="G72" i="7"/>
  <c r="J71" i="7"/>
  <c r="K71" i="7" s="1"/>
  <c r="H71" i="7"/>
  <c r="I71" i="7" s="1"/>
  <c r="G62" i="7"/>
  <c r="J61" i="7"/>
  <c r="K61" i="7" s="1"/>
  <c r="H61" i="7"/>
  <c r="I61" i="7" s="1"/>
  <c r="J31" i="7"/>
  <c r="K31" i="7" s="1"/>
  <c r="H31" i="7"/>
  <c r="I31" i="7" s="1"/>
  <c r="J141" i="7"/>
  <c r="K141" i="7" s="1"/>
  <c r="H141" i="7"/>
  <c r="I141" i="7" s="1"/>
  <c r="I130" i="7"/>
  <c r="K130" i="7"/>
  <c r="I110" i="7"/>
  <c r="K110" i="7"/>
  <c r="I100" i="7"/>
  <c r="K100" i="7"/>
  <c r="I90" i="7"/>
  <c r="K90" i="7"/>
  <c r="I40" i="7"/>
  <c r="K40" i="7"/>
  <c r="I170" i="7"/>
  <c r="K170" i="7"/>
  <c r="I160" i="7"/>
  <c r="K160" i="7"/>
  <c r="I80" i="7"/>
  <c r="K80" i="7"/>
  <c r="I70" i="7"/>
  <c r="K70" i="7"/>
  <c r="I60" i="7"/>
  <c r="K60" i="7"/>
  <c r="I30" i="7"/>
  <c r="K30" i="7"/>
  <c r="N159" i="7"/>
  <c r="N159" i="36" s="1"/>
  <c r="Q159" i="23"/>
  <c r="R159" i="23" s="1"/>
  <c r="O159" i="23"/>
  <c r="P159" i="23" s="1"/>
  <c r="N99" i="7"/>
  <c r="N99" i="36" s="1"/>
  <c r="Q99" i="23"/>
  <c r="R99" i="23" s="1"/>
  <c r="O99" i="23"/>
  <c r="P99" i="23" s="1"/>
  <c r="N89" i="7"/>
  <c r="N89" i="36" s="1"/>
  <c r="Q89" i="23"/>
  <c r="R89" i="23" s="1"/>
  <c r="O89" i="23"/>
  <c r="P89" i="23" s="1"/>
  <c r="N39" i="7"/>
  <c r="N39" i="36" s="1"/>
  <c r="Q39" i="23"/>
  <c r="R39" i="23" s="1"/>
  <c r="O39" i="23"/>
  <c r="P39" i="23" s="1"/>
  <c r="O83" i="7"/>
  <c r="P83" i="7" s="1"/>
  <c r="O103" i="7"/>
  <c r="P103" i="7" s="1"/>
  <c r="O133" i="7"/>
  <c r="P133" i="7" s="1"/>
  <c r="O173" i="7"/>
  <c r="P173" i="7" s="1"/>
  <c r="O139" i="7"/>
  <c r="P139" i="7" s="1"/>
  <c r="Q139" i="7"/>
  <c r="R139" i="7" s="1"/>
  <c r="N169" i="7"/>
  <c r="N169" i="36" s="1"/>
  <c r="Q169" i="23"/>
  <c r="R169" i="23" s="1"/>
  <c r="O169" i="23"/>
  <c r="P169" i="23" s="1"/>
  <c r="N129" i="7"/>
  <c r="N129" i="36" s="1"/>
  <c r="Q129" i="23"/>
  <c r="R129" i="23" s="1"/>
  <c r="O129" i="23"/>
  <c r="P129" i="23" s="1"/>
  <c r="N109" i="7"/>
  <c r="N109" i="36" s="1"/>
  <c r="Q109" i="23"/>
  <c r="R109" i="23" s="1"/>
  <c r="O109" i="23"/>
  <c r="P109" i="23" s="1"/>
  <c r="N79" i="7"/>
  <c r="N79" i="36" s="1"/>
  <c r="Q79" i="23"/>
  <c r="R79" i="23" s="1"/>
  <c r="O79" i="23"/>
  <c r="P79" i="23" s="1"/>
  <c r="O143" i="7"/>
  <c r="P143" i="7" s="1"/>
  <c r="O43" i="7"/>
  <c r="P43" i="7" s="1"/>
  <c r="O93" i="7"/>
  <c r="P93" i="7" s="1"/>
  <c r="O113" i="7"/>
  <c r="P113" i="7" s="1"/>
  <c r="O163" i="7"/>
  <c r="P163" i="7" s="1"/>
  <c r="M179" i="7"/>
  <c r="M179" i="36" s="1"/>
  <c r="Q177" i="7"/>
  <c r="R177" i="7" s="1"/>
  <c r="G150" i="7"/>
  <c r="G132" i="7"/>
  <c r="G151" i="7"/>
  <c r="G112" i="7"/>
  <c r="G102" i="7"/>
  <c r="G92" i="7"/>
  <c r="G172" i="7"/>
  <c r="G162" i="7"/>
  <c r="G32" i="7"/>
  <c r="F185" i="7"/>
  <c r="N140" i="7"/>
  <c r="N139" i="8"/>
  <c r="N139" i="38" s="1"/>
  <c r="G142" i="7"/>
  <c r="N141" i="7"/>
  <c r="N141" i="36" s="1"/>
  <c r="G49" i="7"/>
  <c r="K178" i="12"/>
  <c r="I178" i="12"/>
  <c r="N90" i="7"/>
  <c r="H145" i="10"/>
  <c r="I145" i="10" s="1"/>
  <c r="H25" i="10"/>
  <c r="I25" i="10" s="1"/>
  <c r="H35" i="10"/>
  <c r="I35" i="10" s="1"/>
  <c r="H45" i="10"/>
  <c r="I45" i="10" s="1"/>
  <c r="H65" i="10"/>
  <c r="I65" i="10" s="1"/>
  <c r="H75" i="10"/>
  <c r="I75" i="10" s="1"/>
  <c r="H85" i="10"/>
  <c r="I85" i="10" s="1"/>
  <c r="H95" i="10"/>
  <c r="I95" i="10" s="1"/>
  <c r="H105" i="10"/>
  <c r="I105" i="10" s="1"/>
  <c r="H135" i="10"/>
  <c r="I135" i="10" s="1"/>
  <c r="H165" i="10"/>
  <c r="I165" i="10" s="1"/>
  <c r="H175" i="10"/>
  <c r="I175" i="10" s="1"/>
  <c r="H183" i="12"/>
  <c r="I183" i="12" s="1"/>
  <c r="H35" i="12"/>
  <c r="I35" i="12" s="1"/>
  <c r="H105" i="12"/>
  <c r="I105" i="12" s="1"/>
  <c r="H175" i="12"/>
  <c r="I175" i="12" s="1"/>
  <c r="H75" i="14"/>
  <c r="I75" i="14" s="1"/>
  <c r="H145" i="14"/>
  <c r="I145" i="14" s="1"/>
  <c r="H25" i="15"/>
  <c r="I25" i="15" s="1"/>
  <c r="H75" i="15"/>
  <c r="I75" i="15" s="1"/>
  <c r="H145" i="15"/>
  <c r="I145" i="15" s="1"/>
  <c r="H75" i="16"/>
  <c r="I75" i="16" s="1"/>
  <c r="H145" i="16"/>
  <c r="I145" i="16" s="1"/>
  <c r="H183" i="9"/>
  <c r="I183" i="9" s="1"/>
  <c r="J120" i="6"/>
  <c r="K120" i="6" s="1"/>
  <c r="G121" i="6"/>
  <c r="H120" i="6"/>
  <c r="I120" i="6" s="1"/>
  <c r="G41" i="6"/>
  <c r="H40" i="6"/>
  <c r="I40" i="6" s="1"/>
  <c r="J40" i="6"/>
  <c r="K40" i="6" s="1"/>
  <c r="H165" i="12"/>
  <c r="I165" i="12" s="1"/>
  <c r="H15" i="15"/>
  <c r="I15" i="15" s="1"/>
  <c r="F185" i="15"/>
  <c r="H105" i="15"/>
  <c r="I105" i="15" s="1"/>
  <c r="H105" i="16"/>
  <c r="I105" i="16" s="1"/>
  <c r="G97" i="6"/>
  <c r="H96" i="6"/>
  <c r="I96" i="6" s="1"/>
  <c r="J96" i="6"/>
  <c r="K96" i="6" s="1"/>
  <c r="H45" i="12"/>
  <c r="I45" i="12" s="1"/>
  <c r="H115" i="12"/>
  <c r="I115" i="12" s="1"/>
  <c r="H135" i="14"/>
  <c r="I135" i="14" s="1"/>
  <c r="H35" i="15"/>
  <c r="I35" i="15" s="1"/>
  <c r="H35" i="16"/>
  <c r="I35" i="16" s="1"/>
  <c r="H135" i="16"/>
  <c r="I135" i="16" s="1"/>
  <c r="J180" i="12"/>
  <c r="K180" i="12" s="1"/>
  <c r="H180" i="12"/>
  <c r="I180" i="12" s="1"/>
  <c r="H180" i="14"/>
  <c r="I180" i="14" s="1"/>
  <c r="K178" i="14"/>
  <c r="N80" i="7"/>
  <c r="H145" i="12"/>
  <c r="I145" i="12" s="1"/>
  <c r="H15" i="10"/>
  <c r="I15" i="10" s="1"/>
  <c r="H25" i="8"/>
  <c r="I25" i="8" s="1"/>
  <c r="H35" i="8"/>
  <c r="I35" i="8" s="1"/>
  <c r="H45" i="8"/>
  <c r="I45" i="8" s="1"/>
  <c r="H65" i="8"/>
  <c r="I65" i="8" s="1"/>
  <c r="H75" i="8"/>
  <c r="I75" i="8" s="1"/>
  <c r="H85" i="8"/>
  <c r="I85" i="8" s="1"/>
  <c r="H95" i="8"/>
  <c r="I95" i="8" s="1"/>
  <c r="H105" i="8"/>
  <c r="I105" i="8" s="1"/>
  <c r="H115" i="8"/>
  <c r="I115" i="8" s="1"/>
  <c r="H135" i="8"/>
  <c r="I135" i="8" s="1"/>
  <c r="H175" i="8"/>
  <c r="I175" i="8" s="1"/>
  <c r="H15" i="12"/>
  <c r="I15" i="12" s="1"/>
  <c r="H65" i="12"/>
  <c r="I65" i="12" s="1"/>
  <c r="H135" i="12"/>
  <c r="I135" i="12" s="1"/>
  <c r="H115" i="14"/>
  <c r="I115" i="14" s="1"/>
  <c r="H175" i="14"/>
  <c r="I175" i="14" s="1"/>
  <c r="H45" i="15"/>
  <c r="I45" i="15" s="1"/>
  <c r="H115" i="15"/>
  <c r="I115" i="15" s="1"/>
  <c r="H175" i="15"/>
  <c r="I175" i="15" s="1"/>
  <c r="H175" i="16"/>
  <c r="I175" i="16" s="1"/>
  <c r="H25" i="12"/>
  <c r="I25" i="12" s="1"/>
  <c r="H65" i="15"/>
  <c r="I65" i="15" s="1"/>
  <c r="H165" i="15"/>
  <c r="I165" i="15" s="1"/>
  <c r="H75" i="12"/>
  <c r="I75" i="12" s="1"/>
  <c r="H105" i="14"/>
  <c r="I105" i="14" s="1"/>
  <c r="H165" i="14"/>
  <c r="I165" i="14" s="1"/>
  <c r="H135" i="15"/>
  <c r="I135" i="15" s="1"/>
  <c r="H15" i="16"/>
  <c r="I15" i="16" s="1"/>
  <c r="F185" i="16"/>
  <c r="H65" i="16"/>
  <c r="I65" i="16" s="1"/>
  <c r="H165" i="16"/>
  <c r="I165" i="16" s="1"/>
  <c r="M153" i="10"/>
  <c r="M152" i="10"/>
  <c r="M150" i="10"/>
  <c r="M145" i="7"/>
  <c r="M145" i="36" s="1"/>
  <c r="O145" i="36" s="1"/>
  <c r="P145" i="36" s="1"/>
  <c r="M48" i="10"/>
  <c r="M148" i="10"/>
  <c r="M155" i="10"/>
  <c r="M155" i="39" s="1"/>
  <c r="M155" i="12" s="1"/>
  <c r="M52" i="10"/>
  <c r="M53" i="10"/>
  <c r="M50" i="10"/>
  <c r="M25" i="7"/>
  <c r="M35" i="7"/>
  <c r="M45" i="7"/>
  <c r="M85" i="7"/>
  <c r="M85" i="36" s="1"/>
  <c r="M95" i="7"/>
  <c r="M95" i="36" s="1"/>
  <c r="M105" i="7"/>
  <c r="M105" i="36" s="1"/>
  <c r="O105" i="36" s="1"/>
  <c r="P105" i="36" s="1"/>
  <c r="M115" i="7"/>
  <c r="M115" i="36" s="1"/>
  <c r="M135" i="7"/>
  <c r="M135" i="36" s="1"/>
  <c r="M165" i="7"/>
  <c r="M165" i="36" s="1"/>
  <c r="M175" i="7"/>
  <c r="M175" i="36" s="1"/>
  <c r="O175" i="36" s="1"/>
  <c r="P175" i="36" s="1"/>
  <c r="N177" i="8"/>
  <c r="N177" i="38" s="1"/>
  <c r="M55" i="10"/>
  <c r="M55" i="39" s="1"/>
  <c r="M55" i="12" s="1"/>
  <c r="M179" i="8"/>
  <c r="M179" i="38" s="1"/>
  <c r="K178" i="13"/>
  <c r="H25" i="13"/>
  <c r="I25" i="13" s="1"/>
  <c r="H75" i="13"/>
  <c r="I75" i="13" s="1"/>
  <c r="H165" i="13"/>
  <c r="I165" i="13" s="1"/>
  <c r="H105" i="13"/>
  <c r="I105" i="13" s="1"/>
  <c r="H175" i="13"/>
  <c r="I175" i="13" s="1"/>
  <c r="H45" i="13"/>
  <c r="I45" i="13" s="1"/>
  <c r="H115" i="13"/>
  <c r="I115" i="13" s="1"/>
  <c r="H145" i="13"/>
  <c r="I145" i="13" s="1"/>
  <c r="H15" i="13"/>
  <c r="I15" i="13" s="1"/>
  <c r="H65" i="13"/>
  <c r="I65" i="13" s="1"/>
  <c r="H135" i="13"/>
  <c r="I135" i="13" s="1"/>
  <c r="Q146" i="10"/>
  <c r="R146" i="10" s="1"/>
  <c r="O146" i="10"/>
  <c r="P146" i="10" s="1"/>
  <c r="Q147" i="10"/>
  <c r="R147" i="10" s="1"/>
  <c r="O147" i="10"/>
  <c r="P147" i="10" s="1"/>
  <c r="Q123" i="10"/>
  <c r="R123" i="10" s="1"/>
  <c r="R118" i="10"/>
  <c r="Q47" i="10"/>
  <c r="O47" i="10"/>
  <c r="P47" i="10" s="1"/>
  <c r="R47" i="10"/>
  <c r="L65" i="6"/>
  <c r="N170" i="23"/>
  <c r="N171" i="23"/>
  <c r="N130" i="23"/>
  <c r="N149" i="23"/>
  <c r="N110" i="23"/>
  <c r="N111" i="23"/>
  <c r="N119" i="23"/>
  <c r="N80" i="23"/>
  <c r="N81" i="23"/>
  <c r="N41" i="23"/>
  <c r="N160" i="23"/>
  <c r="N161" i="23"/>
  <c r="N131" i="23"/>
  <c r="N100" i="23"/>
  <c r="N101" i="23"/>
  <c r="N90" i="23"/>
  <c r="N91" i="23"/>
  <c r="N40" i="23"/>
  <c r="Q85" i="6"/>
  <c r="M15" i="6"/>
  <c r="M73" i="6"/>
  <c r="M9" i="8"/>
  <c r="L17" i="6"/>
  <c r="Q14" i="6"/>
  <c r="R14" i="6" s="1"/>
  <c r="M83" i="6"/>
  <c r="N113" i="6"/>
  <c r="L25" i="6"/>
  <c r="M79" i="6"/>
  <c r="M63" i="6"/>
  <c r="L67" i="6"/>
  <c r="Q29" i="6"/>
  <c r="R29" i="6" s="1"/>
  <c r="L144" i="6"/>
  <c r="L146" i="6"/>
  <c r="O14" i="6"/>
  <c r="P14" i="6" s="1"/>
  <c r="Q21" i="6"/>
  <c r="R21" i="6" s="1"/>
  <c r="Q53" i="6"/>
  <c r="R53" i="6" s="1"/>
  <c r="Q109" i="6"/>
  <c r="R109" i="6" s="1"/>
  <c r="M65" i="6"/>
  <c r="L15" i="6"/>
  <c r="L19" i="6"/>
  <c r="L31" i="6"/>
  <c r="L55" i="6"/>
  <c r="L57" i="6"/>
  <c r="L59" i="6"/>
  <c r="M71" i="6"/>
  <c r="M75" i="6"/>
  <c r="M84" i="6"/>
  <c r="L79" i="6"/>
  <c r="L81" i="6"/>
  <c r="L83" i="6"/>
  <c r="R85" i="6"/>
  <c r="M87" i="6"/>
  <c r="L89" i="6"/>
  <c r="L91" i="6"/>
  <c r="O112" i="6"/>
  <c r="P112" i="6" s="1"/>
  <c r="M67" i="6"/>
  <c r="Q77" i="6"/>
  <c r="R77" i="6" s="1"/>
  <c r="Q114" i="6"/>
  <c r="R114" i="6" s="1"/>
  <c r="Q133" i="6"/>
  <c r="R133" i="6" s="1"/>
  <c r="Q7" i="8"/>
  <c r="R7" i="8" s="1"/>
  <c r="L141" i="6"/>
  <c r="L145" i="6" s="1"/>
  <c r="M144" i="6"/>
  <c r="N142" i="6"/>
  <c r="L142" i="6"/>
  <c r="N115" i="6"/>
  <c r="O21" i="6"/>
  <c r="O133" i="6"/>
  <c r="P133" i="6" s="1"/>
  <c r="L20" i="6"/>
  <c r="L28" i="6"/>
  <c r="M68" i="6"/>
  <c r="M76" i="6"/>
  <c r="L71" i="6"/>
  <c r="L73" i="6"/>
  <c r="L75" i="6"/>
  <c r="L84" i="6"/>
  <c r="L33" i="6"/>
  <c r="L111" i="6"/>
  <c r="R111" i="6" s="1"/>
  <c r="L113" i="6"/>
  <c r="P61" i="6"/>
  <c r="X36" i="21"/>
  <c r="V36" i="21"/>
  <c r="W36" i="21" s="1"/>
  <c r="X44" i="21"/>
  <c r="Y44" i="21" s="1"/>
  <c r="V44" i="21"/>
  <c r="W44" i="21" s="1"/>
  <c r="X12" i="21"/>
  <c r="Y12" i="21" s="1"/>
  <c r="V12" i="21"/>
  <c r="W12" i="21" s="1"/>
  <c r="X60" i="21"/>
  <c r="Y60" i="21" s="1"/>
  <c r="V60" i="21"/>
  <c r="W60" i="21" s="1"/>
  <c r="Y36" i="21"/>
  <c r="X20" i="21"/>
  <c r="Y20" i="21" s="1"/>
  <c r="V20" i="21"/>
  <c r="W20" i="21" s="1"/>
  <c r="L11" i="6"/>
  <c r="J148" i="6"/>
  <c r="K148" i="6" s="1"/>
  <c r="H148" i="6"/>
  <c r="I148" i="6" s="1"/>
  <c r="P111" i="6"/>
  <c r="Q22" i="6"/>
  <c r="R22" i="6" s="1"/>
  <c r="O22" i="6"/>
  <c r="P22" i="6" s="1"/>
  <c r="O30" i="6"/>
  <c r="P30" i="6" s="1"/>
  <c r="Q30" i="6"/>
  <c r="R30" i="6" s="1"/>
  <c r="Q46" i="6"/>
  <c r="R46" i="6" s="1"/>
  <c r="Q70" i="6"/>
  <c r="R70" i="6" s="1"/>
  <c r="O70" i="6"/>
  <c r="P70" i="6" s="1"/>
  <c r="Q80" i="6"/>
  <c r="R80" i="6" s="1"/>
  <c r="O80" i="6"/>
  <c r="P80" i="6" s="1"/>
  <c r="O102" i="6"/>
  <c r="P102" i="6" s="1"/>
  <c r="Q102" i="6"/>
  <c r="R102" i="6" s="1"/>
  <c r="Q126" i="6"/>
  <c r="R126" i="6" s="1"/>
  <c r="O126" i="6"/>
  <c r="P126" i="6" s="1"/>
  <c r="L10" i="7"/>
  <c r="L12" i="7"/>
  <c r="R103" i="6"/>
  <c r="M25" i="6"/>
  <c r="P21" i="6"/>
  <c r="N60" i="6"/>
  <c r="Q54" i="6"/>
  <c r="R54" i="6" s="1"/>
  <c r="N68" i="6"/>
  <c r="O62" i="6"/>
  <c r="P62" i="6" s="1"/>
  <c r="Q62" i="6"/>
  <c r="R62" i="6" s="1"/>
  <c r="Q72" i="6"/>
  <c r="R72" i="6" s="1"/>
  <c r="O72" i="6"/>
  <c r="P72" i="6" s="1"/>
  <c r="N84" i="6"/>
  <c r="Q78" i="6"/>
  <c r="R78" i="6" s="1"/>
  <c r="O78" i="6"/>
  <c r="P78" i="6" s="1"/>
  <c r="N92" i="6"/>
  <c r="Q86" i="6"/>
  <c r="R86" i="6" s="1"/>
  <c r="O86" i="6"/>
  <c r="P86" i="6" s="1"/>
  <c r="N116" i="6"/>
  <c r="Q110" i="6"/>
  <c r="R110" i="6" s="1"/>
  <c r="O110" i="6"/>
  <c r="P110" i="6" s="1"/>
  <c r="N140" i="6"/>
  <c r="Q134" i="6"/>
  <c r="R134" i="6" s="1"/>
  <c r="O134" i="6"/>
  <c r="P134" i="6" s="1"/>
  <c r="L8" i="7"/>
  <c r="N23" i="6"/>
  <c r="N31" i="6"/>
  <c r="N47" i="6"/>
  <c r="L63" i="6"/>
  <c r="N71" i="6"/>
  <c r="N81" i="6"/>
  <c r="L87" i="6"/>
  <c r="M132" i="6"/>
  <c r="L135" i="6"/>
  <c r="L137" i="6"/>
  <c r="L139" i="6"/>
  <c r="M27" i="6"/>
  <c r="N36" i="6"/>
  <c r="N52" i="6"/>
  <c r="M127" i="6"/>
  <c r="P127" i="6" s="1"/>
  <c r="M129" i="6"/>
  <c r="M131" i="6"/>
  <c r="L140" i="6"/>
  <c r="L68" i="6"/>
  <c r="N76" i="6"/>
  <c r="L92" i="6"/>
  <c r="N108" i="6"/>
  <c r="M28" i="6"/>
  <c r="N55" i="6"/>
  <c r="N63" i="6"/>
  <c r="N73" i="6"/>
  <c r="N79" i="6"/>
  <c r="N87" i="6"/>
  <c r="L127" i="6"/>
  <c r="R127" i="6" s="1"/>
  <c r="L129" i="6"/>
  <c r="L131" i="6"/>
  <c r="M140" i="6"/>
  <c r="N135" i="6"/>
  <c r="N28" i="6"/>
  <c r="M23" i="6"/>
  <c r="L132" i="6"/>
  <c r="N132" i="6"/>
  <c r="M135" i="6"/>
  <c r="M137" i="6"/>
  <c r="M139" i="6"/>
  <c r="G187" i="14"/>
  <c r="G187" i="13"/>
  <c r="G187" i="12"/>
  <c r="G187" i="10"/>
  <c r="L13" i="8"/>
  <c r="L10" i="8"/>
  <c r="G150" i="6"/>
  <c r="L8" i="8"/>
  <c r="L12" i="8"/>
  <c r="F150" i="6"/>
  <c r="E150" i="6"/>
  <c r="N79" i="8" l="1"/>
  <c r="N79" i="38" s="1"/>
  <c r="Q12" i="6"/>
  <c r="R12" i="6" s="1"/>
  <c r="N169" i="8"/>
  <c r="N169" i="38" s="1"/>
  <c r="N170" i="38" s="1"/>
  <c r="N99" i="8"/>
  <c r="N99" i="38" s="1"/>
  <c r="H180" i="10"/>
  <c r="I180" i="10" s="1"/>
  <c r="N89" i="8"/>
  <c r="N89" i="38" s="1"/>
  <c r="O89" i="38" s="1"/>
  <c r="P89" i="38" s="1"/>
  <c r="N170" i="7"/>
  <c r="R170" i="7" s="1"/>
  <c r="L149" i="6"/>
  <c r="L143" i="6"/>
  <c r="N109" i="8"/>
  <c r="N109" i="38" s="1"/>
  <c r="Q109" i="38" s="1"/>
  <c r="R109" i="38" s="1"/>
  <c r="N130" i="7"/>
  <c r="R130" i="7" s="1"/>
  <c r="N110" i="7"/>
  <c r="N39" i="8"/>
  <c r="N39" i="38" s="1"/>
  <c r="N40" i="38" s="1"/>
  <c r="N129" i="8"/>
  <c r="N129" i="38" s="1"/>
  <c r="Q129" i="38" s="1"/>
  <c r="R129" i="38" s="1"/>
  <c r="N40" i="7"/>
  <c r="R40" i="7" s="1"/>
  <c r="N160" i="7"/>
  <c r="N100" i="7"/>
  <c r="R100" i="7" s="1"/>
  <c r="Q142" i="6"/>
  <c r="R142" i="6" s="1"/>
  <c r="L148" i="6"/>
  <c r="L150" i="6" s="1"/>
  <c r="O153" i="39"/>
  <c r="P153" i="39" s="1"/>
  <c r="M153" i="12"/>
  <c r="J12" i="16"/>
  <c r="K12" i="16" s="1"/>
  <c r="H12" i="16"/>
  <c r="I12" i="16" s="1"/>
  <c r="J32" i="16"/>
  <c r="K32" i="16" s="1"/>
  <c r="H32" i="16"/>
  <c r="I32" i="16" s="1"/>
  <c r="J62" i="16"/>
  <c r="K62" i="16" s="1"/>
  <c r="H62" i="16"/>
  <c r="I62" i="16" s="1"/>
  <c r="J72" i="16"/>
  <c r="K72" i="16" s="1"/>
  <c r="H72" i="16"/>
  <c r="I72" i="16" s="1"/>
  <c r="J82" i="16"/>
  <c r="K82" i="16" s="1"/>
  <c r="H82" i="16"/>
  <c r="I82" i="16" s="1"/>
  <c r="H92" i="16"/>
  <c r="I92" i="16" s="1"/>
  <c r="J92" i="16"/>
  <c r="K92" i="16" s="1"/>
  <c r="J102" i="16"/>
  <c r="K102" i="16" s="1"/>
  <c r="H102" i="16"/>
  <c r="I102" i="16" s="1"/>
  <c r="J132" i="16"/>
  <c r="K132" i="16" s="1"/>
  <c r="H132" i="16"/>
  <c r="I132" i="16" s="1"/>
  <c r="J142" i="16"/>
  <c r="K142" i="16" s="1"/>
  <c r="H142" i="16"/>
  <c r="I142" i="16" s="1"/>
  <c r="G152" i="16"/>
  <c r="J151" i="16"/>
  <c r="K151" i="16" s="1"/>
  <c r="H151" i="16"/>
  <c r="I151" i="16" s="1"/>
  <c r="J150" i="16"/>
  <c r="K150" i="16" s="1"/>
  <c r="H150" i="16"/>
  <c r="I150" i="16" s="1"/>
  <c r="J162" i="16"/>
  <c r="K162" i="16" s="1"/>
  <c r="H162" i="16"/>
  <c r="I162" i="16" s="1"/>
  <c r="J172" i="16"/>
  <c r="K172" i="16" s="1"/>
  <c r="H172" i="16"/>
  <c r="I172" i="16" s="1"/>
  <c r="H172" i="15"/>
  <c r="I172" i="15" s="1"/>
  <c r="J172" i="15"/>
  <c r="K172" i="15" s="1"/>
  <c r="H162" i="15"/>
  <c r="I162" i="15" s="1"/>
  <c r="J162" i="15"/>
  <c r="K162" i="15" s="1"/>
  <c r="J142" i="15"/>
  <c r="K142" i="15" s="1"/>
  <c r="H142" i="15"/>
  <c r="I142" i="15" s="1"/>
  <c r="H132" i="15"/>
  <c r="I132" i="15" s="1"/>
  <c r="J132" i="15"/>
  <c r="K132" i="15" s="1"/>
  <c r="G152" i="15"/>
  <c r="H151" i="15"/>
  <c r="I151" i="15" s="1"/>
  <c r="J151" i="15"/>
  <c r="K151" i="15" s="1"/>
  <c r="H150" i="15"/>
  <c r="I150" i="15" s="1"/>
  <c r="J150" i="15"/>
  <c r="K150" i="15" s="1"/>
  <c r="J112" i="15"/>
  <c r="K112" i="15" s="1"/>
  <c r="H112" i="15"/>
  <c r="I112" i="15" s="1"/>
  <c r="H102" i="15"/>
  <c r="I102" i="15" s="1"/>
  <c r="J102" i="15"/>
  <c r="K102" i="15" s="1"/>
  <c r="H120" i="15"/>
  <c r="I120" i="15" s="1"/>
  <c r="J120" i="15"/>
  <c r="K120" i="15" s="1"/>
  <c r="G122" i="15"/>
  <c r="H121" i="15"/>
  <c r="I121" i="15" s="1"/>
  <c r="J121" i="15"/>
  <c r="K121" i="15" s="1"/>
  <c r="J82" i="15"/>
  <c r="K82" i="15" s="1"/>
  <c r="H82" i="15"/>
  <c r="I82" i="15" s="1"/>
  <c r="H72" i="15"/>
  <c r="I72" i="15" s="1"/>
  <c r="J72" i="15"/>
  <c r="K72" i="15" s="1"/>
  <c r="H62" i="15"/>
  <c r="I62" i="15" s="1"/>
  <c r="J62" i="15"/>
  <c r="K62" i="15" s="1"/>
  <c r="H42" i="15"/>
  <c r="I42" i="15" s="1"/>
  <c r="J42" i="15"/>
  <c r="K42" i="15" s="1"/>
  <c r="G52" i="15"/>
  <c r="H51" i="15"/>
  <c r="I51" i="15" s="1"/>
  <c r="J51" i="15"/>
  <c r="K51" i="15" s="1"/>
  <c r="H50" i="15"/>
  <c r="I50" i="15" s="1"/>
  <c r="J50" i="15"/>
  <c r="K50" i="15" s="1"/>
  <c r="J32" i="15"/>
  <c r="K32" i="15" s="1"/>
  <c r="H32" i="15"/>
  <c r="I32" i="15" s="1"/>
  <c r="H22" i="15"/>
  <c r="I22" i="15" s="1"/>
  <c r="J22" i="15"/>
  <c r="K22" i="15" s="1"/>
  <c r="H12" i="15"/>
  <c r="I12" i="15" s="1"/>
  <c r="J12" i="15"/>
  <c r="K12" i="15" s="1"/>
  <c r="G182" i="14"/>
  <c r="J151" i="14"/>
  <c r="K151" i="14" s="1"/>
  <c r="H151" i="14"/>
  <c r="I151" i="14" s="1"/>
  <c r="J162" i="14"/>
  <c r="K162" i="14" s="1"/>
  <c r="H162" i="14"/>
  <c r="I162" i="14" s="1"/>
  <c r="J181" i="14"/>
  <c r="K181" i="14" s="1"/>
  <c r="J82" i="14"/>
  <c r="K82" i="14" s="1"/>
  <c r="H82" i="14"/>
  <c r="I82" i="14" s="1"/>
  <c r="H150" i="14"/>
  <c r="I150" i="14" s="1"/>
  <c r="J150" i="14"/>
  <c r="K150" i="14" s="1"/>
  <c r="J121" i="14"/>
  <c r="K121" i="14" s="1"/>
  <c r="H121" i="14"/>
  <c r="I121" i="14" s="1"/>
  <c r="J120" i="14"/>
  <c r="K120" i="14" s="1"/>
  <c r="H120" i="14"/>
  <c r="I120" i="14" s="1"/>
  <c r="H132" i="14"/>
  <c r="I132" i="14" s="1"/>
  <c r="J132" i="14"/>
  <c r="K132" i="14" s="1"/>
  <c r="J92" i="14"/>
  <c r="K92" i="14" s="1"/>
  <c r="H92" i="14"/>
  <c r="I92" i="14" s="1"/>
  <c r="J72" i="14"/>
  <c r="K72" i="14" s="1"/>
  <c r="H72" i="14"/>
  <c r="I72" i="14" s="1"/>
  <c r="H112" i="14"/>
  <c r="I112" i="14" s="1"/>
  <c r="J112" i="14"/>
  <c r="K112" i="14" s="1"/>
  <c r="J142" i="14"/>
  <c r="K142" i="14" s="1"/>
  <c r="H142" i="14"/>
  <c r="I142" i="14" s="1"/>
  <c r="J102" i="14"/>
  <c r="K102" i="14" s="1"/>
  <c r="H102" i="14"/>
  <c r="I102" i="14" s="1"/>
  <c r="J172" i="14"/>
  <c r="K172" i="14" s="1"/>
  <c r="H172" i="14"/>
  <c r="I172" i="14" s="1"/>
  <c r="H12" i="13"/>
  <c r="I12" i="13" s="1"/>
  <c r="J12" i="13"/>
  <c r="K12" i="13" s="1"/>
  <c r="Q39" i="38"/>
  <c r="R39" i="38" s="1"/>
  <c r="O139" i="38"/>
  <c r="P139" i="38" s="1"/>
  <c r="N140" i="38"/>
  <c r="Q139" i="38"/>
  <c r="R139" i="38" s="1"/>
  <c r="N80" i="38"/>
  <c r="Q79" i="38"/>
  <c r="R79" i="38" s="1"/>
  <c r="O79" i="38"/>
  <c r="P79" i="38" s="1"/>
  <c r="O169" i="38"/>
  <c r="P169" i="38" s="1"/>
  <c r="N90" i="38"/>
  <c r="O99" i="38"/>
  <c r="P99" i="38" s="1"/>
  <c r="N100" i="38"/>
  <c r="Q99" i="38"/>
  <c r="R99" i="38" s="1"/>
  <c r="M41" i="13"/>
  <c r="M42" i="13" s="1"/>
  <c r="M147" i="13"/>
  <c r="M153" i="13" s="1"/>
  <c r="O153" i="13" s="1"/>
  <c r="P153" i="13" s="1"/>
  <c r="M120" i="13"/>
  <c r="M122" i="13"/>
  <c r="M39" i="13"/>
  <c r="M39" i="14" s="1"/>
  <c r="M140" i="13"/>
  <c r="M142" i="13"/>
  <c r="O146" i="13"/>
  <c r="P146" i="13" s="1"/>
  <c r="M150" i="13"/>
  <c r="M152" i="13"/>
  <c r="M9" i="9"/>
  <c r="M9" i="38"/>
  <c r="M10" i="38" s="1"/>
  <c r="Q177" i="38"/>
  <c r="R177" i="38" s="1"/>
  <c r="G172" i="13"/>
  <c r="H171" i="13"/>
  <c r="I171" i="13" s="1"/>
  <c r="J171" i="13"/>
  <c r="K171" i="13" s="1"/>
  <c r="J170" i="13"/>
  <c r="K170" i="13" s="1"/>
  <c r="H170" i="13"/>
  <c r="I170" i="13" s="1"/>
  <c r="G162" i="13"/>
  <c r="H161" i="13"/>
  <c r="I161" i="13" s="1"/>
  <c r="J161" i="13"/>
  <c r="K161" i="13" s="1"/>
  <c r="J160" i="13"/>
  <c r="K160" i="13" s="1"/>
  <c r="H160" i="13"/>
  <c r="I160" i="13" s="1"/>
  <c r="G142" i="13"/>
  <c r="J141" i="13"/>
  <c r="K141" i="13" s="1"/>
  <c r="H141" i="13"/>
  <c r="I141" i="13" s="1"/>
  <c r="H140" i="13"/>
  <c r="I140" i="13" s="1"/>
  <c r="J140" i="13"/>
  <c r="K140" i="13" s="1"/>
  <c r="G132" i="13"/>
  <c r="G151" i="13"/>
  <c r="G152" i="13" s="1"/>
  <c r="J131" i="13"/>
  <c r="K131" i="13" s="1"/>
  <c r="H131" i="13"/>
  <c r="I131" i="13" s="1"/>
  <c r="G150" i="13"/>
  <c r="J149" i="13"/>
  <c r="K149" i="13" s="1"/>
  <c r="H149" i="13"/>
  <c r="I149" i="13" s="1"/>
  <c r="H130" i="13"/>
  <c r="I130" i="13" s="1"/>
  <c r="J130" i="13"/>
  <c r="K130" i="13" s="1"/>
  <c r="G112" i="13"/>
  <c r="H111" i="13"/>
  <c r="I111" i="13" s="1"/>
  <c r="J111" i="13"/>
  <c r="K111" i="13" s="1"/>
  <c r="H110" i="13"/>
  <c r="I110" i="13" s="1"/>
  <c r="J110" i="13"/>
  <c r="K110" i="13" s="1"/>
  <c r="G102" i="13"/>
  <c r="G121" i="13"/>
  <c r="G122" i="13" s="1"/>
  <c r="H101" i="13"/>
  <c r="I101" i="13" s="1"/>
  <c r="J101" i="13"/>
  <c r="K101" i="13" s="1"/>
  <c r="G120" i="13"/>
  <c r="J119" i="13"/>
  <c r="K119" i="13" s="1"/>
  <c r="H119" i="13"/>
  <c r="I119" i="13" s="1"/>
  <c r="H100" i="13"/>
  <c r="I100" i="13" s="1"/>
  <c r="J100" i="13"/>
  <c r="K100" i="13" s="1"/>
  <c r="G92" i="13"/>
  <c r="J91" i="13"/>
  <c r="K91" i="13" s="1"/>
  <c r="H91" i="13"/>
  <c r="I91" i="13" s="1"/>
  <c r="H90" i="13"/>
  <c r="I90" i="13" s="1"/>
  <c r="J90" i="13"/>
  <c r="K90" i="13" s="1"/>
  <c r="G82" i="13"/>
  <c r="J81" i="13"/>
  <c r="K81" i="13" s="1"/>
  <c r="H81" i="13"/>
  <c r="I81" i="13" s="1"/>
  <c r="H80" i="13"/>
  <c r="I80" i="13" s="1"/>
  <c r="J80" i="13"/>
  <c r="K80" i="13" s="1"/>
  <c r="G72" i="13"/>
  <c r="J71" i="13"/>
  <c r="K71" i="13" s="1"/>
  <c r="H71" i="13"/>
  <c r="I71" i="13" s="1"/>
  <c r="J70" i="13"/>
  <c r="K70" i="13" s="1"/>
  <c r="H70" i="13"/>
  <c r="I70" i="13" s="1"/>
  <c r="G62" i="13"/>
  <c r="J61" i="13"/>
  <c r="K61" i="13" s="1"/>
  <c r="H61" i="13"/>
  <c r="I61" i="13" s="1"/>
  <c r="H60" i="13"/>
  <c r="I60" i="13" s="1"/>
  <c r="J60" i="13"/>
  <c r="K60" i="13" s="1"/>
  <c r="G32" i="13"/>
  <c r="J31" i="13"/>
  <c r="K31" i="13" s="1"/>
  <c r="H30" i="13"/>
  <c r="I30" i="13" s="1"/>
  <c r="J30" i="13"/>
  <c r="K30" i="13" s="1"/>
  <c r="G22" i="13"/>
  <c r="J21" i="13"/>
  <c r="K21" i="13" s="1"/>
  <c r="H21" i="13"/>
  <c r="I21" i="13" s="1"/>
  <c r="H20" i="13"/>
  <c r="I20" i="13" s="1"/>
  <c r="J20" i="13"/>
  <c r="K20" i="13" s="1"/>
  <c r="M155" i="13"/>
  <c r="M109" i="14"/>
  <c r="M111" i="14"/>
  <c r="L9" i="39"/>
  <c r="L9" i="12" s="1"/>
  <c r="H172" i="10"/>
  <c r="I172" i="10" s="1"/>
  <c r="J172" i="10"/>
  <c r="K172" i="10" s="1"/>
  <c r="H162" i="10"/>
  <c r="I162" i="10" s="1"/>
  <c r="J162" i="10"/>
  <c r="K162" i="10" s="1"/>
  <c r="J142" i="10"/>
  <c r="K142" i="10" s="1"/>
  <c r="H142" i="10"/>
  <c r="I142" i="10" s="1"/>
  <c r="G152" i="10"/>
  <c r="J151" i="10"/>
  <c r="K151" i="10" s="1"/>
  <c r="H151" i="10"/>
  <c r="I151" i="10" s="1"/>
  <c r="H150" i="10"/>
  <c r="I150" i="10" s="1"/>
  <c r="J150" i="10"/>
  <c r="K150" i="10" s="1"/>
  <c r="H132" i="10"/>
  <c r="I132" i="10" s="1"/>
  <c r="J132" i="10"/>
  <c r="K132" i="10" s="1"/>
  <c r="J112" i="10"/>
  <c r="K112" i="10" s="1"/>
  <c r="H112" i="10"/>
  <c r="I112" i="10" s="1"/>
  <c r="G122" i="10"/>
  <c r="H121" i="10"/>
  <c r="I121" i="10" s="1"/>
  <c r="J121" i="10"/>
  <c r="K121" i="10" s="1"/>
  <c r="J120" i="10"/>
  <c r="K120" i="10" s="1"/>
  <c r="H120" i="10"/>
  <c r="I120" i="10" s="1"/>
  <c r="H102" i="10"/>
  <c r="I102" i="10" s="1"/>
  <c r="J102" i="10"/>
  <c r="K102" i="10" s="1"/>
  <c r="H92" i="10"/>
  <c r="I92" i="10" s="1"/>
  <c r="J92" i="10"/>
  <c r="K92" i="10" s="1"/>
  <c r="H82" i="10"/>
  <c r="I82" i="10" s="1"/>
  <c r="J82" i="10"/>
  <c r="K82" i="10" s="1"/>
  <c r="H72" i="10"/>
  <c r="I72" i="10" s="1"/>
  <c r="J72" i="10"/>
  <c r="K72" i="10" s="1"/>
  <c r="H62" i="10"/>
  <c r="I62" i="10" s="1"/>
  <c r="J62" i="10"/>
  <c r="K62" i="10" s="1"/>
  <c r="J42" i="10"/>
  <c r="K42" i="10" s="1"/>
  <c r="H42" i="10"/>
  <c r="I42" i="10" s="1"/>
  <c r="G52" i="10"/>
  <c r="H51" i="10"/>
  <c r="I51" i="10" s="1"/>
  <c r="J51" i="10"/>
  <c r="K51" i="10" s="1"/>
  <c r="J50" i="10"/>
  <c r="K50" i="10" s="1"/>
  <c r="H50" i="10"/>
  <c r="I50" i="10" s="1"/>
  <c r="J32" i="10"/>
  <c r="K32" i="10" s="1"/>
  <c r="H32" i="10"/>
  <c r="I32" i="10" s="1"/>
  <c r="J22" i="10"/>
  <c r="K22" i="10" s="1"/>
  <c r="H22" i="10"/>
  <c r="I22" i="10" s="1"/>
  <c r="H181" i="10"/>
  <c r="I181" i="10" s="1"/>
  <c r="J181" i="10"/>
  <c r="K181" i="10" s="1"/>
  <c r="H12" i="10"/>
  <c r="I12" i="10" s="1"/>
  <c r="J12" i="10"/>
  <c r="K12" i="10" s="1"/>
  <c r="M9" i="10"/>
  <c r="O135" i="36"/>
  <c r="P135" i="36" s="1"/>
  <c r="O85" i="36"/>
  <c r="P85" i="36" s="1"/>
  <c r="O35" i="7"/>
  <c r="P35" i="7" s="1"/>
  <c r="M35" i="36"/>
  <c r="Q79" i="36"/>
  <c r="R79" i="36" s="1"/>
  <c r="N80" i="36"/>
  <c r="O79" i="36"/>
  <c r="P79" i="36" s="1"/>
  <c r="Q129" i="36"/>
  <c r="R129" i="36" s="1"/>
  <c r="N130" i="36"/>
  <c r="O129" i="36"/>
  <c r="P129" i="36" s="1"/>
  <c r="Q39" i="36"/>
  <c r="R39" i="36" s="1"/>
  <c r="N40" i="36"/>
  <c r="O39" i="36"/>
  <c r="P39" i="36" s="1"/>
  <c r="N100" i="36"/>
  <c r="O99" i="36"/>
  <c r="P99" i="36" s="1"/>
  <c r="Q99" i="36"/>
  <c r="R99" i="36" s="1"/>
  <c r="O165" i="36"/>
  <c r="P165" i="36" s="1"/>
  <c r="O115" i="36"/>
  <c r="P115" i="36" s="1"/>
  <c r="O95" i="36"/>
  <c r="P95" i="36" s="1"/>
  <c r="O45" i="7"/>
  <c r="P45" i="7" s="1"/>
  <c r="M45" i="36"/>
  <c r="M25" i="36"/>
  <c r="N142" i="36"/>
  <c r="O141" i="36"/>
  <c r="P141" i="36" s="1"/>
  <c r="Q141" i="36"/>
  <c r="R141" i="36" s="1"/>
  <c r="Q109" i="36"/>
  <c r="R109" i="36" s="1"/>
  <c r="N110" i="36"/>
  <c r="O109" i="36"/>
  <c r="P109" i="36" s="1"/>
  <c r="N170" i="36"/>
  <c r="O169" i="36"/>
  <c r="P169" i="36" s="1"/>
  <c r="Q169" i="36"/>
  <c r="R169" i="36" s="1"/>
  <c r="Q89" i="36"/>
  <c r="R89" i="36" s="1"/>
  <c r="N90" i="36"/>
  <c r="O89" i="36"/>
  <c r="P89" i="36" s="1"/>
  <c r="Q159" i="36"/>
  <c r="R159" i="36" s="1"/>
  <c r="N160" i="36"/>
  <c r="O159" i="36"/>
  <c r="P159" i="36" s="1"/>
  <c r="Q140" i="36"/>
  <c r="R140" i="36" s="1"/>
  <c r="O140" i="36"/>
  <c r="P140" i="36" s="1"/>
  <c r="G52" i="8"/>
  <c r="H51" i="8"/>
  <c r="I51" i="8" s="1"/>
  <c r="J51" i="8"/>
  <c r="K51" i="8" s="1"/>
  <c r="J62" i="8"/>
  <c r="K62" i="8" s="1"/>
  <c r="H62" i="8"/>
  <c r="I62" i="8" s="1"/>
  <c r="J42" i="8"/>
  <c r="K42" i="8" s="1"/>
  <c r="H42" i="8"/>
  <c r="I42" i="8" s="1"/>
  <c r="J102" i="8"/>
  <c r="K102" i="8" s="1"/>
  <c r="H102" i="8"/>
  <c r="I102" i="8" s="1"/>
  <c r="J150" i="8"/>
  <c r="K150" i="8" s="1"/>
  <c r="H150" i="8"/>
  <c r="I150" i="8" s="1"/>
  <c r="J72" i="8"/>
  <c r="K72" i="8" s="1"/>
  <c r="H72" i="8"/>
  <c r="I72" i="8" s="1"/>
  <c r="J92" i="8"/>
  <c r="K92" i="8" s="1"/>
  <c r="H92" i="8"/>
  <c r="I92" i="8" s="1"/>
  <c r="G152" i="8"/>
  <c r="H151" i="8"/>
  <c r="I151" i="8" s="1"/>
  <c r="J151" i="8"/>
  <c r="K151" i="8" s="1"/>
  <c r="J142" i="8"/>
  <c r="K142" i="8" s="1"/>
  <c r="H142" i="8"/>
  <c r="I142" i="8" s="1"/>
  <c r="J32" i="8"/>
  <c r="K32" i="8" s="1"/>
  <c r="H32" i="8"/>
  <c r="I32" i="8" s="1"/>
  <c r="J82" i="8"/>
  <c r="K82" i="8" s="1"/>
  <c r="H82" i="8"/>
  <c r="I82" i="8" s="1"/>
  <c r="G122" i="8"/>
  <c r="J121" i="8"/>
  <c r="K121" i="8" s="1"/>
  <c r="H121" i="8"/>
  <c r="I121" i="8" s="1"/>
  <c r="J112" i="8"/>
  <c r="K112" i="8" s="1"/>
  <c r="H112" i="8"/>
  <c r="I112" i="8" s="1"/>
  <c r="H50" i="8"/>
  <c r="I50" i="8" s="1"/>
  <c r="J50" i="8"/>
  <c r="K50" i="8" s="1"/>
  <c r="J172" i="8"/>
  <c r="K172" i="8" s="1"/>
  <c r="H172" i="8"/>
  <c r="I172" i="8" s="1"/>
  <c r="H22" i="8"/>
  <c r="I22" i="8" s="1"/>
  <c r="J22" i="8"/>
  <c r="K22" i="8" s="1"/>
  <c r="J120" i="8"/>
  <c r="K120" i="8" s="1"/>
  <c r="H120" i="8"/>
  <c r="I120" i="8" s="1"/>
  <c r="J132" i="8"/>
  <c r="K132" i="8" s="1"/>
  <c r="H132" i="8"/>
  <c r="I132" i="8" s="1"/>
  <c r="J49" i="7"/>
  <c r="K49" i="7" s="1"/>
  <c r="H49" i="7"/>
  <c r="I49" i="7" s="1"/>
  <c r="I142" i="7"/>
  <c r="K142" i="7"/>
  <c r="H185" i="7"/>
  <c r="I185" i="7" s="1"/>
  <c r="I162" i="7"/>
  <c r="K162" i="7"/>
  <c r="I92" i="7"/>
  <c r="K92" i="7"/>
  <c r="I112" i="7"/>
  <c r="K112" i="7"/>
  <c r="I132" i="7"/>
  <c r="K132" i="7"/>
  <c r="I72" i="7"/>
  <c r="K72" i="7"/>
  <c r="I42" i="7"/>
  <c r="K42" i="7"/>
  <c r="I32" i="7"/>
  <c r="K32" i="7"/>
  <c r="I172" i="7"/>
  <c r="K172" i="7"/>
  <c r="I102" i="7"/>
  <c r="K102" i="7"/>
  <c r="J151" i="7"/>
  <c r="K151" i="7" s="1"/>
  <c r="H151" i="7"/>
  <c r="I151" i="7" s="1"/>
  <c r="I150" i="7"/>
  <c r="K150" i="7"/>
  <c r="I62" i="7"/>
  <c r="K62" i="7"/>
  <c r="I82" i="7"/>
  <c r="K82" i="7"/>
  <c r="R40" i="23"/>
  <c r="P40" i="23"/>
  <c r="N91" i="7"/>
  <c r="N91" i="36" s="1"/>
  <c r="Q91" i="23"/>
  <c r="R91" i="23" s="1"/>
  <c r="O91" i="23"/>
  <c r="P91" i="23" s="1"/>
  <c r="R90" i="23"/>
  <c r="P90" i="23"/>
  <c r="N101" i="7"/>
  <c r="N101" i="36" s="1"/>
  <c r="Q101" i="23"/>
  <c r="R101" i="23" s="1"/>
  <c r="O101" i="23"/>
  <c r="P101" i="23" s="1"/>
  <c r="N41" i="7"/>
  <c r="N41" i="36" s="1"/>
  <c r="Q41" i="23"/>
  <c r="R41" i="23" s="1"/>
  <c r="O41" i="23"/>
  <c r="P41" i="23" s="1"/>
  <c r="N111" i="7"/>
  <c r="N111" i="36" s="1"/>
  <c r="Q111" i="23"/>
  <c r="R111" i="23" s="1"/>
  <c r="O111" i="23"/>
  <c r="P111" i="23" s="1"/>
  <c r="P110" i="23"/>
  <c r="R110" i="23"/>
  <c r="N149" i="7"/>
  <c r="N149" i="36" s="1"/>
  <c r="Q149" i="23"/>
  <c r="R149" i="23" s="1"/>
  <c r="O149" i="23"/>
  <c r="P149" i="23" s="1"/>
  <c r="P130" i="23"/>
  <c r="R130" i="23"/>
  <c r="N171" i="7"/>
  <c r="N171" i="36" s="1"/>
  <c r="Q171" i="23"/>
  <c r="R171" i="23" s="1"/>
  <c r="O171" i="23"/>
  <c r="P171" i="23" s="1"/>
  <c r="P170" i="23"/>
  <c r="R170" i="23"/>
  <c r="O165" i="7"/>
  <c r="P165" i="7" s="1"/>
  <c r="O115" i="7"/>
  <c r="P115" i="7" s="1"/>
  <c r="O95" i="7"/>
  <c r="P95" i="7" s="1"/>
  <c r="R80" i="7"/>
  <c r="P80" i="7"/>
  <c r="O141" i="7"/>
  <c r="P141" i="7" s="1"/>
  <c r="Q141" i="7"/>
  <c r="R141" i="7" s="1"/>
  <c r="O109" i="7"/>
  <c r="P109" i="7" s="1"/>
  <c r="Q109" i="7"/>
  <c r="R109" i="7" s="1"/>
  <c r="O169" i="7"/>
  <c r="P169" i="7" s="1"/>
  <c r="Q169" i="7"/>
  <c r="R169" i="7" s="1"/>
  <c r="O89" i="7"/>
  <c r="P89" i="7" s="1"/>
  <c r="Q89" i="7"/>
  <c r="R89" i="7" s="1"/>
  <c r="O159" i="7"/>
  <c r="P159" i="7" s="1"/>
  <c r="Q159" i="7"/>
  <c r="R159" i="7" s="1"/>
  <c r="P100" i="23"/>
  <c r="R100" i="23"/>
  <c r="N131" i="7"/>
  <c r="N131" i="36" s="1"/>
  <c r="Q131" i="23"/>
  <c r="R131" i="23" s="1"/>
  <c r="O131" i="23"/>
  <c r="P131" i="23" s="1"/>
  <c r="N161" i="7"/>
  <c r="N161" i="36" s="1"/>
  <c r="Q161" i="23"/>
  <c r="R161" i="23" s="1"/>
  <c r="O161" i="23"/>
  <c r="P161" i="23" s="1"/>
  <c r="P160" i="23"/>
  <c r="R160" i="23"/>
  <c r="N81" i="7"/>
  <c r="N81" i="36" s="1"/>
  <c r="Q81" i="23"/>
  <c r="R81" i="23" s="1"/>
  <c r="O81" i="23"/>
  <c r="P81" i="23" s="1"/>
  <c r="R80" i="23"/>
  <c r="P80" i="23"/>
  <c r="N119" i="7"/>
  <c r="N119" i="36" s="1"/>
  <c r="Q119" i="23"/>
  <c r="R119" i="23" s="1"/>
  <c r="O119" i="23"/>
  <c r="P119" i="23" s="1"/>
  <c r="O175" i="7"/>
  <c r="P175" i="7" s="1"/>
  <c r="O135" i="7"/>
  <c r="P135" i="7" s="1"/>
  <c r="O105" i="7"/>
  <c r="P105" i="7" s="1"/>
  <c r="O85" i="7"/>
  <c r="P85" i="7" s="1"/>
  <c r="O145" i="7"/>
  <c r="P145" i="7" s="1"/>
  <c r="R110" i="7"/>
  <c r="P110" i="7"/>
  <c r="R90" i="7"/>
  <c r="P90" i="7"/>
  <c r="P100" i="7"/>
  <c r="R160" i="7"/>
  <c r="P160" i="7"/>
  <c r="R140" i="7"/>
  <c r="P140" i="7"/>
  <c r="O79" i="7"/>
  <c r="P79" i="7" s="1"/>
  <c r="Q79" i="7"/>
  <c r="R79" i="7" s="1"/>
  <c r="O129" i="7"/>
  <c r="P129" i="7" s="1"/>
  <c r="Q129" i="7"/>
  <c r="R129" i="7" s="1"/>
  <c r="Q39" i="7"/>
  <c r="R39" i="7" s="1"/>
  <c r="O39" i="7"/>
  <c r="P39" i="7" s="1"/>
  <c r="O99" i="7"/>
  <c r="P99" i="7" s="1"/>
  <c r="Q99" i="7"/>
  <c r="R99" i="7" s="1"/>
  <c r="N142" i="7"/>
  <c r="N141" i="8"/>
  <c r="Q141" i="8" s="1"/>
  <c r="R141" i="8" s="1"/>
  <c r="N139" i="9"/>
  <c r="N140" i="8"/>
  <c r="G152" i="7"/>
  <c r="G51" i="7"/>
  <c r="G50" i="7"/>
  <c r="N129" i="9"/>
  <c r="N64" i="6"/>
  <c r="N104" i="6"/>
  <c r="N128" i="6"/>
  <c r="N39" i="9"/>
  <c r="N112" i="7"/>
  <c r="N172" i="7"/>
  <c r="H185" i="12"/>
  <c r="I185" i="12" s="1"/>
  <c r="N79" i="9"/>
  <c r="N80" i="8"/>
  <c r="N32" i="6"/>
  <c r="N136" i="6"/>
  <c r="H185" i="15"/>
  <c r="I185" i="15" s="1"/>
  <c r="N88" i="6"/>
  <c r="N90" i="8"/>
  <c r="N89" i="9"/>
  <c r="N100" i="8"/>
  <c r="N99" i="9"/>
  <c r="M179" i="9"/>
  <c r="N177" i="9"/>
  <c r="M175" i="8"/>
  <c r="M175" i="38" s="1"/>
  <c r="M135" i="8"/>
  <c r="M135" i="38" s="1"/>
  <c r="O135" i="38" s="1"/>
  <c r="P135" i="38" s="1"/>
  <c r="M105" i="8"/>
  <c r="M105" i="38" s="1"/>
  <c r="O105" i="38" s="1"/>
  <c r="P105" i="38" s="1"/>
  <c r="M85" i="8"/>
  <c r="M85" i="38" s="1"/>
  <c r="O85" i="38" s="1"/>
  <c r="P85" i="38" s="1"/>
  <c r="M35" i="8"/>
  <c r="M35" i="38" s="1"/>
  <c r="O35" i="38" s="1"/>
  <c r="P35" i="38" s="1"/>
  <c r="M145" i="8"/>
  <c r="M145" i="38" s="1"/>
  <c r="O145" i="38" s="1"/>
  <c r="P145" i="38" s="1"/>
  <c r="M115" i="8"/>
  <c r="M115" i="38" s="1"/>
  <c r="O115" i="38" s="1"/>
  <c r="P115" i="38" s="1"/>
  <c r="M95" i="8"/>
  <c r="M95" i="38" s="1"/>
  <c r="O95" i="38" s="1"/>
  <c r="P95" i="38" s="1"/>
  <c r="M45" i="8"/>
  <c r="M45" i="38" s="1"/>
  <c r="O45" i="38" s="1"/>
  <c r="P45" i="38" s="1"/>
  <c r="M25" i="8"/>
  <c r="M25" i="38" s="1"/>
  <c r="Q166" i="8"/>
  <c r="R166" i="8" s="1"/>
  <c r="Q156" i="8"/>
  <c r="R156" i="8" s="1"/>
  <c r="R148" i="10"/>
  <c r="P148" i="10"/>
  <c r="Q153" i="10"/>
  <c r="O153" i="10"/>
  <c r="R153" i="10"/>
  <c r="P153" i="10"/>
  <c r="Q139" i="8"/>
  <c r="O139" i="8"/>
  <c r="P139" i="8" s="1"/>
  <c r="Q136" i="8"/>
  <c r="R136" i="8" s="1"/>
  <c r="O136" i="8"/>
  <c r="P136" i="8" s="1"/>
  <c r="R139" i="8"/>
  <c r="Q126" i="8"/>
  <c r="O126" i="8"/>
  <c r="P126" i="8" s="1"/>
  <c r="R126" i="8"/>
  <c r="L48" i="21"/>
  <c r="N46" i="21"/>
  <c r="M50" i="21"/>
  <c r="L50" i="21"/>
  <c r="L46" i="21"/>
  <c r="L45" i="21"/>
  <c r="M48" i="21"/>
  <c r="Q106" i="8"/>
  <c r="O106" i="8"/>
  <c r="P106" i="8" s="1"/>
  <c r="R106" i="8"/>
  <c r="Q96" i="8"/>
  <c r="O96" i="8"/>
  <c r="P96" i="8" s="1"/>
  <c r="R96" i="8"/>
  <c r="Q86" i="8"/>
  <c r="O86" i="8"/>
  <c r="P86" i="8" s="1"/>
  <c r="R86" i="8"/>
  <c r="Q76" i="8"/>
  <c r="O76" i="8"/>
  <c r="R76" i="8"/>
  <c r="P76" i="8"/>
  <c r="Q66" i="8"/>
  <c r="R66" i="8" s="1"/>
  <c r="Q56" i="8"/>
  <c r="R56" i="8" s="1"/>
  <c r="Q36" i="8"/>
  <c r="O36" i="8"/>
  <c r="P36" i="8" s="1"/>
  <c r="R36" i="8"/>
  <c r="Q17" i="8"/>
  <c r="O17" i="8"/>
  <c r="R17" i="8"/>
  <c r="P17" i="8"/>
  <c r="L147" i="6"/>
  <c r="N74" i="6"/>
  <c r="N82" i="6"/>
  <c r="N132" i="23"/>
  <c r="N162" i="23"/>
  <c r="N26" i="6"/>
  <c r="N42" i="23"/>
  <c r="N66" i="6"/>
  <c r="N82" i="23"/>
  <c r="N96" i="6"/>
  <c r="N150" i="23"/>
  <c r="N172" i="23"/>
  <c r="N40" i="6"/>
  <c r="N92" i="23"/>
  <c r="N102" i="23"/>
  <c r="N121" i="23"/>
  <c r="N106" i="6"/>
  <c r="N151" i="23"/>
  <c r="N130" i="6"/>
  <c r="N34" i="6"/>
  <c r="N120" i="23"/>
  <c r="N90" i="6"/>
  <c r="N112" i="23"/>
  <c r="N120" i="6"/>
  <c r="N138" i="6"/>
  <c r="Q132" i="6"/>
  <c r="R132" i="6" s="1"/>
  <c r="O132" i="6"/>
  <c r="P132" i="6" s="1"/>
  <c r="Q28" i="6"/>
  <c r="R28" i="6" s="1"/>
  <c r="O28" i="6"/>
  <c r="P28" i="6" s="1"/>
  <c r="R135" i="6"/>
  <c r="P135" i="6"/>
  <c r="R55" i="6"/>
  <c r="Q108" i="6"/>
  <c r="R108" i="6" s="1"/>
  <c r="O108" i="6"/>
  <c r="P108" i="6" s="1"/>
  <c r="Q76" i="6"/>
  <c r="R76" i="6" s="1"/>
  <c r="O76" i="6"/>
  <c r="P76" i="6" s="1"/>
  <c r="Q52" i="6"/>
  <c r="R52" i="6" s="1"/>
  <c r="R47" i="6"/>
  <c r="P31" i="6"/>
  <c r="R31" i="6"/>
  <c r="R23" i="6"/>
  <c r="P23" i="6"/>
  <c r="Q140" i="6"/>
  <c r="R140" i="6" s="1"/>
  <c r="O140" i="6"/>
  <c r="P140" i="6" s="1"/>
  <c r="Q92" i="6"/>
  <c r="R92" i="6" s="1"/>
  <c r="O92" i="6"/>
  <c r="P92" i="6" s="1"/>
  <c r="Q68" i="6"/>
  <c r="R68" i="6" s="1"/>
  <c r="O68" i="6"/>
  <c r="P68" i="6" s="1"/>
  <c r="P87" i="6"/>
  <c r="R87" i="6"/>
  <c r="R79" i="6"/>
  <c r="P79" i="6"/>
  <c r="R63" i="6"/>
  <c r="P63" i="6"/>
  <c r="Q36" i="6"/>
  <c r="R36" i="6" s="1"/>
  <c r="O36" i="6"/>
  <c r="P36" i="6" s="1"/>
  <c r="P71" i="6"/>
  <c r="R71" i="6"/>
  <c r="Q116" i="6"/>
  <c r="R116" i="6" s="1"/>
  <c r="O116" i="6"/>
  <c r="P116" i="6" s="1"/>
  <c r="Q84" i="6"/>
  <c r="R84" i="6" s="1"/>
  <c r="O84" i="6"/>
  <c r="P84" i="6" s="1"/>
  <c r="Q60" i="6"/>
  <c r="R60" i="6" s="1"/>
  <c r="L8" i="9"/>
  <c r="L12" i="9"/>
  <c r="L10" i="9"/>
  <c r="L13" i="9"/>
  <c r="P170" i="7" l="1"/>
  <c r="Q169" i="38"/>
  <c r="R169" i="38" s="1"/>
  <c r="N170" i="8"/>
  <c r="N162" i="7"/>
  <c r="R162" i="7" s="1"/>
  <c r="Q89" i="38"/>
  <c r="R89" i="38" s="1"/>
  <c r="N110" i="38"/>
  <c r="O110" i="38" s="1"/>
  <c r="P110" i="38" s="1"/>
  <c r="N169" i="9"/>
  <c r="N130" i="8"/>
  <c r="N130" i="38"/>
  <c r="N41" i="8"/>
  <c r="N41" i="38" s="1"/>
  <c r="O41" i="38" s="1"/>
  <c r="P41" i="38" s="1"/>
  <c r="N119" i="8"/>
  <c r="N119" i="38" s="1"/>
  <c r="O119" i="38" s="1"/>
  <c r="P119" i="38" s="1"/>
  <c r="O39" i="38"/>
  <c r="P39" i="38" s="1"/>
  <c r="N149" i="8"/>
  <c r="N149" i="38" s="1"/>
  <c r="Q149" i="38" s="1"/>
  <c r="R149" i="38" s="1"/>
  <c r="N40" i="8"/>
  <c r="P130" i="7"/>
  <c r="N171" i="8"/>
  <c r="N171" i="38" s="1"/>
  <c r="N172" i="38" s="1"/>
  <c r="N102" i="7"/>
  <c r="P102" i="7" s="1"/>
  <c r="N109" i="9"/>
  <c r="N109" i="10" s="1"/>
  <c r="N109" i="39" s="1"/>
  <c r="N109" i="12" s="1"/>
  <c r="N132" i="7"/>
  <c r="R132" i="7" s="1"/>
  <c r="O109" i="38"/>
  <c r="P109" i="38" s="1"/>
  <c r="N110" i="8"/>
  <c r="N111" i="8"/>
  <c r="N111" i="38" s="1"/>
  <c r="N112" i="38" s="1"/>
  <c r="N91" i="8"/>
  <c r="N91" i="38" s="1"/>
  <c r="O91" i="38" s="1"/>
  <c r="P91" i="38" s="1"/>
  <c r="N82" i="7"/>
  <c r="R82" i="7" s="1"/>
  <c r="N131" i="8"/>
  <c r="N131" i="38" s="1"/>
  <c r="Q131" i="38" s="1"/>
  <c r="R131" i="38" s="1"/>
  <c r="P40" i="7"/>
  <c r="O129" i="38"/>
  <c r="P129" i="38" s="1"/>
  <c r="N120" i="7"/>
  <c r="R120" i="7" s="1"/>
  <c r="N150" i="7"/>
  <c r="P150" i="7" s="1"/>
  <c r="N42" i="7"/>
  <c r="R42" i="7" s="1"/>
  <c r="N81" i="8"/>
  <c r="N81" i="38" s="1"/>
  <c r="N82" i="38" s="1"/>
  <c r="L52" i="21"/>
  <c r="N101" i="8"/>
  <c r="N101" i="38" s="1"/>
  <c r="N102" i="38" s="1"/>
  <c r="N92" i="7"/>
  <c r="R92" i="7" s="1"/>
  <c r="M41" i="14"/>
  <c r="M34" i="22" s="1"/>
  <c r="L179" i="12"/>
  <c r="L10" i="12"/>
  <c r="O153" i="12"/>
  <c r="P153" i="12" s="1"/>
  <c r="J152" i="16"/>
  <c r="K152" i="16" s="1"/>
  <c r="H152" i="16"/>
  <c r="I152" i="16" s="1"/>
  <c r="J152" i="15"/>
  <c r="K152" i="15" s="1"/>
  <c r="H152" i="15"/>
  <c r="J122" i="15"/>
  <c r="K122" i="15" s="1"/>
  <c r="H122" i="15"/>
  <c r="J52" i="15"/>
  <c r="K52" i="15" s="1"/>
  <c r="H52" i="15"/>
  <c r="O175" i="38"/>
  <c r="P175" i="38" s="1"/>
  <c r="J182" i="14"/>
  <c r="K182" i="14" s="1"/>
  <c r="J122" i="14"/>
  <c r="K122" i="14" s="1"/>
  <c r="H122" i="14"/>
  <c r="I122" i="14" s="1"/>
  <c r="H152" i="14"/>
  <c r="I152" i="14" s="1"/>
  <c r="J152" i="14"/>
  <c r="K152" i="14" s="1"/>
  <c r="O101" i="38"/>
  <c r="P101" i="38" s="1"/>
  <c r="N120" i="38"/>
  <c r="N132" i="38"/>
  <c r="O141" i="8"/>
  <c r="P141" i="8" s="1"/>
  <c r="N141" i="38"/>
  <c r="H122" i="13"/>
  <c r="I122" i="13" s="1"/>
  <c r="J122" i="13"/>
  <c r="K122" i="13" s="1"/>
  <c r="J152" i="13"/>
  <c r="K152" i="13" s="1"/>
  <c r="H152" i="13"/>
  <c r="I152" i="13" s="1"/>
  <c r="O170" i="38"/>
  <c r="P170" i="38" s="1"/>
  <c r="Q170" i="38"/>
  <c r="R170" i="38" s="1"/>
  <c r="Q130" i="38"/>
  <c r="R130" i="38" s="1"/>
  <c r="O130" i="38"/>
  <c r="P130" i="38" s="1"/>
  <c r="Q171" i="38"/>
  <c r="R171" i="38" s="1"/>
  <c r="N150" i="38"/>
  <c r="Q111" i="38"/>
  <c r="R111" i="38" s="1"/>
  <c r="Q41" i="38"/>
  <c r="R41" i="38" s="1"/>
  <c r="N42" i="38"/>
  <c r="N92" i="38"/>
  <c r="O81" i="38"/>
  <c r="P81" i="38" s="1"/>
  <c r="Q81" i="38"/>
  <c r="R81" i="38" s="1"/>
  <c r="Q100" i="38"/>
  <c r="R100" i="38" s="1"/>
  <c r="O100" i="38"/>
  <c r="P100" i="38" s="1"/>
  <c r="Q90" i="38"/>
  <c r="R90" i="38" s="1"/>
  <c r="O90" i="38"/>
  <c r="P90" i="38" s="1"/>
  <c r="Q80" i="38"/>
  <c r="R80" i="38" s="1"/>
  <c r="O80" i="38"/>
  <c r="P80" i="38" s="1"/>
  <c r="Q140" i="38"/>
  <c r="R140" i="38" s="1"/>
  <c r="O140" i="38"/>
  <c r="P140" i="38" s="1"/>
  <c r="Q40" i="38"/>
  <c r="R40" i="38" s="1"/>
  <c r="O40" i="38"/>
  <c r="P40" i="38" s="1"/>
  <c r="Q110" i="38"/>
  <c r="R110" i="38" s="1"/>
  <c r="M40" i="13"/>
  <c r="M148" i="13"/>
  <c r="P148" i="13" s="1"/>
  <c r="O147" i="13"/>
  <c r="P147" i="13" s="1"/>
  <c r="J172" i="13"/>
  <c r="K172" i="13" s="1"/>
  <c r="H172" i="13"/>
  <c r="I172" i="13" s="1"/>
  <c r="J162" i="13"/>
  <c r="K162" i="13" s="1"/>
  <c r="H162" i="13"/>
  <c r="I162" i="13" s="1"/>
  <c r="J142" i="13"/>
  <c r="K142" i="13" s="1"/>
  <c r="H142" i="13"/>
  <c r="I142" i="13" s="1"/>
  <c r="J151" i="13"/>
  <c r="K151" i="13" s="1"/>
  <c r="H151" i="13"/>
  <c r="I151" i="13" s="1"/>
  <c r="J150" i="13"/>
  <c r="K150" i="13" s="1"/>
  <c r="H150" i="13"/>
  <c r="I150" i="13" s="1"/>
  <c r="J132" i="13"/>
  <c r="K132" i="13" s="1"/>
  <c r="H132" i="13"/>
  <c r="I132" i="13" s="1"/>
  <c r="J112" i="13"/>
  <c r="K112" i="13" s="1"/>
  <c r="H112" i="13"/>
  <c r="I112" i="13" s="1"/>
  <c r="H121" i="13"/>
  <c r="I121" i="13" s="1"/>
  <c r="J121" i="13"/>
  <c r="K121" i="13" s="1"/>
  <c r="J120" i="13"/>
  <c r="K120" i="13" s="1"/>
  <c r="H120" i="13"/>
  <c r="I120" i="13" s="1"/>
  <c r="J102" i="13"/>
  <c r="K102" i="13" s="1"/>
  <c r="H102" i="13"/>
  <c r="I102" i="13" s="1"/>
  <c r="J92" i="13"/>
  <c r="K92" i="13" s="1"/>
  <c r="H92" i="13"/>
  <c r="I92" i="13" s="1"/>
  <c r="J82" i="13"/>
  <c r="K82" i="13" s="1"/>
  <c r="H82" i="13"/>
  <c r="I82" i="13" s="1"/>
  <c r="J72" i="13"/>
  <c r="K72" i="13" s="1"/>
  <c r="H72" i="13"/>
  <c r="I72" i="13" s="1"/>
  <c r="J62" i="13"/>
  <c r="K62" i="13" s="1"/>
  <c r="H62" i="13"/>
  <c r="I62" i="13" s="1"/>
  <c r="J32" i="13"/>
  <c r="K32" i="13" s="1"/>
  <c r="J22" i="13"/>
  <c r="K22" i="13" s="1"/>
  <c r="H22" i="13"/>
  <c r="I22" i="13" s="1"/>
  <c r="M141" i="14"/>
  <c r="M139" i="14"/>
  <c r="M111" i="15"/>
  <c r="M112" i="14"/>
  <c r="M109" i="15"/>
  <c r="M110" i="14"/>
  <c r="M39" i="15"/>
  <c r="M39" i="16" s="1"/>
  <c r="M32" i="22"/>
  <c r="M9" i="39"/>
  <c r="M9" i="12" s="1"/>
  <c r="L10" i="39"/>
  <c r="J152" i="10"/>
  <c r="K152" i="10" s="1"/>
  <c r="H152" i="10"/>
  <c r="J122" i="10"/>
  <c r="K122" i="10" s="1"/>
  <c r="H122" i="10"/>
  <c r="J52" i="10"/>
  <c r="K52" i="10" s="1"/>
  <c r="H52" i="10"/>
  <c r="I52" i="10" s="1"/>
  <c r="Q169" i="9"/>
  <c r="R169" i="9" s="1"/>
  <c r="O169" i="9"/>
  <c r="P169" i="9" s="1"/>
  <c r="Q139" i="9"/>
  <c r="R139" i="9" s="1"/>
  <c r="O139" i="9"/>
  <c r="P139" i="9" s="1"/>
  <c r="Q129" i="9"/>
  <c r="R129" i="9" s="1"/>
  <c r="O129" i="9"/>
  <c r="P129" i="9" s="1"/>
  <c r="L49" i="21"/>
  <c r="O109" i="9"/>
  <c r="P109" i="9" s="1"/>
  <c r="Q99" i="9"/>
  <c r="R99" i="9" s="1"/>
  <c r="O99" i="9"/>
  <c r="P99" i="9" s="1"/>
  <c r="Q89" i="9"/>
  <c r="R89" i="9" s="1"/>
  <c r="O89" i="9"/>
  <c r="P89" i="9" s="1"/>
  <c r="Q79" i="9"/>
  <c r="R79" i="9" s="1"/>
  <c r="O79" i="9"/>
  <c r="P79" i="9" s="1"/>
  <c r="Q39" i="9"/>
  <c r="R39" i="9" s="1"/>
  <c r="O39" i="9"/>
  <c r="P39" i="9" s="1"/>
  <c r="Q177" i="9"/>
  <c r="R177" i="9" s="1"/>
  <c r="O81" i="36"/>
  <c r="P81" i="36" s="1"/>
  <c r="Q81" i="36"/>
  <c r="R81" i="36" s="1"/>
  <c r="N82" i="36"/>
  <c r="Q131" i="36"/>
  <c r="R131" i="36" s="1"/>
  <c r="N132" i="36"/>
  <c r="O131" i="36"/>
  <c r="P131" i="36" s="1"/>
  <c r="N172" i="36"/>
  <c r="O171" i="36"/>
  <c r="P171" i="36" s="1"/>
  <c r="Q171" i="36"/>
  <c r="R171" i="36" s="1"/>
  <c r="N112" i="36"/>
  <c r="O111" i="36"/>
  <c r="P111" i="36" s="1"/>
  <c r="Q111" i="36"/>
  <c r="R111" i="36" s="1"/>
  <c r="Q101" i="36"/>
  <c r="R101" i="36" s="1"/>
  <c r="N102" i="36"/>
  <c r="O101" i="36"/>
  <c r="P101" i="36" s="1"/>
  <c r="Q90" i="36"/>
  <c r="R90" i="36" s="1"/>
  <c r="O90" i="36"/>
  <c r="P90" i="36" s="1"/>
  <c r="Q170" i="36"/>
  <c r="R170" i="36" s="1"/>
  <c r="O170" i="36"/>
  <c r="P170" i="36" s="1"/>
  <c r="Q110" i="36"/>
  <c r="R110" i="36" s="1"/>
  <c r="O110" i="36"/>
  <c r="P110" i="36" s="1"/>
  <c r="O142" i="36"/>
  <c r="P142" i="36" s="1"/>
  <c r="Q142" i="36"/>
  <c r="R142" i="36" s="1"/>
  <c r="O130" i="36"/>
  <c r="P130" i="36" s="1"/>
  <c r="Q130" i="36"/>
  <c r="R130" i="36" s="1"/>
  <c r="O35" i="36"/>
  <c r="P35" i="36" s="1"/>
  <c r="Q119" i="36"/>
  <c r="R119" i="36" s="1"/>
  <c r="N120" i="36"/>
  <c r="O119" i="36"/>
  <c r="P119" i="36" s="1"/>
  <c r="O161" i="36"/>
  <c r="P161" i="36" s="1"/>
  <c r="Q161" i="36"/>
  <c r="R161" i="36" s="1"/>
  <c r="N162" i="36"/>
  <c r="N150" i="36"/>
  <c r="O149" i="36"/>
  <c r="P149" i="36" s="1"/>
  <c r="Q149" i="36"/>
  <c r="R149" i="36" s="1"/>
  <c r="N42" i="36"/>
  <c r="O41" i="36"/>
  <c r="P41" i="36" s="1"/>
  <c r="Q41" i="36"/>
  <c r="R41" i="36" s="1"/>
  <c r="N92" i="36"/>
  <c r="O91" i="36"/>
  <c r="P91" i="36" s="1"/>
  <c r="Q91" i="36"/>
  <c r="R91" i="36" s="1"/>
  <c r="Q160" i="36"/>
  <c r="R160" i="36" s="1"/>
  <c r="O160" i="36"/>
  <c r="P160" i="36" s="1"/>
  <c r="O45" i="36"/>
  <c r="P45" i="36" s="1"/>
  <c r="Q100" i="36"/>
  <c r="R100" i="36" s="1"/>
  <c r="O100" i="36"/>
  <c r="P100" i="36" s="1"/>
  <c r="O40" i="36"/>
  <c r="P40" i="36" s="1"/>
  <c r="Q40" i="36"/>
  <c r="R40" i="36" s="1"/>
  <c r="O80" i="36"/>
  <c r="P80" i="36" s="1"/>
  <c r="Q80" i="36"/>
  <c r="R80" i="36" s="1"/>
  <c r="J122" i="8"/>
  <c r="K122" i="8" s="1"/>
  <c r="H122" i="8"/>
  <c r="I122" i="8" s="1"/>
  <c r="J52" i="8"/>
  <c r="K52" i="8" s="1"/>
  <c r="H52" i="8"/>
  <c r="I52" i="8" s="1"/>
  <c r="J152" i="8"/>
  <c r="K152" i="8" s="1"/>
  <c r="H152" i="8"/>
  <c r="I152" i="8" s="1"/>
  <c r="I50" i="7"/>
  <c r="K50" i="7"/>
  <c r="I152" i="7"/>
  <c r="K152" i="7"/>
  <c r="J51" i="7"/>
  <c r="K51" i="7" s="1"/>
  <c r="H51" i="7"/>
  <c r="I51" i="7" s="1"/>
  <c r="P112" i="23"/>
  <c r="R112" i="23"/>
  <c r="N151" i="7"/>
  <c r="N151" i="36" s="1"/>
  <c r="Q151" i="23"/>
  <c r="R151" i="23" s="1"/>
  <c r="O151" i="23"/>
  <c r="P151" i="23" s="1"/>
  <c r="R92" i="23"/>
  <c r="P92" i="23"/>
  <c r="P150" i="23"/>
  <c r="R150" i="23"/>
  <c r="R42" i="23"/>
  <c r="P42" i="23"/>
  <c r="P132" i="23"/>
  <c r="R132" i="23"/>
  <c r="R172" i="7"/>
  <c r="P172" i="7"/>
  <c r="R112" i="7"/>
  <c r="P112" i="7"/>
  <c r="P42" i="7"/>
  <c r="P92" i="7"/>
  <c r="P162" i="7"/>
  <c r="R142" i="7"/>
  <c r="P142" i="7"/>
  <c r="O81" i="7"/>
  <c r="P81" i="7" s="1"/>
  <c r="Q81" i="7"/>
  <c r="R81" i="7" s="1"/>
  <c r="O131" i="7"/>
  <c r="P131" i="7" s="1"/>
  <c r="Q131" i="7"/>
  <c r="R131" i="7" s="1"/>
  <c r="O149" i="7"/>
  <c r="P149" i="7" s="1"/>
  <c r="Q149" i="7"/>
  <c r="R149" i="7" s="1"/>
  <c r="Q41" i="7"/>
  <c r="R41" i="7" s="1"/>
  <c r="O41" i="7"/>
  <c r="P41" i="7" s="1"/>
  <c r="O91" i="7"/>
  <c r="P91" i="7" s="1"/>
  <c r="Q91" i="7"/>
  <c r="R91" i="7" s="1"/>
  <c r="P120" i="23"/>
  <c r="R120" i="23"/>
  <c r="N121" i="7"/>
  <c r="N121" i="36" s="1"/>
  <c r="Q121" i="23"/>
  <c r="R121" i="23" s="1"/>
  <c r="O121" i="23"/>
  <c r="P121" i="23" s="1"/>
  <c r="R102" i="23"/>
  <c r="P102" i="23"/>
  <c r="P172" i="23"/>
  <c r="R172" i="23"/>
  <c r="R82" i="23"/>
  <c r="P82" i="23"/>
  <c r="P162" i="23"/>
  <c r="R162" i="23"/>
  <c r="P120" i="7"/>
  <c r="O119" i="7"/>
  <c r="P119" i="7" s="1"/>
  <c r="Q119" i="7"/>
  <c r="R119" i="7" s="1"/>
  <c r="O161" i="7"/>
  <c r="P161" i="7" s="1"/>
  <c r="Q161" i="7"/>
  <c r="R161" i="7" s="1"/>
  <c r="O171" i="7"/>
  <c r="P171" i="7" s="1"/>
  <c r="Q171" i="7"/>
  <c r="R171" i="7" s="1"/>
  <c r="O111" i="7"/>
  <c r="P111" i="7" s="1"/>
  <c r="Q111" i="7"/>
  <c r="R111" i="7" s="1"/>
  <c r="O101" i="7"/>
  <c r="P101" i="7" s="1"/>
  <c r="Q101" i="7"/>
  <c r="R101" i="7" s="1"/>
  <c r="N139" i="10"/>
  <c r="N139" i="39" s="1"/>
  <c r="N139" i="12" s="1"/>
  <c r="N140" i="9"/>
  <c r="N142" i="8"/>
  <c r="Q142" i="8" s="1"/>
  <c r="R142" i="8" s="1"/>
  <c r="N141" i="9"/>
  <c r="G52" i="7"/>
  <c r="N152" i="7"/>
  <c r="Q136" i="6"/>
  <c r="R136" i="6" s="1"/>
  <c r="N137" i="6"/>
  <c r="O136" i="6"/>
  <c r="P136" i="6" s="1"/>
  <c r="N79" i="10"/>
  <c r="N79" i="39" s="1"/>
  <c r="N79" i="12" s="1"/>
  <c r="N80" i="9"/>
  <c r="N171" i="9"/>
  <c r="N150" i="8"/>
  <c r="N111" i="9"/>
  <c r="N42" i="8"/>
  <c r="N92" i="8"/>
  <c r="N40" i="9"/>
  <c r="N39" i="10"/>
  <c r="N39" i="39" s="1"/>
  <c r="N39" i="12" s="1"/>
  <c r="N105" i="6"/>
  <c r="Q104" i="6"/>
  <c r="R104" i="6" s="1"/>
  <c r="O104" i="6"/>
  <c r="P104" i="6" s="1"/>
  <c r="N130" i="9"/>
  <c r="N129" i="10"/>
  <c r="N129" i="39" s="1"/>
  <c r="N129" i="12" s="1"/>
  <c r="N110" i="9"/>
  <c r="Q46" i="21"/>
  <c r="R46" i="21" s="1"/>
  <c r="N121" i="8"/>
  <c r="N121" i="38" s="1"/>
  <c r="M45" i="21"/>
  <c r="N99" i="10"/>
  <c r="N100" i="9"/>
  <c r="N89" i="10"/>
  <c r="N89" i="39" s="1"/>
  <c r="N89" i="12" s="1"/>
  <c r="N90" i="9"/>
  <c r="O88" i="6"/>
  <c r="P88" i="6" s="1"/>
  <c r="N89" i="6"/>
  <c r="Q88" i="6"/>
  <c r="R88" i="6" s="1"/>
  <c r="Q32" i="6"/>
  <c r="R32" i="6" s="1"/>
  <c r="O32" i="6"/>
  <c r="P32" i="6" s="1"/>
  <c r="N33" i="6"/>
  <c r="N169" i="10"/>
  <c r="N169" i="39" s="1"/>
  <c r="N169" i="12" s="1"/>
  <c r="N170" i="9"/>
  <c r="N129" i="6"/>
  <c r="O128" i="6"/>
  <c r="P128" i="6" s="1"/>
  <c r="Q128" i="6"/>
  <c r="R128" i="6" s="1"/>
  <c r="O64" i="6"/>
  <c r="P64" i="6" s="1"/>
  <c r="N65" i="6"/>
  <c r="Q64" i="6"/>
  <c r="R64" i="6" s="1"/>
  <c r="N119" i="9"/>
  <c r="N82" i="8"/>
  <c r="M121" i="14"/>
  <c r="M115" i="9"/>
  <c r="O115" i="9" s="1"/>
  <c r="P115" i="9" s="1"/>
  <c r="O115" i="8"/>
  <c r="P115" i="8" s="1"/>
  <c r="M119" i="14"/>
  <c r="M135" i="9"/>
  <c r="O135" i="9" s="1"/>
  <c r="P135" i="9" s="1"/>
  <c r="O135" i="8"/>
  <c r="P135" i="8" s="1"/>
  <c r="M175" i="9"/>
  <c r="O175" i="9" s="1"/>
  <c r="P175" i="9" s="1"/>
  <c r="O175" i="8"/>
  <c r="P175" i="8" s="1"/>
  <c r="M25" i="9"/>
  <c r="M45" i="9"/>
  <c r="O45" i="9" s="1"/>
  <c r="P45" i="9" s="1"/>
  <c r="O45" i="8"/>
  <c r="P45" i="8" s="1"/>
  <c r="M95" i="9"/>
  <c r="O95" i="9" s="1"/>
  <c r="P95" i="9" s="1"/>
  <c r="O95" i="8"/>
  <c r="P95" i="8" s="1"/>
  <c r="M145" i="9"/>
  <c r="O145" i="9" s="1"/>
  <c r="P145" i="9" s="1"/>
  <c r="O145" i="8"/>
  <c r="P145" i="8" s="1"/>
  <c r="M35" i="9"/>
  <c r="O35" i="9" s="1"/>
  <c r="P35" i="9" s="1"/>
  <c r="O35" i="8"/>
  <c r="P35" i="8" s="1"/>
  <c r="M85" i="9"/>
  <c r="O85" i="9" s="1"/>
  <c r="P85" i="9" s="1"/>
  <c r="O85" i="8"/>
  <c r="P85" i="8" s="1"/>
  <c r="M105" i="9"/>
  <c r="O105" i="9" s="1"/>
  <c r="P105" i="9" s="1"/>
  <c r="O105" i="8"/>
  <c r="P105" i="8" s="1"/>
  <c r="N177" i="10"/>
  <c r="N177" i="39" s="1"/>
  <c r="Q177" i="39" s="1"/>
  <c r="R177" i="39" s="1"/>
  <c r="M179" i="10"/>
  <c r="M179" i="39" s="1"/>
  <c r="Q167" i="8"/>
  <c r="R167" i="8" s="1"/>
  <c r="O167" i="8"/>
  <c r="P167" i="8" s="1"/>
  <c r="Q169" i="8"/>
  <c r="O169" i="8"/>
  <c r="P169" i="8" s="1"/>
  <c r="R169" i="8"/>
  <c r="O166" i="8"/>
  <c r="P166" i="8" s="1"/>
  <c r="Q157" i="8"/>
  <c r="R157" i="8" s="1"/>
  <c r="O157" i="8"/>
  <c r="P157" i="8" s="1"/>
  <c r="L72" i="21"/>
  <c r="M70" i="21"/>
  <c r="M72" i="21"/>
  <c r="L70" i="21"/>
  <c r="N70" i="21"/>
  <c r="L69" i="21"/>
  <c r="M74" i="21"/>
  <c r="M75" i="21" s="1"/>
  <c r="M69" i="21"/>
  <c r="L74" i="21"/>
  <c r="L75" i="21" s="1"/>
  <c r="Q137" i="8"/>
  <c r="R137" i="8" s="1"/>
  <c r="O137" i="8"/>
  <c r="P137" i="8" s="1"/>
  <c r="Q140" i="8"/>
  <c r="O140" i="8"/>
  <c r="P140" i="8" s="1"/>
  <c r="O142" i="8"/>
  <c r="P142" i="8" s="1"/>
  <c r="R140" i="8"/>
  <c r="Q129" i="8"/>
  <c r="R129" i="8" s="1"/>
  <c r="O129" i="8"/>
  <c r="P129" i="8" s="1"/>
  <c r="Q127" i="8"/>
  <c r="R127" i="8" s="1"/>
  <c r="O127" i="8"/>
  <c r="P127" i="8" s="1"/>
  <c r="L47" i="21"/>
  <c r="L51" i="21"/>
  <c r="Q109" i="8"/>
  <c r="R109" i="8" s="1"/>
  <c r="O109" i="8"/>
  <c r="P109" i="8" s="1"/>
  <c r="Q107" i="8"/>
  <c r="R107" i="8" s="1"/>
  <c r="O107" i="8"/>
  <c r="P107" i="8" s="1"/>
  <c r="Q103" i="8"/>
  <c r="O103" i="8"/>
  <c r="Q99" i="8"/>
  <c r="R99" i="8" s="1"/>
  <c r="O99" i="8"/>
  <c r="P99" i="8" s="1"/>
  <c r="Q97" i="8"/>
  <c r="R97" i="8" s="1"/>
  <c r="O97" i="8"/>
  <c r="P97" i="8" s="1"/>
  <c r="R103" i="8"/>
  <c r="P103" i="8"/>
  <c r="Q87" i="8"/>
  <c r="R87" i="8" s="1"/>
  <c r="O87" i="8"/>
  <c r="P87" i="8" s="1"/>
  <c r="Q89" i="8"/>
  <c r="R89" i="8" s="1"/>
  <c r="O89" i="8"/>
  <c r="P89" i="8" s="1"/>
  <c r="Q79" i="8"/>
  <c r="R79" i="8" s="1"/>
  <c r="O79" i="8"/>
  <c r="P79" i="8" s="1"/>
  <c r="Q77" i="8"/>
  <c r="R77" i="8" s="1"/>
  <c r="O77" i="8"/>
  <c r="P77" i="8" s="1"/>
  <c r="Q73" i="8"/>
  <c r="Q67" i="8"/>
  <c r="R67" i="8" s="1"/>
  <c r="R73" i="8"/>
  <c r="Q57" i="8"/>
  <c r="R57" i="8" s="1"/>
  <c r="M21" i="21"/>
  <c r="M24" i="21"/>
  <c r="N22" i="21"/>
  <c r="L26" i="21"/>
  <c r="L22" i="21"/>
  <c r="L21" i="21"/>
  <c r="M22" i="21"/>
  <c r="L24" i="21"/>
  <c r="Q37" i="8"/>
  <c r="R37" i="8" s="1"/>
  <c r="O37" i="8"/>
  <c r="P37" i="8" s="1"/>
  <c r="Q39" i="8"/>
  <c r="R39" i="8" s="1"/>
  <c r="O39" i="8"/>
  <c r="P39" i="8" s="1"/>
  <c r="Q27" i="8"/>
  <c r="R27" i="8" s="1"/>
  <c r="O27" i="8"/>
  <c r="P27" i="8" s="1"/>
  <c r="Q7" i="10"/>
  <c r="R7" i="10" s="1"/>
  <c r="L73" i="21"/>
  <c r="Q138" i="6"/>
  <c r="R138" i="6" s="1"/>
  <c r="O138" i="6"/>
  <c r="P138" i="6" s="1"/>
  <c r="N139" i="6"/>
  <c r="O34" i="6"/>
  <c r="P34" i="6" s="1"/>
  <c r="Q34" i="6"/>
  <c r="R34" i="6" s="1"/>
  <c r="N35" i="6"/>
  <c r="N42" i="6"/>
  <c r="N131" i="6"/>
  <c r="Q130" i="6"/>
  <c r="R130" i="6" s="1"/>
  <c r="O130" i="6"/>
  <c r="P130" i="6" s="1"/>
  <c r="N122" i="6"/>
  <c r="N152" i="23"/>
  <c r="N107" i="6"/>
  <c r="Q106" i="6"/>
  <c r="R106" i="6" s="1"/>
  <c r="O106" i="6"/>
  <c r="P106" i="6" s="1"/>
  <c r="Q40" i="6"/>
  <c r="R40" i="6" s="1"/>
  <c r="N41" i="6"/>
  <c r="O40" i="6"/>
  <c r="P40" i="6" s="1"/>
  <c r="N97" i="6"/>
  <c r="Q96" i="6"/>
  <c r="R96" i="6" s="1"/>
  <c r="O96" i="6"/>
  <c r="P96" i="6" s="1"/>
  <c r="Q66" i="6"/>
  <c r="R66" i="6" s="1"/>
  <c r="N67" i="6"/>
  <c r="O66" i="6"/>
  <c r="P66" i="6" s="1"/>
  <c r="Q74" i="6"/>
  <c r="R74" i="6" s="1"/>
  <c r="O74" i="6"/>
  <c r="P74" i="6" s="1"/>
  <c r="N75" i="6"/>
  <c r="N121" i="6"/>
  <c r="O120" i="6"/>
  <c r="P120" i="6" s="1"/>
  <c r="Q120" i="6"/>
  <c r="R120" i="6" s="1"/>
  <c r="Q90" i="6"/>
  <c r="R90" i="6" s="1"/>
  <c r="N91" i="6"/>
  <c r="O90" i="6"/>
  <c r="P90" i="6" s="1"/>
  <c r="N98" i="6"/>
  <c r="N122" i="23"/>
  <c r="Q26" i="6"/>
  <c r="R26" i="6" s="1"/>
  <c r="O26" i="6"/>
  <c r="P26" i="6" s="1"/>
  <c r="N27" i="6"/>
  <c r="O82" i="6"/>
  <c r="P82" i="6" s="1"/>
  <c r="N83" i="6"/>
  <c r="Q82" i="6"/>
  <c r="R82" i="6" s="1"/>
  <c r="L93" i="22"/>
  <c r="L96" i="22"/>
  <c r="L94" i="22"/>
  <c r="L186" i="7"/>
  <c r="L187" i="7" s="1"/>
  <c r="L12" i="10"/>
  <c r="L8" i="10"/>
  <c r="L13" i="10"/>
  <c r="L10" i="10"/>
  <c r="L186" i="8"/>
  <c r="N41" i="9" l="1"/>
  <c r="Q109" i="9"/>
  <c r="R109" i="9" s="1"/>
  <c r="O111" i="38"/>
  <c r="P111" i="38" s="1"/>
  <c r="O171" i="38"/>
  <c r="P171" i="38" s="1"/>
  <c r="N112" i="8"/>
  <c r="N120" i="8"/>
  <c r="N91" i="9"/>
  <c r="O91" i="9" s="1"/>
  <c r="P91" i="9" s="1"/>
  <c r="R102" i="7"/>
  <c r="M41" i="15"/>
  <c r="M41" i="16" s="1"/>
  <c r="Q91" i="38"/>
  <c r="R91" i="38" s="1"/>
  <c r="O149" i="38"/>
  <c r="P149" i="38" s="1"/>
  <c r="Q119" i="38"/>
  <c r="R119" i="38" s="1"/>
  <c r="O70" i="21"/>
  <c r="P70" i="21" s="1"/>
  <c r="N149" i="9"/>
  <c r="N151" i="8"/>
  <c r="N151" i="38" s="1"/>
  <c r="N152" i="38" s="1"/>
  <c r="P132" i="7"/>
  <c r="N131" i="9"/>
  <c r="Q131" i="9" s="1"/>
  <c r="R131" i="9" s="1"/>
  <c r="N172" i="8"/>
  <c r="P82" i="7"/>
  <c r="L95" i="22"/>
  <c r="L25" i="21"/>
  <c r="M76" i="21"/>
  <c r="L76" i="21"/>
  <c r="N81" i="9"/>
  <c r="N82" i="9" s="1"/>
  <c r="Q70" i="21"/>
  <c r="R70" i="21" s="1"/>
  <c r="L28" i="21"/>
  <c r="L23" i="21"/>
  <c r="L71" i="21"/>
  <c r="R150" i="7"/>
  <c r="O131" i="38"/>
  <c r="P131" i="38" s="1"/>
  <c r="Q22" i="21"/>
  <c r="R22" i="21" s="1"/>
  <c r="N132" i="8"/>
  <c r="N102" i="8"/>
  <c r="Q101" i="38"/>
  <c r="R101" i="38" s="1"/>
  <c r="N101" i="9"/>
  <c r="Q101" i="9" s="1"/>
  <c r="R101" i="9" s="1"/>
  <c r="N122" i="7"/>
  <c r="R122" i="7" s="1"/>
  <c r="N170" i="12"/>
  <c r="O169" i="12"/>
  <c r="P169" i="12" s="1"/>
  <c r="Q169" i="12"/>
  <c r="R169" i="12" s="1"/>
  <c r="N90" i="12"/>
  <c r="O89" i="12"/>
  <c r="P89" i="12" s="1"/>
  <c r="Q89" i="12"/>
  <c r="R89" i="12" s="1"/>
  <c r="N40" i="12"/>
  <c r="Q39" i="12"/>
  <c r="R39" i="12" s="1"/>
  <c r="O39" i="12"/>
  <c r="P39" i="12" s="1"/>
  <c r="M10" i="12"/>
  <c r="M179" i="12"/>
  <c r="M179" i="13" s="1"/>
  <c r="L180" i="12"/>
  <c r="L179" i="13"/>
  <c r="N110" i="12"/>
  <c r="O109" i="12"/>
  <c r="P109" i="12" s="1"/>
  <c r="Q109" i="12"/>
  <c r="R109" i="12" s="1"/>
  <c r="N130" i="12"/>
  <c r="O129" i="12"/>
  <c r="P129" i="12" s="1"/>
  <c r="Q129" i="12"/>
  <c r="R129" i="12" s="1"/>
  <c r="N80" i="12"/>
  <c r="O79" i="12"/>
  <c r="P79" i="12" s="1"/>
  <c r="Q79" i="12"/>
  <c r="R79" i="12" s="1"/>
  <c r="N140" i="12"/>
  <c r="Q139" i="12"/>
  <c r="R139" i="12" s="1"/>
  <c r="O139" i="12"/>
  <c r="P139" i="12" s="1"/>
  <c r="N122" i="38"/>
  <c r="Q121" i="38"/>
  <c r="R121" i="38" s="1"/>
  <c r="O121" i="38"/>
  <c r="P121" i="38" s="1"/>
  <c r="Q42" i="38"/>
  <c r="R42" i="38" s="1"/>
  <c r="O42" i="38"/>
  <c r="P42" i="38" s="1"/>
  <c r="O102" i="38"/>
  <c r="P102" i="38" s="1"/>
  <c r="Q102" i="38"/>
  <c r="R102" i="38" s="1"/>
  <c r="Q82" i="38"/>
  <c r="R82" i="38" s="1"/>
  <c r="O82" i="38"/>
  <c r="P82" i="38" s="1"/>
  <c r="Q92" i="38"/>
  <c r="R92" i="38" s="1"/>
  <c r="O92" i="38"/>
  <c r="P92" i="38" s="1"/>
  <c r="Q112" i="38"/>
  <c r="R112" i="38" s="1"/>
  <c r="O112" i="38"/>
  <c r="P112" i="38" s="1"/>
  <c r="Q150" i="38"/>
  <c r="R150" i="38" s="1"/>
  <c r="O150" i="38"/>
  <c r="P150" i="38" s="1"/>
  <c r="Q172" i="38"/>
  <c r="R172" i="38" s="1"/>
  <c r="O172" i="38"/>
  <c r="P172" i="38" s="1"/>
  <c r="O141" i="38"/>
  <c r="P141" i="38" s="1"/>
  <c r="N142" i="38"/>
  <c r="Q141" i="38"/>
  <c r="R141" i="38" s="1"/>
  <c r="Q132" i="38"/>
  <c r="R132" i="38" s="1"/>
  <c r="O132" i="38"/>
  <c r="P132" i="38" s="1"/>
  <c r="O120" i="38"/>
  <c r="P120" i="38" s="1"/>
  <c r="Q120" i="38"/>
  <c r="R120" i="38" s="1"/>
  <c r="M169" i="13"/>
  <c r="M170" i="13" s="1"/>
  <c r="Q169" i="39"/>
  <c r="R169" i="39" s="1"/>
  <c r="N170" i="39"/>
  <c r="O169" i="39"/>
  <c r="P169" i="39" s="1"/>
  <c r="Q89" i="39"/>
  <c r="R89" i="39" s="1"/>
  <c r="O89" i="39"/>
  <c r="P89" i="39" s="1"/>
  <c r="N90" i="39"/>
  <c r="N40" i="39"/>
  <c r="Q39" i="39"/>
  <c r="R39" i="39" s="1"/>
  <c r="O39" i="39"/>
  <c r="P39" i="39" s="1"/>
  <c r="O79" i="39"/>
  <c r="P79" i="39" s="1"/>
  <c r="N80" i="39"/>
  <c r="Q79" i="39"/>
  <c r="R79" i="39" s="1"/>
  <c r="M140" i="14"/>
  <c r="M139" i="15"/>
  <c r="N110" i="39"/>
  <c r="Q109" i="39"/>
  <c r="R109" i="39" s="1"/>
  <c r="O109" i="39"/>
  <c r="P109" i="39" s="1"/>
  <c r="O129" i="39"/>
  <c r="P129" i="39" s="1"/>
  <c r="Q129" i="39"/>
  <c r="R129" i="39" s="1"/>
  <c r="N130" i="39"/>
  <c r="Q139" i="39"/>
  <c r="R139" i="39" s="1"/>
  <c r="N140" i="39"/>
  <c r="O139" i="39"/>
  <c r="P139" i="39" s="1"/>
  <c r="M109" i="16"/>
  <c r="M110" i="16" s="1"/>
  <c r="M110" i="15"/>
  <c r="M112" i="15"/>
  <c r="M111" i="16"/>
  <c r="M112" i="16" s="1"/>
  <c r="M141" i="15"/>
  <c r="M142" i="14"/>
  <c r="M23" i="21"/>
  <c r="M10" i="39"/>
  <c r="M25" i="21"/>
  <c r="Q170" i="9"/>
  <c r="R170" i="9" s="1"/>
  <c r="O170" i="9"/>
  <c r="P170" i="9" s="1"/>
  <c r="Q171" i="9"/>
  <c r="R171" i="9" s="1"/>
  <c r="O171" i="9"/>
  <c r="P171" i="9" s="1"/>
  <c r="M73" i="21"/>
  <c r="M71" i="21"/>
  <c r="Q149" i="9"/>
  <c r="R149" i="9" s="1"/>
  <c r="O149" i="9"/>
  <c r="P149" i="9" s="1"/>
  <c r="Q140" i="9"/>
  <c r="R140" i="9" s="1"/>
  <c r="O140" i="9"/>
  <c r="P140" i="9" s="1"/>
  <c r="Q141" i="9"/>
  <c r="R141" i="9" s="1"/>
  <c r="O141" i="9"/>
  <c r="P141" i="9" s="1"/>
  <c r="Q130" i="9"/>
  <c r="R130" i="9" s="1"/>
  <c r="O130" i="9"/>
  <c r="P130" i="9" s="1"/>
  <c r="Q119" i="9"/>
  <c r="R119" i="9" s="1"/>
  <c r="O119" i="9"/>
  <c r="P119" i="9" s="1"/>
  <c r="Q110" i="9"/>
  <c r="R110" i="9" s="1"/>
  <c r="O110" i="9"/>
  <c r="P110" i="9" s="1"/>
  <c r="Q111" i="9"/>
  <c r="R111" i="9" s="1"/>
  <c r="O111" i="9"/>
  <c r="P111" i="9" s="1"/>
  <c r="Q100" i="9"/>
  <c r="R100" i="9" s="1"/>
  <c r="O100" i="9"/>
  <c r="P100" i="9" s="1"/>
  <c r="Q90" i="9"/>
  <c r="R90" i="9" s="1"/>
  <c r="O90" i="9"/>
  <c r="P90" i="9" s="1"/>
  <c r="Q91" i="9"/>
  <c r="R91" i="9" s="1"/>
  <c r="Q80" i="9"/>
  <c r="R80" i="9" s="1"/>
  <c r="O80" i="9"/>
  <c r="P80" i="9" s="1"/>
  <c r="O81" i="9"/>
  <c r="P81" i="9" s="1"/>
  <c r="Q40" i="9"/>
  <c r="R40" i="9" s="1"/>
  <c r="O40" i="9"/>
  <c r="P40" i="9" s="1"/>
  <c r="Q41" i="9"/>
  <c r="R41" i="9" s="1"/>
  <c r="O41" i="9"/>
  <c r="P41" i="9" s="1"/>
  <c r="O22" i="21"/>
  <c r="P22" i="21" s="1"/>
  <c r="N152" i="36"/>
  <c r="O151" i="36"/>
  <c r="P151" i="36" s="1"/>
  <c r="Q151" i="36"/>
  <c r="R151" i="36" s="1"/>
  <c r="O42" i="36"/>
  <c r="P42" i="36" s="1"/>
  <c r="Q42" i="36"/>
  <c r="R42" i="36" s="1"/>
  <c r="O162" i="36"/>
  <c r="P162" i="36" s="1"/>
  <c r="Q162" i="36"/>
  <c r="R162" i="36" s="1"/>
  <c r="Q120" i="36"/>
  <c r="R120" i="36" s="1"/>
  <c r="O120" i="36"/>
  <c r="P120" i="36" s="1"/>
  <c r="O172" i="36"/>
  <c r="P172" i="36" s="1"/>
  <c r="Q172" i="36"/>
  <c r="R172" i="36" s="1"/>
  <c r="Q132" i="36"/>
  <c r="R132" i="36" s="1"/>
  <c r="O132" i="36"/>
  <c r="P132" i="36" s="1"/>
  <c r="O82" i="36"/>
  <c r="P82" i="36" s="1"/>
  <c r="Q82" i="36"/>
  <c r="R82" i="36" s="1"/>
  <c r="N122" i="36"/>
  <c r="O121" i="36"/>
  <c r="P121" i="36" s="1"/>
  <c r="Q121" i="36"/>
  <c r="R121" i="36" s="1"/>
  <c r="Q92" i="36"/>
  <c r="R92" i="36" s="1"/>
  <c r="O92" i="36"/>
  <c r="P92" i="36" s="1"/>
  <c r="Q150" i="36"/>
  <c r="R150" i="36" s="1"/>
  <c r="O150" i="36"/>
  <c r="P150" i="36" s="1"/>
  <c r="O102" i="36"/>
  <c r="P102" i="36" s="1"/>
  <c r="Q102" i="36"/>
  <c r="R102" i="36" s="1"/>
  <c r="Q112" i="36"/>
  <c r="R112" i="36" s="1"/>
  <c r="O112" i="36"/>
  <c r="P112" i="36" s="1"/>
  <c r="I52" i="7"/>
  <c r="K52" i="7"/>
  <c r="P122" i="23"/>
  <c r="R122" i="23"/>
  <c r="P152" i="23"/>
  <c r="R152" i="23"/>
  <c r="R152" i="7"/>
  <c r="P152" i="7"/>
  <c r="O151" i="7"/>
  <c r="P151" i="7" s="1"/>
  <c r="Q151" i="7"/>
  <c r="R151" i="7" s="1"/>
  <c r="O121" i="7"/>
  <c r="P121" i="7" s="1"/>
  <c r="Q121" i="7"/>
  <c r="R121" i="7" s="1"/>
  <c r="N140" i="10"/>
  <c r="N142" i="9"/>
  <c r="N141" i="10"/>
  <c r="N141" i="39" s="1"/>
  <c r="N141" i="12" s="1"/>
  <c r="N131" i="10"/>
  <c r="N131" i="39" s="1"/>
  <c r="N131" i="12" s="1"/>
  <c r="N120" i="9"/>
  <c r="N119" i="10"/>
  <c r="N170" i="10"/>
  <c r="M51" i="21"/>
  <c r="N122" i="8"/>
  <c r="N121" i="9"/>
  <c r="N40" i="10"/>
  <c r="N92" i="9"/>
  <c r="N41" i="10"/>
  <c r="N41" i="39" s="1"/>
  <c r="N41" i="12" s="1"/>
  <c r="N42" i="9"/>
  <c r="N150" i="9"/>
  <c r="N149" i="10"/>
  <c r="N149" i="39" s="1"/>
  <c r="N149" i="12" s="1"/>
  <c r="N171" i="10"/>
  <c r="N171" i="39" s="1"/>
  <c r="N171" i="12" s="1"/>
  <c r="N172" i="9"/>
  <c r="M116" i="14"/>
  <c r="M120" i="14" s="1"/>
  <c r="N151" i="9"/>
  <c r="N81" i="10"/>
  <c r="N81" i="39" s="1"/>
  <c r="N81" i="12" s="1"/>
  <c r="N90" i="10"/>
  <c r="N100" i="10"/>
  <c r="N110" i="10"/>
  <c r="N130" i="10"/>
  <c r="N111" i="10"/>
  <c r="N111" i="39" s="1"/>
  <c r="N111" i="12" s="1"/>
  <c r="N112" i="9"/>
  <c r="N80" i="10"/>
  <c r="M49" i="21"/>
  <c r="M85" i="10"/>
  <c r="M85" i="39" s="1"/>
  <c r="M85" i="12" s="1"/>
  <c r="O85" i="12" s="1"/>
  <c r="P85" i="12" s="1"/>
  <c r="M35" i="10"/>
  <c r="M35" i="39" s="1"/>
  <c r="M35" i="12" s="1"/>
  <c r="M45" i="10"/>
  <c r="M45" i="39" s="1"/>
  <c r="M175" i="10"/>
  <c r="M175" i="39" s="1"/>
  <c r="M175" i="12" s="1"/>
  <c r="M119" i="15"/>
  <c r="M147" i="14"/>
  <c r="M105" i="10"/>
  <c r="M105" i="39" s="1"/>
  <c r="M145" i="10"/>
  <c r="M145" i="39" s="1"/>
  <c r="M145" i="12" s="1"/>
  <c r="M95" i="10"/>
  <c r="M95" i="39" s="1"/>
  <c r="M95" i="12" s="1"/>
  <c r="O95" i="12" s="1"/>
  <c r="P95" i="12" s="1"/>
  <c r="M25" i="10"/>
  <c r="M25" i="39" s="1"/>
  <c r="M25" i="12" s="1"/>
  <c r="M135" i="10"/>
  <c r="M135" i="39" s="1"/>
  <c r="M135" i="12" s="1"/>
  <c r="M49" i="14"/>
  <c r="M121" i="15"/>
  <c r="M149" i="14"/>
  <c r="M151" i="14"/>
  <c r="M146" i="14"/>
  <c r="Q173" i="8"/>
  <c r="R173" i="8" s="1"/>
  <c r="O173" i="8"/>
  <c r="P173" i="8" s="1"/>
  <c r="Q166" i="10"/>
  <c r="Q170" i="8"/>
  <c r="R170" i="8" s="1"/>
  <c r="O170" i="8"/>
  <c r="P170" i="8" s="1"/>
  <c r="R168" i="8"/>
  <c r="P168" i="8"/>
  <c r="R166" i="10"/>
  <c r="Q163" i="8"/>
  <c r="R163" i="8" s="1"/>
  <c r="Q156" i="10"/>
  <c r="R156" i="10" s="1"/>
  <c r="R158" i="8"/>
  <c r="Q141" i="10"/>
  <c r="O141" i="10"/>
  <c r="Q139" i="10"/>
  <c r="R139" i="10" s="1"/>
  <c r="O139" i="10"/>
  <c r="Q136" i="10"/>
  <c r="R136" i="10" s="1"/>
  <c r="O136" i="10"/>
  <c r="P136" i="10" s="1"/>
  <c r="M62" i="21"/>
  <c r="P141" i="10"/>
  <c r="Q143" i="8"/>
  <c r="R143" i="8" s="1"/>
  <c r="O143" i="8"/>
  <c r="P143" i="8" s="1"/>
  <c r="P138" i="8"/>
  <c r="R138" i="8"/>
  <c r="R141" i="10"/>
  <c r="P139" i="10"/>
  <c r="Q126" i="10"/>
  <c r="R126" i="10" s="1"/>
  <c r="O126" i="10"/>
  <c r="R128" i="8"/>
  <c r="P128" i="8"/>
  <c r="Q130" i="8"/>
  <c r="R130" i="8" s="1"/>
  <c r="O130" i="8"/>
  <c r="P130" i="8" s="1"/>
  <c r="Q133" i="8"/>
  <c r="R133" i="8" s="1"/>
  <c r="O133" i="8"/>
  <c r="P133" i="8" s="1"/>
  <c r="P126" i="10"/>
  <c r="L98" i="22"/>
  <c r="L99" i="22" s="1"/>
  <c r="M96" i="22"/>
  <c r="M98" i="22"/>
  <c r="N94" i="22"/>
  <c r="Q94" i="22" s="1"/>
  <c r="R94" i="22" s="1"/>
  <c r="Q117" i="14"/>
  <c r="R117" i="14" s="1"/>
  <c r="Q106" i="10"/>
  <c r="R106" i="10" s="1"/>
  <c r="O106" i="10"/>
  <c r="P106" i="10" s="1"/>
  <c r="Q113" i="8"/>
  <c r="O113" i="8"/>
  <c r="P113" i="8" s="1"/>
  <c r="R108" i="8"/>
  <c r="P108" i="8"/>
  <c r="Q110" i="8"/>
  <c r="R110" i="8" s="1"/>
  <c r="O110" i="8"/>
  <c r="P110" i="8" s="1"/>
  <c r="R113" i="8"/>
  <c r="P98" i="8"/>
  <c r="R98" i="8"/>
  <c r="Q100" i="8"/>
  <c r="R100" i="8" s="1"/>
  <c r="O100" i="8"/>
  <c r="P100" i="8" s="1"/>
  <c r="Q96" i="10"/>
  <c r="R96" i="10" s="1"/>
  <c r="O96" i="10"/>
  <c r="P96" i="10" s="1"/>
  <c r="Q93" i="8"/>
  <c r="R93" i="8" s="1"/>
  <c r="O93" i="8"/>
  <c r="P93" i="8" s="1"/>
  <c r="Q86" i="10"/>
  <c r="R86" i="10" s="1"/>
  <c r="O86" i="10"/>
  <c r="P86" i="10" s="1"/>
  <c r="Q90" i="8"/>
  <c r="R90" i="8" s="1"/>
  <c r="O90" i="8"/>
  <c r="P90" i="8" s="1"/>
  <c r="R88" i="8"/>
  <c r="P88" i="8"/>
  <c r="Q80" i="8"/>
  <c r="R80" i="8" s="1"/>
  <c r="O80" i="8"/>
  <c r="P80" i="8" s="1"/>
  <c r="Q83" i="8"/>
  <c r="O83" i="8"/>
  <c r="P83" i="8" s="1"/>
  <c r="R83" i="8"/>
  <c r="P78" i="8"/>
  <c r="R78" i="8"/>
  <c r="Q76" i="10"/>
  <c r="R76" i="10" s="1"/>
  <c r="O76" i="10"/>
  <c r="P76" i="10" s="1"/>
  <c r="R68" i="8"/>
  <c r="Q66" i="10"/>
  <c r="R66" i="10" s="1"/>
  <c r="Q63" i="8"/>
  <c r="R63" i="8" s="1"/>
  <c r="Q56" i="10"/>
  <c r="R56" i="10" s="1"/>
  <c r="R58" i="8"/>
  <c r="M28" i="21"/>
  <c r="L27" i="21"/>
  <c r="Q40" i="8"/>
  <c r="R40" i="8" s="1"/>
  <c r="O40" i="8"/>
  <c r="P40" i="8" s="1"/>
  <c r="Q36" i="10"/>
  <c r="O36" i="10"/>
  <c r="P36" i="10" s="1"/>
  <c r="R36" i="10"/>
  <c r="P38" i="8"/>
  <c r="R38" i="8"/>
  <c r="Q43" i="8"/>
  <c r="R43" i="8" s="1"/>
  <c r="O43" i="8"/>
  <c r="P43" i="8" s="1"/>
  <c r="Q17" i="10"/>
  <c r="R17" i="10" s="1"/>
  <c r="O17" i="10"/>
  <c r="P17" i="10" s="1"/>
  <c r="Q177" i="8"/>
  <c r="R177" i="8" s="1"/>
  <c r="L97" i="22"/>
  <c r="O122" i="6"/>
  <c r="P122" i="6" s="1"/>
  <c r="N123" i="6"/>
  <c r="Q122" i="6"/>
  <c r="R122" i="6" s="1"/>
  <c r="O42" i="6"/>
  <c r="P42" i="6" s="1"/>
  <c r="N43" i="6"/>
  <c r="Q42" i="6"/>
  <c r="R42" i="6" s="1"/>
  <c r="Q98" i="6"/>
  <c r="R98" i="6" s="1"/>
  <c r="O98" i="6"/>
  <c r="P98" i="6" s="1"/>
  <c r="N99" i="6"/>
  <c r="L100" i="22"/>
  <c r="L118" i="22"/>
  <c r="L120" i="22"/>
  <c r="L187" i="8"/>
  <c r="L186" i="9"/>
  <c r="L9" i="13"/>
  <c r="L11" i="13"/>
  <c r="Q81" i="9" l="1"/>
  <c r="R81" i="9" s="1"/>
  <c r="N101" i="10"/>
  <c r="Q151" i="38"/>
  <c r="R151" i="38" s="1"/>
  <c r="O151" i="38"/>
  <c r="P151" i="38" s="1"/>
  <c r="N91" i="10"/>
  <c r="N91" i="39" s="1"/>
  <c r="N91" i="12" s="1"/>
  <c r="O91" i="12" s="1"/>
  <c r="P91" i="12" s="1"/>
  <c r="N132" i="9"/>
  <c r="O132" i="9" s="1"/>
  <c r="P132" i="9" s="1"/>
  <c r="O131" i="9"/>
  <c r="P131" i="9" s="1"/>
  <c r="N152" i="8"/>
  <c r="O101" i="9"/>
  <c r="P101" i="9" s="1"/>
  <c r="M93" i="22"/>
  <c r="N102" i="9"/>
  <c r="Q102" i="9" s="1"/>
  <c r="R102" i="9" s="1"/>
  <c r="P122" i="7"/>
  <c r="P145" i="12"/>
  <c r="O145" i="12"/>
  <c r="O175" i="12"/>
  <c r="P175" i="12" s="1"/>
  <c r="O35" i="12"/>
  <c r="P35" i="12" s="1"/>
  <c r="N172" i="12"/>
  <c r="O171" i="12"/>
  <c r="P171" i="12" s="1"/>
  <c r="Q171" i="12"/>
  <c r="R171" i="12" s="1"/>
  <c r="N42" i="12"/>
  <c r="O41" i="12"/>
  <c r="P41" i="12" s="1"/>
  <c r="Q41" i="12"/>
  <c r="R41" i="12" s="1"/>
  <c r="N92" i="12"/>
  <c r="Q91" i="12"/>
  <c r="R91" i="12" s="1"/>
  <c r="N142" i="12"/>
  <c r="Q141" i="12"/>
  <c r="R141" i="12" s="1"/>
  <c r="O141" i="12"/>
  <c r="P141" i="12" s="1"/>
  <c r="O140" i="12"/>
  <c r="P140" i="12" s="1"/>
  <c r="Q140" i="12"/>
  <c r="R140" i="12" s="1"/>
  <c r="Q130" i="12"/>
  <c r="R130" i="12" s="1"/>
  <c r="O130" i="12"/>
  <c r="P130" i="12" s="1"/>
  <c r="L180" i="13"/>
  <c r="L179" i="14"/>
  <c r="Q90" i="12"/>
  <c r="R90" i="12" s="1"/>
  <c r="O90" i="12"/>
  <c r="P90" i="12" s="1"/>
  <c r="O135" i="12"/>
  <c r="P135" i="12" s="1"/>
  <c r="M105" i="12"/>
  <c r="M105" i="13" s="1"/>
  <c r="O45" i="39"/>
  <c r="P45" i="39" s="1"/>
  <c r="M45" i="12"/>
  <c r="N112" i="12"/>
  <c r="O111" i="12"/>
  <c r="P111" i="12" s="1"/>
  <c r="Q111" i="12"/>
  <c r="R111" i="12" s="1"/>
  <c r="N82" i="12"/>
  <c r="O81" i="12"/>
  <c r="P81" i="12" s="1"/>
  <c r="Q81" i="12"/>
  <c r="R81" i="12" s="1"/>
  <c r="N150" i="12"/>
  <c r="O149" i="12"/>
  <c r="P149" i="12" s="1"/>
  <c r="Q149" i="12"/>
  <c r="R149" i="12" s="1"/>
  <c r="N132" i="12"/>
  <c r="Q131" i="12"/>
  <c r="R131" i="12" s="1"/>
  <c r="O131" i="12"/>
  <c r="P131" i="12" s="1"/>
  <c r="Q80" i="12"/>
  <c r="R80" i="12" s="1"/>
  <c r="O80" i="12"/>
  <c r="P80" i="12" s="1"/>
  <c r="Q110" i="12"/>
  <c r="R110" i="12" s="1"/>
  <c r="O110" i="12"/>
  <c r="P110" i="12" s="1"/>
  <c r="O40" i="12"/>
  <c r="P40" i="12" s="1"/>
  <c r="Q40" i="12"/>
  <c r="R40" i="12" s="1"/>
  <c r="Q170" i="12"/>
  <c r="R170" i="12" s="1"/>
  <c r="O170" i="12"/>
  <c r="P170" i="12" s="1"/>
  <c r="Q152" i="38"/>
  <c r="R152" i="38" s="1"/>
  <c r="O152" i="38"/>
  <c r="P152" i="38" s="1"/>
  <c r="Q122" i="38"/>
  <c r="R122" i="38" s="1"/>
  <c r="O122" i="38"/>
  <c r="P122" i="38" s="1"/>
  <c r="O142" i="38"/>
  <c r="P142" i="38" s="1"/>
  <c r="Q142" i="38"/>
  <c r="R142" i="38" s="1"/>
  <c r="L9" i="14"/>
  <c r="L10" i="14" s="1"/>
  <c r="L11" i="14"/>
  <c r="L11" i="15" s="1"/>
  <c r="N129" i="13"/>
  <c r="N79" i="13"/>
  <c r="M135" i="13"/>
  <c r="O135" i="39"/>
  <c r="P135" i="39" s="1"/>
  <c r="M25" i="13"/>
  <c r="M145" i="13"/>
  <c r="O145" i="39"/>
  <c r="P145" i="39" s="1"/>
  <c r="O85" i="39"/>
  <c r="P85" i="39" s="1"/>
  <c r="M85" i="13"/>
  <c r="O85" i="13" s="1"/>
  <c r="P85" i="13" s="1"/>
  <c r="N112" i="39"/>
  <c r="Q111" i="39"/>
  <c r="R111" i="39" s="1"/>
  <c r="O111" i="39"/>
  <c r="P111" i="39" s="1"/>
  <c r="Q81" i="39"/>
  <c r="R81" i="39" s="1"/>
  <c r="O81" i="39"/>
  <c r="P81" i="39" s="1"/>
  <c r="N82" i="39"/>
  <c r="Q149" i="39"/>
  <c r="R149" i="39" s="1"/>
  <c r="N150" i="39"/>
  <c r="O149" i="39"/>
  <c r="P149" i="39" s="1"/>
  <c r="Q141" i="39"/>
  <c r="R141" i="39" s="1"/>
  <c r="N142" i="39"/>
  <c r="O141" i="39"/>
  <c r="P141" i="39" s="1"/>
  <c r="M142" i="15"/>
  <c r="M141" i="16"/>
  <c r="M142" i="16" s="1"/>
  <c r="Q130" i="39"/>
  <c r="R130" i="39" s="1"/>
  <c r="O130" i="39"/>
  <c r="P130" i="39" s="1"/>
  <c r="Q110" i="39"/>
  <c r="R110" i="39" s="1"/>
  <c r="O110" i="39"/>
  <c r="P110" i="39" s="1"/>
  <c r="M169" i="14"/>
  <c r="M140" i="15"/>
  <c r="M139" i="16"/>
  <c r="M140" i="16" s="1"/>
  <c r="O80" i="39"/>
  <c r="P80" i="39" s="1"/>
  <c r="Q80" i="39"/>
  <c r="R80" i="39" s="1"/>
  <c r="O170" i="39"/>
  <c r="P170" i="39" s="1"/>
  <c r="Q170" i="39"/>
  <c r="R170" i="39" s="1"/>
  <c r="O95" i="39"/>
  <c r="P95" i="39" s="1"/>
  <c r="M95" i="13"/>
  <c r="O95" i="13" s="1"/>
  <c r="P95" i="13" s="1"/>
  <c r="O175" i="39"/>
  <c r="P175" i="39" s="1"/>
  <c r="M175" i="13"/>
  <c r="O175" i="13" s="1"/>
  <c r="P175" i="13" s="1"/>
  <c r="O35" i="39"/>
  <c r="P35" i="39" s="1"/>
  <c r="N172" i="39"/>
  <c r="O171" i="39"/>
  <c r="P171" i="39" s="1"/>
  <c r="Q171" i="39"/>
  <c r="R171" i="39" s="1"/>
  <c r="N42" i="39"/>
  <c r="Q41" i="39"/>
  <c r="R41" i="39" s="1"/>
  <c r="O41" i="39"/>
  <c r="P41" i="39" s="1"/>
  <c r="Q91" i="39"/>
  <c r="R91" i="39" s="1"/>
  <c r="O91" i="39"/>
  <c r="P91" i="39" s="1"/>
  <c r="O131" i="39"/>
  <c r="P131" i="39" s="1"/>
  <c r="Q131" i="39"/>
  <c r="R131" i="39" s="1"/>
  <c r="N132" i="39"/>
  <c r="Q140" i="39"/>
  <c r="R140" i="39" s="1"/>
  <c r="O140" i="39"/>
  <c r="P140" i="39" s="1"/>
  <c r="Q40" i="39"/>
  <c r="R40" i="39" s="1"/>
  <c r="O40" i="39"/>
  <c r="P40" i="39" s="1"/>
  <c r="O90" i="39"/>
  <c r="P90" i="39" s="1"/>
  <c r="Q90" i="39"/>
  <c r="R90" i="39" s="1"/>
  <c r="M99" i="22"/>
  <c r="Q172" i="9"/>
  <c r="R172" i="9" s="1"/>
  <c r="O172" i="9"/>
  <c r="P172" i="9" s="1"/>
  <c r="Q150" i="9"/>
  <c r="R150" i="9" s="1"/>
  <c r="O150" i="9"/>
  <c r="P150" i="9" s="1"/>
  <c r="Q151" i="9"/>
  <c r="R151" i="9" s="1"/>
  <c r="O151" i="9"/>
  <c r="P151" i="9" s="1"/>
  <c r="Q142" i="9"/>
  <c r="R142" i="9" s="1"/>
  <c r="O142" i="9"/>
  <c r="P142" i="9" s="1"/>
  <c r="Q132" i="9"/>
  <c r="R132" i="9" s="1"/>
  <c r="Q121" i="9"/>
  <c r="R121" i="9" s="1"/>
  <c r="O121" i="9"/>
  <c r="P121" i="9" s="1"/>
  <c r="M97" i="22"/>
  <c r="Q120" i="9"/>
  <c r="R120" i="9" s="1"/>
  <c r="O120" i="9"/>
  <c r="P120" i="9" s="1"/>
  <c r="Q112" i="9"/>
  <c r="R112" i="9" s="1"/>
  <c r="O112" i="9"/>
  <c r="P112" i="9" s="1"/>
  <c r="Q92" i="9"/>
  <c r="R92" i="9" s="1"/>
  <c r="O92" i="9"/>
  <c r="P92" i="9" s="1"/>
  <c r="Q82" i="9"/>
  <c r="R82" i="9" s="1"/>
  <c r="O82" i="9"/>
  <c r="P82" i="9" s="1"/>
  <c r="Q42" i="9"/>
  <c r="R42" i="9" s="1"/>
  <c r="O42" i="9"/>
  <c r="P42" i="9" s="1"/>
  <c r="M122" i="14"/>
  <c r="O122" i="36"/>
  <c r="P122" i="36" s="1"/>
  <c r="Q122" i="36"/>
  <c r="R122" i="36" s="1"/>
  <c r="O152" i="36"/>
  <c r="P152" i="36" s="1"/>
  <c r="Q152" i="36"/>
  <c r="R152" i="36" s="1"/>
  <c r="N142" i="10"/>
  <c r="Q142" i="10" s="1"/>
  <c r="R142" i="10" s="1"/>
  <c r="N112" i="10"/>
  <c r="N82" i="10"/>
  <c r="N151" i="10"/>
  <c r="N151" i="39" s="1"/>
  <c r="N151" i="12" s="1"/>
  <c r="N152" i="9"/>
  <c r="N150" i="10"/>
  <c r="N122" i="9"/>
  <c r="N121" i="10"/>
  <c r="N120" i="10"/>
  <c r="N102" i="10"/>
  <c r="M116" i="15"/>
  <c r="M120" i="15" s="1"/>
  <c r="N172" i="10"/>
  <c r="N42" i="10"/>
  <c r="N132" i="10"/>
  <c r="L12" i="14"/>
  <c r="L10" i="22"/>
  <c r="L11" i="22" s="1"/>
  <c r="M153" i="14"/>
  <c r="M146" i="15"/>
  <c r="M152" i="14"/>
  <c r="M151" i="15"/>
  <c r="M150" i="14"/>
  <c r="M149" i="15"/>
  <c r="M121" i="16"/>
  <c r="M49" i="15"/>
  <c r="M155" i="14"/>
  <c r="M148" i="14"/>
  <c r="M147" i="15"/>
  <c r="M119" i="16"/>
  <c r="O175" i="10"/>
  <c r="P175" i="10" s="1"/>
  <c r="O85" i="10"/>
  <c r="P85" i="10" s="1"/>
  <c r="L8" i="22"/>
  <c r="O135" i="10"/>
  <c r="P135" i="10" s="1"/>
  <c r="O95" i="10"/>
  <c r="P95" i="10" s="1"/>
  <c r="O145" i="10"/>
  <c r="P145" i="10" s="1"/>
  <c r="O105" i="10"/>
  <c r="P105" i="10" s="1"/>
  <c r="O45" i="10"/>
  <c r="P45" i="10" s="1"/>
  <c r="O35" i="10"/>
  <c r="P35" i="10" s="1"/>
  <c r="Q167" i="10"/>
  <c r="O167" i="10"/>
  <c r="P167" i="10" s="1"/>
  <c r="Q171" i="8"/>
  <c r="R171" i="8" s="1"/>
  <c r="O171" i="8"/>
  <c r="P171" i="8" s="1"/>
  <c r="R167" i="10"/>
  <c r="Q169" i="10"/>
  <c r="R169" i="10" s="1"/>
  <c r="O169" i="10"/>
  <c r="P169" i="10" s="1"/>
  <c r="O166" i="10"/>
  <c r="P166" i="10" s="1"/>
  <c r="Q157" i="10"/>
  <c r="R157" i="10" s="1"/>
  <c r="O157" i="10"/>
  <c r="P157" i="10" s="1"/>
  <c r="M117" i="22"/>
  <c r="M118" i="22"/>
  <c r="L122" i="22"/>
  <c r="M120" i="22"/>
  <c r="N118" i="22"/>
  <c r="Q118" i="22" s="1"/>
  <c r="R118" i="22" s="1"/>
  <c r="Q147" i="14"/>
  <c r="R147" i="14" s="1"/>
  <c r="O147" i="14"/>
  <c r="P147" i="14" s="1"/>
  <c r="M122" i="22"/>
  <c r="L117" i="22"/>
  <c r="L124" i="22" s="1"/>
  <c r="Q149" i="8"/>
  <c r="R149" i="8" s="1"/>
  <c r="O149" i="8"/>
  <c r="P149" i="8" s="1"/>
  <c r="M61" i="21"/>
  <c r="M63" i="21" s="1"/>
  <c r="Q137" i="10"/>
  <c r="R137" i="10" s="1"/>
  <c r="O137" i="10"/>
  <c r="P137" i="10" s="1"/>
  <c r="Q140" i="10"/>
  <c r="R140" i="10" s="1"/>
  <c r="O140" i="10"/>
  <c r="P140" i="10" s="1"/>
  <c r="Q129" i="10"/>
  <c r="R129" i="10" s="1"/>
  <c r="O129" i="10"/>
  <c r="P129" i="10" s="1"/>
  <c r="Q127" i="10"/>
  <c r="R127" i="10" s="1"/>
  <c r="O127" i="10"/>
  <c r="P127" i="10" s="1"/>
  <c r="Q131" i="8"/>
  <c r="R131" i="8" s="1"/>
  <c r="O131" i="8"/>
  <c r="P131" i="8" s="1"/>
  <c r="Q119" i="8"/>
  <c r="R119" i="8" s="1"/>
  <c r="O119" i="8"/>
  <c r="P119" i="8" s="1"/>
  <c r="Q117" i="15"/>
  <c r="R117" i="15" s="1"/>
  <c r="Q111" i="8"/>
  <c r="R111" i="8" s="1"/>
  <c r="O111" i="8"/>
  <c r="P111" i="8" s="1"/>
  <c r="Q109" i="10"/>
  <c r="R109" i="10" s="1"/>
  <c r="O109" i="10"/>
  <c r="P109" i="10" s="1"/>
  <c r="Q107" i="10"/>
  <c r="R107" i="10" s="1"/>
  <c r="Q99" i="10"/>
  <c r="R99" i="10" s="1"/>
  <c r="O99" i="10"/>
  <c r="P99" i="10" s="1"/>
  <c r="Q101" i="8"/>
  <c r="R101" i="8" s="1"/>
  <c r="O101" i="8"/>
  <c r="P101" i="8" s="1"/>
  <c r="O97" i="10"/>
  <c r="P97" i="10" s="1"/>
  <c r="Q97" i="10"/>
  <c r="R97" i="10" s="1"/>
  <c r="Q87" i="10"/>
  <c r="R87" i="10" s="1"/>
  <c r="O87" i="10"/>
  <c r="P87" i="10" s="1"/>
  <c r="Q89" i="10"/>
  <c r="R89" i="10" s="1"/>
  <c r="O89" i="10"/>
  <c r="P89" i="10" s="1"/>
  <c r="Q91" i="8"/>
  <c r="R91" i="8" s="1"/>
  <c r="O91" i="8"/>
  <c r="P91" i="8" s="1"/>
  <c r="Q79" i="10"/>
  <c r="R79" i="10" s="1"/>
  <c r="O79" i="10"/>
  <c r="P79" i="10" s="1"/>
  <c r="O83" i="10"/>
  <c r="P83" i="10" s="1"/>
  <c r="Q77" i="10"/>
  <c r="R77" i="10" s="1"/>
  <c r="O77" i="10"/>
  <c r="P77" i="10" s="1"/>
  <c r="Q81" i="8"/>
  <c r="R81" i="8" s="1"/>
  <c r="O81" i="8"/>
  <c r="P81" i="8" s="1"/>
  <c r="Q67" i="10"/>
  <c r="R67" i="10" s="1"/>
  <c r="Q63" i="10"/>
  <c r="Q57" i="10"/>
  <c r="R57" i="10" s="1"/>
  <c r="R63" i="10"/>
  <c r="N38" i="22"/>
  <c r="Q47" i="14"/>
  <c r="R47" i="14" s="1"/>
  <c r="L38" i="22"/>
  <c r="L39" i="22" s="1"/>
  <c r="M40" i="22"/>
  <c r="L42" i="22"/>
  <c r="L37" i="22"/>
  <c r="L40" i="22"/>
  <c r="Q39" i="10"/>
  <c r="R39" i="10" s="1"/>
  <c r="O39" i="10"/>
  <c r="P39" i="10" s="1"/>
  <c r="Q37" i="10"/>
  <c r="R37" i="10" s="1"/>
  <c r="O37" i="10"/>
  <c r="P37" i="10" s="1"/>
  <c r="Q41" i="8"/>
  <c r="R41" i="8" s="1"/>
  <c r="O41" i="8"/>
  <c r="P41" i="8" s="1"/>
  <c r="Q27" i="10"/>
  <c r="R27" i="10" s="1"/>
  <c r="O27" i="10"/>
  <c r="P27" i="10" s="1"/>
  <c r="L121" i="22"/>
  <c r="Q83" i="10"/>
  <c r="L61" i="21"/>
  <c r="L30" i="21"/>
  <c r="L14" i="21"/>
  <c r="L13" i="21"/>
  <c r="M9" i="13"/>
  <c r="L187" i="9"/>
  <c r="O118" i="22" l="1"/>
  <c r="P118" i="22" s="1"/>
  <c r="O142" i="10"/>
  <c r="P142" i="10" s="1"/>
  <c r="N92" i="10"/>
  <c r="N92" i="39"/>
  <c r="Q92" i="39" s="1"/>
  <c r="R92" i="39" s="1"/>
  <c r="L9" i="15"/>
  <c r="L10" i="15" s="1"/>
  <c r="M122" i="15"/>
  <c r="O102" i="9"/>
  <c r="P102" i="9" s="1"/>
  <c r="M68" i="21"/>
  <c r="N152" i="12"/>
  <c r="O151" i="12"/>
  <c r="P151" i="12" s="1"/>
  <c r="Q151" i="12"/>
  <c r="R151" i="12" s="1"/>
  <c r="Q132" i="12"/>
  <c r="R132" i="12" s="1"/>
  <c r="O132" i="12"/>
  <c r="P132" i="12" s="1"/>
  <c r="Q82" i="12"/>
  <c r="R82" i="12" s="1"/>
  <c r="O82" i="12"/>
  <c r="P82" i="12" s="1"/>
  <c r="O45" i="12"/>
  <c r="P45" i="12" s="1"/>
  <c r="M45" i="13"/>
  <c r="L180" i="14"/>
  <c r="L179" i="15"/>
  <c r="O142" i="12"/>
  <c r="P142" i="12" s="1"/>
  <c r="Q142" i="12"/>
  <c r="R142" i="12" s="1"/>
  <c r="O42" i="12"/>
  <c r="P42" i="12" s="1"/>
  <c r="Q42" i="12"/>
  <c r="R42" i="12" s="1"/>
  <c r="Q150" i="12"/>
  <c r="R150" i="12" s="1"/>
  <c r="O150" i="12"/>
  <c r="P150" i="12" s="1"/>
  <c r="Q112" i="12"/>
  <c r="R112" i="12" s="1"/>
  <c r="O112" i="12"/>
  <c r="P112" i="12" s="1"/>
  <c r="Q92" i="12"/>
  <c r="R92" i="12" s="1"/>
  <c r="O92" i="12"/>
  <c r="P92" i="12" s="1"/>
  <c r="Q172" i="12"/>
  <c r="R172" i="12" s="1"/>
  <c r="O172" i="12"/>
  <c r="P172" i="12" s="1"/>
  <c r="M9" i="14"/>
  <c r="M9" i="15" s="1"/>
  <c r="M10" i="15" s="1"/>
  <c r="N81" i="13"/>
  <c r="O145" i="13"/>
  <c r="P145" i="13" s="1"/>
  <c r="O135" i="13"/>
  <c r="P135" i="13" s="1"/>
  <c r="O129" i="13"/>
  <c r="P129" i="13" s="1"/>
  <c r="Q129" i="13"/>
  <c r="R129" i="13" s="1"/>
  <c r="N130" i="13"/>
  <c r="N131" i="13"/>
  <c r="N139" i="13"/>
  <c r="O79" i="13"/>
  <c r="P79" i="13" s="1"/>
  <c r="Q79" i="13"/>
  <c r="R79" i="13" s="1"/>
  <c r="N80" i="13"/>
  <c r="Q132" i="39"/>
  <c r="R132" i="39" s="1"/>
  <c r="O132" i="39"/>
  <c r="P132" i="39" s="1"/>
  <c r="O42" i="39"/>
  <c r="P42" i="39" s="1"/>
  <c r="Q42" i="39"/>
  <c r="R42" i="39" s="1"/>
  <c r="O172" i="39"/>
  <c r="P172" i="39" s="1"/>
  <c r="Q172" i="39"/>
  <c r="R172" i="39" s="1"/>
  <c r="O82" i="39"/>
  <c r="P82" i="39" s="1"/>
  <c r="Q82" i="39"/>
  <c r="R82" i="39" s="1"/>
  <c r="O112" i="39"/>
  <c r="P112" i="39" s="1"/>
  <c r="Q112" i="39"/>
  <c r="R112" i="39" s="1"/>
  <c r="N152" i="39"/>
  <c r="O151" i="39"/>
  <c r="P151" i="39" s="1"/>
  <c r="Q151" i="39"/>
  <c r="R151" i="39" s="1"/>
  <c r="M170" i="14"/>
  <c r="M169" i="15"/>
  <c r="Q142" i="39"/>
  <c r="R142" i="39" s="1"/>
  <c r="O142" i="39"/>
  <c r="P142" i="39" s="1"/>
  <c r="O150" i="39"/>
  <c r="P150" i="39" s="1"/>
  <c r="Q150" i="39"/>
  <c r="R150" i="39" s="1"/>
  <c r="L41" i="22"/>
  <c r="L119" i="22"/>
  <c r="M119" i="22"/>
  <c r="Q38" i="22"/>
  <c r="R38" i="22" s="1"/>
  <c r="Q152" i="9"/>
  <c r="R152" i="9" s="1"/>
  <c r="O152" i="9"/>
  <c r="P152" i="9" s="1"/>
  <c r="L123" i="22"/>
  <c r="M123" i="22"/>
  <c r="Q122" i="9"/>
  <c r="R122" i="9" s="1"/>
  <c r="O122" i="9"/>
  <c r="P122" i="9" s="1"/>
  <c r="M124" i="22"/>
  <c r="L44" i="22"/>
  <c r="M121" i="22"/>
  <c r="L43" i="22"/>
  <c r="M116" i="16"/>
  <c r="M122" i="16" s="1"/>
  <c r="N122" i="10"/>
  <c r="N152" i="10"/>
  <c r="L9" i="22"/>
  <c r="M148" i="15"/>
  <c r="M147" i="16"/>
  <c r="M155" i="15"/>
  <c r="L11" i="16"/>
  <c r="L12" i="16" s="1"/>
  <c r="L12" i="15"/>
  <c r="M49" i="16"/>
  <c r="M150" i="15"/>
  <c r="M149" i="16"/>
  <c r="M152" i="15"/>
  <c r="M151" i="16"/>
  <c r="M153" i="15"/>
  <c r="M146" i="16"/>
  <c r="R168" i="10"/>
  <c r="P168" i="10"/>
  <c r="Q170" i="10"/>
  <c r="O170" i="10"/>
  <c r="P170" i="10" s="1"/>
  <c r="R170" i="10"/>
  <c r="Q173" i="10"/>
  <c r="R173" i="10" s="1"/>
  <c r="O173" i="10"/>
  <c r="P173" i="10" s="1"/>
  <c r="Q172" i="8"/>
  <c r="R172" i="8" s="1"/>
  <c r="O172" i="8"/>
  <c r="P172" i="8" s="1"/>
  <c r="Q163" i="10"/>
  <c r="R163" i="10" s="1"/>
  <c r="R158" i="10"/>
  <c r="Q147" i="15"/>
  <c r="R147" i="15" s="1"/>
  <c r="O147" i="15"/>
  <c r="P147" i="15" s="1"/>
  <c r="Q150" i="8"/>
  <c r="R150" i="8" s="1"/>
  <c r="O150" i="8"/>
  <c r="P150" i="8" s="1"/>
  <c r="Q151" i="8"/>
  <c r="R151" i="8" s="1"/>
  <c r="O151" i="8"/>
  <c r="P151" i="8" s="1"/>
  <c r="L64" i="21"/>
  <c r="L65" i="21" s="1"/>
  <c r="L66" i="21"/>
  <c r="L67" i="21" s="1"/>
  <c r="M66" i="21"/>
  <c r="M67" i="21" s="1"/>
  <c r="Q143" i="10"/>
  <c r="R143" i="10" s="1"/>
  <c r="O143" i="10"/>
  <c r="P143" i="10" s="1"/>
  <c r="L62" i="21"/>
  <c r="L63" i="21" s="1"/>
  <c r="P138" i="10"/>
  <c r="R138" i="10"/>
  <c r="N64" i="21"/>
  <c r="N66" i="21"/>
  <c r="Q66" i="21" s="1"/>
  <c r="R66" i="21" s="1"/>
  <c r="M64" i="21"/>
  <c r="M65" i="21" s="1"/>
  <c r="Q133" i="10"/>
  <c r="R133" i="10" s="1"/>
  <c r="O133" i="10"/>
  <c r="P133" i="10" s="1"/>
  <c r="N53" i="21"/>
  <c r="L58" i="21"/>
  <c r="L53" i="21"/>
  <c r="L56" i="21"/>
  <c r="L54" i="21"/>
  <c r="M53" i="21"/>
  <c r="M58" i="21"/>
  <c r="R128" i="10"/>
  <c r="P128" i="10"/>
  <c r="Q130" i="10"/>
  <c r="R130" i="10" s="1"/>
  <c r="O130" i="10"/>
  <c r="P130" i="10" s="1"/>
  <c r="M56" i="21"/>
  <c r="M54" i="21"/>
  <c r="Q132" i="8"/>
  <c r="R132" i="8" s="1"/>
  <c r="O132" i="8"/>
  <c r="P132" i="8" s="1"/>
  <c r="Q117" i="16"/>
  <c r="R117" i="16" s="1"/>
  <c r="Q121" i="8"/>
  <c r="R121" i="8" s="1"/>
  <c r="O121" i="8"/>
  <c r="P121" i="8" s="1"/>
  <c r="Q120" i="8"/>
  <c r="R120" i="8" s="1"/>
  <c r="O120" i="8"/>
  <c r="P120" i="8" s="1"/>
  <c r="M37" i="21"/>
  <c r="N37" i="21"/>
  <c r="L37" i="21"/>
  <c r="Q112" i="8"/>
  <c r="R112" i="8" s="1"/>
  <c r="O112" i="8"/>
  <c r="P112" i="8" s="1"/>
  <c r="Q113" i="10"/>
  <c r="R113" i="10" s="1"/>
  <c r="L40" i="21"/>
  <c r="R108" i="10"/>
  <c r="Q110" i="10"/>
  <c r="R110" i="10" s="1"/>
  <c r="O110" i="10"/>
  <c r="P110" i="10" s="1"/>
  <c r="L42" i="21"/>
  <c r="L43" i="21" s="1"/>
  <c r="M42" i="21"/>
  <c r="M40" i="21"/>
  <c r="M41" i="21" s="1"/>
  <c r="P98" i="10"/>
  <c r="R98" i="10"/>
  <c r="M34" i="21"/>
  <c r="M32" i="21"/>
  <c r="M30" i="21"/>
  <c r="L32" i="21"/>
  <c r="Q100" i="10"/>
  <c r="R100" i="10" s="1"/>
  <c r="O100" i="10"/>
  <c r="P100" i="10" s="1"/>
  <c r="M29" i="21"/>
  <c r="L29" i="21"/>
  <c r="L36" i="21" s="1"/>
  <c r="L34" i="21"/>
  <c r="Q102" i="8"/>
  <c r="R102" i="8" s="1"/>
  <c r="O102" i="8"/>
  <c r="P102" i="8" s="1"/>
  <c r="Q103" i="10"/>
  <c r="R103" i="10" s="1"/>
  <c r="O103" i="10"/>
  <c r="P103" i="10" s="1"/>
  <c r="Q92" i="8"/>
  <c r="R92" i="8" s="1"/>
  <c r="O92" i="8"/>
  <c r="P92" i="8" s="1"/>
  <c r="Q93" i="10"/>
  <c r="R93" i="10" s="1"/>
  <c r="O93" i="10"/>
  <c r="P93" i="10" s="1"/>
  <c r="P88" i="10"/>
  <c r="R88" i="10"/>
  <c r="Q90" i="10"/>
  <c r="R90" i="10" s="1"/>
  <c r="O90" i="10"/>
  <c r="P90" i="10" s="1"/>
  <c r="P78" i="10"/>
  <c r="R78" i="10"/>
  <c r="Q80" i="10"/>
  <c r="R80" i="10" s="1"/>
  <c r="O80" i="10"/>
  <c r="P80" i="10" s="1"/>
  <c r="Q82" i="8"/>
  <c r="R82" i="8" s="1"/>
  <c r="O82" i="8"/>
  <c r="P82" i="8" s="1"/>
  <c r="R83" i="10"/>
  <c r="Q73" i="10"/>
  <c r="R73" i="10" s="1"/>
  <c r="R68" i="10"/>
  <c r="R58" i="10"/>
  <c r="Q47" i="15"/>
  <c r="R47" i="15" s="1"/>
  <c r="R38" i="10"/>
  <c r="P38" i="10"/>
  <c r="M13" i="21"/>
  <c r="L16" i="21"/>
  <c r="L17" i="21" s="1"/>
  <c r="L18" i="21"/>
  <c r="L19" i="21" s="1"/>
  <c r="Q40" i="10"/>
  <c r="R40" i="10" s="1"/>
  <c r="O40" i="10"/>
  <c r="P40" i="10" s="1"/>
  <c r="M18" i="21"/>
  <c r="M16" i="21"/>
  <c r="M14" i="21"/>
  <c r="N13" i="21"/>
  <c r="Q13" i="21" s="1"/>
  <c r="R13" i="21" s="1"/>
  <c r="Q42" i="8"/>
  <c r="R42" i="8" s="1"/>
  <c r="O42" i="8"/>
  <c r="P42" i="8" s="1"/>
  <c r="Q43" i="10"/>
  <c r="R43" i="10" s="1"/>
  <c r="O43" i="10"/>
  <c r="P43" i="10" s="1"/>
  <c r="M10" i="21"/>
  <c r="L5" i="21"/>
  <c r="L77" i="21" s="1"/>
  <c r="M8" i="21"/>
  <c r="L8" i="21"/>
  <c r="M6" i="21"/>
  <c r="L10" i="21"/>
  <c r="L11" i="21" s="1"/>
  <c r="L6" i="21"/>
  <c r="Q177" i="10"/>
  <c r="R177" i="10" s="1"/>
  <c r="L31" i="21"/>
  <c r="M36" i="21"/>
  <c r="L20" i="21"/>
  <c r="L15" i="21"/>
  <c r="L186" i="10"/>
  <c r="L69" i="22"/>
  <c r="L125" i="22"/>
  <c r="L77" i="22"/>
  <c r="L10" i="13"/>
  <c r="L8" i="13"/>
  <c r="L13" i="13"/>
  <c r="L12" i="13"/>
  <c r="M10" i="14" l="1"/>
  <c r="M60" i="21"/>
  <c r="L57" i="21"/>
  <c r="L9" i="21"/>
  <c r="O92" i="39"/>
  <c r="P92" i="39" s="1"/>
  <c r="Q53" i="21"/>
  <c r="R53" i="21" s="1"/>
  <c r="O66" i="21"/>
  <c r="P66" i="21" s="1"/>
  <c r="M82" i="21"/>
  <c r="T82" i="21" s="1"/>
  <c r="M59" i="21"/>
  <c r="L82" i="21"/>
  <c r="L7" i="21"/>
  <c r="M57" i="21"/>
  <c r="L180" i="15"/>
  <c r="L179" i="16"/>
  <c r="L180" i="16" s="1"/>
  <c r="Q152" i="12"/>
  <c r="R152" i="12" s="1"/>
  <c r="O152" i="12"/>
  <c r="P152" i="12" s="1"/>
  <c r="M8" i="22"/>
  <c r="M153" i="16"/>
  <c r="O13" i="21"/>
  <c r="P13" i="21" s="1"/>
  <c r="O81" i="13"/>
  <c r="P81" i="13" s="1"/>
  <c r="N82" i="13"/>
  <c r="Q81" i="13"/>
  <c r="R81" i="13" s="1"/>
  <c r="N141" i="13"/>
  <c r="R80" i="13"/>
  <c r="P80" i="13"/>
  <c r="O139" i="13"/>
  <c r="P139" i="13" s="1"/>
  <c r="Q139" i="13"/>
  <c r="R139" i="13" s="1"/>
  <c r="N140" i="13"/>
  <c r="O131" i="13"/>
  <c r="P131" i="13" s="1"/>
  <c r="Q131" i="13"/>
  <c r="R131" i="13" s="1"/>
  <c r="N132" i="13"/>
  <c r="R130" i="13"/>
  <c r="P130" i="13"/>
  <c r="M169" i="16"/>
  <c r="M170" i="16" s="1"/>
  <c r="M170" i="15"/>
  <c r="O152" i="39"/>
  <c r="P152" i="39" s="1"/>
  <c r="Q152" i="39"/>
  <c r="R152" i="39" s="1"/>
  <c r="M17" i="21"/>
  <c r="L59" i="21"/>
  <c r="L35" i="21"/>
  <c r="L41" i="21"/>
  <c r="M80" i="21"/>
  <c r="T80" i="21" s="1"/>
  <c r="M43" i="21"/>
  <c r="M19" i="21"/>
  <c r="Q37" i="21"/>
  <c r="R37" i="21" s="1"/>
  <c r="M55" i="21"/>
  <c r="O53" i="21"/>
  <c r="P53" i="21" s="1"/>
  <c r="M31" i="21"/>
  <c r="L12" i="21"/>
  <c r="L68" i="21"/>
  <c r="L55" i="21"/>
  <c r="M33" i="21"/>
  <c r="N139" i="14"/>
  <c r="L80" i="21"/>
  <c r="L81" i="21" s="1"/>
  <c r="O64" i="21"/>
  <c r="P64" i="21" s="1"/>
  <c r="M20" i="21"/>
  <c r="O37" i="21"/>
  <c r="P37" i="21" s="1"/>
  <c r="M120" i="16"/>
  <c r="L60" i="21"/>
  <c r="M15" i="21"/>
  <c r="Q64" i="21"/>
  <c r="R64" i="21" s="1"/>
  <c r="N79" i="14"/>
  <c r="N129" i="14"/>
  <c r="N177" i="14"/>
  <c r="M179" i="14"/>
  <c r="M152" i="16"/>
  <c r="M150" i="16"/>
  <c r="M148" i="16"/>
  <c r="M9" i="22"/>
  <c r="M155" i="16"/>
  <c r="L133" i="22"/>
  <c r="Q171" i="10"/>
  <c r="R171" i="10" s="1"/>
  <c r="O171" i="10"/>
  <c r="P171" i="10" s="1"/>
  <c r="Q152" i="8"/>
  <c r="R152" i="8" s="1"/>
  <c r="O152" i="8"/>
  <c r="P152" i="8" s="1"/>
  <c r="Q147" i="16"/>
  <c r="O147" i="16"/>
  <c r="P147" i="16" s="1"/>
  <c r="Q149" i="10"/>
  <c r="R149" i="10" s="1"/>
  <c r="O149" i="10"/>
  <c r="P149" i="10" s="1"/>
  <c r="R147" i="16"/>
  <c r="N62" i="21"/>
  <c r="Q62" i="21" s="1"/>
  <c r="R62" i="21" s="1"/>
  <c r="L101" i="22"/>
  <c r="N56" i="21"/>
  <c r="N57" i="21" s="1"/>
  <c r="N54" i="21"/>
  <c r="O54" i="21" s="1"/>
  <c r="P54" i="21" s="1"/>
  <c r="Q131" i="10"/>
  <c r="R131" i="10" s="1"/>
  <c r="O131" i="10"/>
  <c r="P131" i="10" s="1"/>
  <c r="Q119" i="10"/>
  <c r="R119" i="10" s="1"/>
  <c r="O119" i="10"/>
  <c r="P119" i="10" s="1"/>
  <c r="Q122" i="8"/>
  <c r="R122" i="8" s="1"/>
  <c r="O122" i="8"/>
  <c r="P122" i="8" s="1"/>
  <c r="N38" i="21"/>
  <c r="N39" i="21" s="1"/>
  <c r="Q111" i="10"/>
  <c r="R111" i="10" s="1"/>
  <c r="O111" i="10"/>
  <c r="P111" i="10" s="1"/>
  <c r="N85" i="22"/>
  <c r="Q106" i="14"/>
  <c r="L85" i="22"/>
  <c r="R106" i="14"/>
  <c r="L38" i="21"/>
  <c r="L39" i="21" s="1"/>
  <c r="L33" i="21"/>
  <c r="M35" i="21"/>
  <c r="M77" i="22"/>
  <c r="N30" i="21"/>
  <c r="O30" i="21" s="1"/>
  <c r="P30" i="21" s="1"/>
  <c r="Q101" i="10"/>
  <c r="R101" i="10" s="1"/>
  <c r="O101" i="10"/>
  <c r="P101" i="10" s="1"/>
  <c r="M69" i="22"/>
  <c r="N69" i="22"/>
  <c r="Q69" i="22" s="1"/>
  <c r="R69" i="22" s="1"/>
  <c r="Q86" i="14"/>
  <c r="R86" i="14" s="1"/>
  <c r="O86" i="14"/>
  <c r="P86" i="14" s="1"/>
  <c r="Q91" i="10"/>
  <c r="R91" i="10" s="1"/>
  <c r="O91" i="10"/>
  <c r="P91" i="10" s="1"/>
  <c r="M61" i="22"/>
  <c r="N61" i="22"/>
  <c r="Q76" i="14"/>
  <c r="R76" i="14" s="1"/>
  <c r="O76" i="14"/>
  <c r="P76" i="14" s="1"/>
  <c r="L61" i="22"/>
  <c r="Q81" i="10"/>
  <c r="R81" i="10" s="1"/>
  <c r="O81" i="10"/>
  <c r="P81" i="10" s="1"/>
  <c r="L53" i="22"/>
  <c r="N53" i="22"/>
  <c r="Q66" i="14"/>
  <c r="R66" i="14" s="1"/>
  <c r="L45" i="22"/>
  <c r="N45" i="22"/>
  <c r="Q56" i="14"/>
  <c r="R56" i="14" s="1"/>
  <c r="Q47" i="16"/>
  <c r="R47" i="16" s="1"/>
  <c r="N14" i="21"/>
  <c r="N20" i="21" s="1"/>
  <c r="Q20" i="21" s="1"/>
  <c r="R20" i="21" s="1"/>
  <c r="Q41" i="10"/>
  <c r="R41" i="10" s="1"/>
  <c r="O41" i="10"/>
  <c r="P41" i="10" s="1"/>
  <c r="M5" i="21"/>
  <c r="M9" i="21" s="1"/>
  <c r="N6" i="21"/>
  <c r="Q6" i="21" s="1"/>
  <c r="R6" i="21" s="1"/>
  <c r="L187" i="10"/>
  <c r="O56" i="21"/>
  <c r="P56" i="21" s="1"/>
  <c r="S77" i="21"/>
  <c r="S82" i="21"/>
  <c r="L104" i="22"/>
  <c r="L70" i="22"/>
  <c r="L78" i="22"/>
  <c r="L84" i="22" s="1"/>
  <c r="L109" i="22"/>
  <c r="Q7" i="15"/>
  <c r="R7" i="15" s="1"/>
  <c r="L110" i="22"/>
  <c r="L44" i="21" l="1"/>
  <c r="S80" i="21"/>
  <c r="Q85" i="22"/>
  <c r="R85" i="22" s="1"/>
  <c r="Q14" i="21"/>
  <c r="R14" i="21" s="1"/>
  <c r="M12" i="21"/>
  <c r="N55" i="21"/>
  <c r="P55" i="21" s="1"/>
  <c r="Q56" i="21"/>
  <c r="R56" i="21" s="1"/>
  <c r="M7" i="21"/>
  <c r="G199" i="15"/>
  <c r="R140" i="13"/>
  <c r="P140" i="13"/>
  <c r="R132" i="13"/>
  <c r="P132" i="13"/>
  <c r="O141" i="13"/>
  <c r="P141" i="13" s="1"/>
  <c r="Q141" i="13"/>
  <c r="R141" i="13" s="1"/>
  <c r="N142" i="13"/>
  <c r="R82" i="13"/>
  <c r="P82" i="13"/>
  <c r="Q45" i="22"/>
  <c r="R45" i="22" s="1"/>
  <c r="Q53" i="22"/>
  <c r="R53" i="22" s="1"/>
  <c r="Q30" i="21"/>
  <c r="R30" i="21" s="1"/>
  <c r="Q61" i="22"/>
  <c r="R61" i="22" s="1"/>
  <c r="M77" i="21"/>
  <c r="M95" i="21" s="1"/>
  <c r="O62" i="21"/>
  <c r="P62" i="21" s="1"/>
  <c r="M11" i="21"/>
  <c r="O20" i="21"/>
  <c r="P20" i="21" s="1"/>
  <c r="N78" i="21"/>
  <c r="N89" i="21" s="1"/>
  <c r="O61" i="22"/>
  <c r="P61" i="22" s="1"/>
  <c r="N141" i="14"/>
  <c r="N139" i="15"/>
  <c r="O69" i="22"/>
  <c r="P69" i="22" s="1"/>
  <c r="L141" i="22"/>
  <c r="N60" i="21"/>
  <c r="N44" i="21"/>
  <c r="Q44" i="21" s="1"/>
  <c r="R44" i="21" s="1"/>
  <c r="O14" i="21"/>
  <c r="P14" i="21" s="1"/>
  <c r="N15" i="21"/>
  <c r="P15" i="21" s="1"/>
  <c r="L78" i="21"/>
  <c r="L85" i="21" s="1"/>
  <c r="O6" i="21"/>
  <c r="P6" i="21" s="1"/>
  <c r="Q54" i="21"/>
  <c r="R54" i="21" s="1"/>
  <c r="Q38" i="21"/>
  <c r="R38" i="21" s="1"/>
  <c r="N129" i="15"/>
  <c r="N130" i="14"/>
  <c r="N79" i="15"/>
  <c r="N80" i="14"/>
  <c r="N131" i="14"/>
  <c r="N81" i="14"/>
  <c r="M85" i="14"/>
  <c r="M145" i="14"/>
  <c r="M105" i="14"/>
  <c r="M135" i="14"/>
  <c r="M175" i="14"/>
  <c r="M25" i="14"/>
  <c r="M45" i="14"/>
  <c r="M95" i="14"/>
  <c r="M179" i="15"/>
  <c r="N177" i="15"/>
  <c r="Q36" i="15"/>
  <c r="R36" i="15" s="1"/>
  <c r="L186" i="12"/>
  <c r="M136" i="22"/>
  <c r="M134" i="22"/>
  <c r="Q172" i="10"/>
  <c r="R172" i="10" s="1"/>
  <c r="O172" i="10"/>
  <c r="P172" i="10" s="1"/>
  <c r="M128" i="22"/>
  <c r="M126" i="22"/>
  <c r="M130" i="22"/>
  <c r="Q150" i="10"/>
  <c r="R150" i="10" s="1"/>
  <c r="O150" i="10"/>
  <c r="P150" i="10" s="1"/>
  <c r="Q151" i="10"/>
  <c r="R151" i="10" s="1"/>
  <c r="O151" i="10"/>
  <c r="P151" i="10" s="1"/>
  <c r="N114" i="22"/>
  <c r="O114" i="22" s="1"/>
  <c r="P114" i="22" s="1"/>
  <c r="Q141" i="14"/>
  <c r="R141" i="14" s="1"/>
  <c r="O141" i="14"/>
  <c r="M109" i="22"/>
  <c r="N112" i="22"/>
  <c r="Q112" i="22" s="1"/>
  <c r="R112" i="22" s="1"/>
  <c r="Q139" i="14"/>
  <c r="R139" i="14" s="1"/>
  <c r="O139" i="14"/>
  <c r="M114" i="22"/>
  <c r="P141" i="14"/>
  <c r="M112" i="22"/>
  <c r="P139" i="14"/>
  <c r="L112" i="22"/>
  <c r="M110" i="22"/>
  <c r="M111" i="22" s="1"/>
  <c r="L114" i="22"/>
  <c r="L106" i="22"/>
  <c r="L107" i="22" s="1"/>
  <c r="M106" i="22"/>
  <c r="M104" i="22"/>
  <c r="M102" i="22"/>
  <c r="Q132" i="10"/>
  <c r="R132" i="10" s="1"/>
  <c r="O132" i="10"/>
  <c r="P132" i="10" s="1"/>
  <c r="N101" i="22"/>
  <c r="Q126" i="14"/>
  <c r="R126" i="14" s="1"/>
  <c r="O126" i="14"/>
  <c r="Q126" i="15"/>
  <c r="R126" i="15" s="1"/>
  <c r="O126" i="15"/>
  <c r="P126" i="15" s="1"/>
  <c r="M101" i="22"/>
  <c r="M108" i="22" s="1"/>
  <c r="P126" i="14"/>
  <c r="Q120" i="10"/>
  <c r="R120" i="10" s="1"/>
  <c r="O120" i="10"/>
  <c r="P120" i="10" s="1"/>
  <c r="Q121" i="10"/>
  <c r="R121" i="10" s="1"/>
  <c r="O121" i="10"/>
  <c r="P121" i="10" s="1"/>
  <c r="Q106" i="15"/>
  <c r="R106" i="15" s="1"/>
  <c r="O106" i="15"/>
  <c r="P106" i="15" s="1"/>
  <c r="M90" i="22"/>
  <c r="M88" i="22"/>
  <c r="L90" i="22"/>
  <c r="L91" i="22" s="1"/>
  <c r="Q112" i="10"/>
  <c r="R112" i="10" s="1"/>
  <c r="O112" i="10"/>
  <c r="P112" i="10" s="1"/>
  <c r="M85" i="22"/>
  <c r="O85" i="22" s="1"/>
  <c r="P85" i="22" s="1"/>
  <c r="O106" i="14"/>
  <c r="P106" i="14" s="1"/>
  <c r="L88" i="22"/>
  <c r="L89" i="22" s="1"/>
  <c r="M82" i="22"/>
  <c r="M83" i="22" s="1"/>
  <c r="M80" i="22"/>
  <c r="M81" i="22" s="1"/>
  <c r="M78" i="22"/>
  <c r="M79" i="22" s="1"/>
  <c r="L82" i="22"/>
  <c r="L83" i="22" s="1"/>
  <c r="Q102" i="10"/>
  <c r="R102" i="10" s="1"/>
  <c r="O102" i="10"/>
  <c r="P102" i="10" s="1"/>
  <c r="L80" i="22"/>
  <c r="M74" i="22"/>
  <c r="M75" i="22" s="1"/>
  <c r="L74" i="22"/>
  <c r="L75" i="22" s="1"/>
  <c r="Q92" i="10"/>
  <c r="R92" i="10" s="1"/>
  <c r="O92" i="10"/>
  <c r="P92" i="10" s="1"/>
  <c r="Q76" i="15"/>
  <c r="R76" i="15" s="1"/>
  <c r="O76" i="15"/>
  <c r="Q82" i="10"/>
  <c r="R82" i="10" s="1"/>
  <c r="O82" i="10"/>
  <c r="P82" i="10" s="1"/>
  <c r="L64" i="22"/>
  <c r="L65" i="22" s="1"/>
  <c r="M62" i="22"/>
  <c r="M63" i="22" s="1"/>
  <c r="L66" i="22"/>
  <c r="L67" i="22" s="1"/>
  <c r="P76" i="15"/>
  <c r="L58" i="22"/>
  <c r="L59" i="22" s="1"/>
  <c r="M56" i="22"/>
  <c r="L56" i="22"/>
  <c r="L57" i="22" s="1"/>
  <c r="Q66" i="15"/>
  <c r="R66" i="15" s="1"/>
  <c r="Q56" i="15"/>
  <c r="R56" i="15" s="1"/>
  <c r="L50" i="22"/>
  <c r="L51" i="22" s="1"/>
  <c r="M48" i="22"/>
  <c r="L46" i="22"/>
  <c r="L48" i="22"/>
  <c r="L49" i="22" s="1"/>
  <c r="Q42" i="10"/>
  <c r="R42" i="10" s="1"/>
  <c r="O42" i="10"/>
  <c r="P42" i="10" s="1"/>
  <c r="L111" i="22"/>
  <c r="L113" i="22"/>
  <c r="M66" i="22"/>
  <c r="M67" i="22" s="1"/>
  <c r="M64" i="22"/>
  <c r="M65" i="22" s="1"/>
  <c r="L102" i="22"/>
  <c r="L54" i="22"/>
  <c r="L72" i="22"/>
  <c r="M72" i="22"/>
  <c r="M73" i="22" s="1"/>
  <c r="M70" i="22"/>
  <c r="L71" i="22"/>
  <c r="L115" i="22"/>
  <c r="L76" i="22"/>
  <c r="M84" i="22"/>
  <c r="L116" i="22"/>
  <c r="L47" i="22"/>
  <c r="L79" i="22"/>
  <c r="L81" i="22"/>
  <c r="L105" i="22"/>
  <c r="M116" i="22"/>
  <c r="M115" i="22"/>
  <c r="L52" i="22"/>
  <c r="S83" i="21"/>
  <c r="Q78" i="21"/>
  <c r="R78" i="21" s="1"/>
  <c r="R39" i="21"/>
  <c r="S81" i="21"/>
  <c r="L84" i="21"/>
  <c r="Q60" i="21"/>
  <c r="R60" i="21" s="1"/>
  <c r="O60" i="21"/>
  <c r="P60" i="21" s="1"/>
  <c r="L79" i="21"/>
  <c r="S78" i="21"/>
  <c r="S85" i="21" s="1"/>
  <c r="L134" i="22"/>
  <c r="N190" i="13"/>
  <c r="M9" i="16"/>
  <c r="L9" i="16"/>
  <c r="T77" i="21" l="1"/>
  <c r="R15" i="21"/>
  <c r="R55" i="21"/>
  <c r="O112" i="22"/>
  <c r="P112" i="22" s="1"/>
  <c r="M107" i="22"/>
  <c r="U78" i="21"/>
  <c r="X78" i="21" s="1"/>
  <c r="Y78" i="21" s="1"/>
  <c r="Q114" i="22"/>
  <c r="R114" i="22" s="1"/>
  <c r="M68" i="22"/>
  <c r="R142" i="13"/>
  <c r="P142" i="13"/>
  <c r="M81" i="21"/>
  <c r="M144" i="22"/>
  <c r="N139" i="16"/>
  <c r="N141" i="15"/>
  <c r="Q141" i="15" s="1"/>
  <c r="R141" i="15" s="1"/>
  <c r="N82" i="14"/>
  <c r="N81" i="15"/>
  <c r="N131" i="15"/>
  <c r="N132" i="14"/>
  <c r="N80" i="15"/>
  <c r="N79" i="16"/>
  <c r="N80" i="16" s="1"/>
  <c r="N129" i="16"/>
  <c r="N130" i="16" s="1"/>
  <c r="N130" i="15"/>
  <c r="M95" i="15"/>
  <c r="O95" i="14"/>
  <c r="P95" i="14" s="1"/>
  <c r="M45" i="15"/>
  <c r="M175" i="15"/>
  <c r="N177" i="16"/>
  <c r="M179" i="16"/>
  <c r="M25" i="15"/>
  <c r="M135" i="15"/>
  <c r="O135" i="14"/>
  <c r="P135" i="14" s="1"/>
  <c r="M105" i="15"/>
  <c r="M145" i="15"/>
  <c r="M85" i="15"/>
  <c r="O85" i="14"/>
  <c r="P85" i="14" s="1"/>
  <c r="Q17" i="15"/>
  <c r="R17" i="15" s="1"/>
  <c r="O17" i="15"/>
  <c r="P17" i="15" s="1"/>
  <c r="Q7" i="16"/>
  <c r="R7" i="16" s="1"/>
  <c r="L138" i="22"/>
  <c r="L139" i="22" s="1"/>
  <c r="L136" i="22"/>
  <c r="L137" i="22" s="1"/>
  <c r="M133" i="22"/>
  <c r="N134" i="22"/>
  <c r="Q134" i="22" s="1"/>
  <c r="R134" i="22" s="1"/>
  <c r="Q167" i="14"/>
  <c r="R167" i="14" s="1"/>
  <c r="O167" i="14"/>
  <c r="P167" i="14" s="1"/>
  <c r="N126" i="22"/>
  <c r="O126" i="22" s="1"/>
  <c r="P126" i="22" s="1"/>
  <c r="Q157" i="14"/>
  <c r="R157" i="14" s="1"/>
  <c r="O157" i="14"/>
  <c r="P157" i="14" s="1"/>
  <c r="L126" i="22"/>
  <c r="L132" i="22" s="1"/>
  <c r="L130" i="22"/>
  <c r="L131" i="22" s="1"/>
  <c r="L128" i="22"/>
  <c r="L129" i="22" s="1"/>
  <c r="Q152" i="10"/>
  <c r="R152" i="10" s="1"/>
  <c r="O152" i="10"/>
  <c r="P152" i="10" s="1"/>
  <c r="Q137" i="15"/>
  <c r="R137" i="15" s="1"/>
  <c r="O137" i="15"/>
  <c r="P137" i="15" s="1"/>
  <c r="Q139" i="15"/>
  <c r="R139" i="15" s="1"/>
  <c r="O139" i="15"/>
  <c r="P139" i="15" s="1"/>
  <c r="N110" i="22"/>
  <c r="Q137" i="14"/>
  <c r="R137" i="14" s="1"/>
  <c r="O137" i="14"/>
  <c r="P137" i="14" s="1"/>
  <c r="M113" i="22"/>
  <c r="N104" i="22"/>
  <c r="N105" i="22" s="1"/>
  <c r="Q129" i="14"/>
  <c r="R129" i="14" s="1"/>
  <c r="O129" i="14"/>
  <c r="P129" i="14" s="1"/>
  <c r="N102" i="22"/>
  <c r="O102" i="22" s="1"/>
  <c r="P102" i="22" s="1"/>
  <c r="Q127" i="14"/>
  <c r="R127" i="14" s="1"/>
  <c r="O127" i="14"/>
  <c r="P127" i="14" s="1"/>
  <c r="O101" i="22"/>
  <c r="P101" i="22" s="1"/>
  <c r="Q101" i="22"/>
  <c r="R101" i="22" s="1"/>
  <c r="M103" i="22"/>
  <c r="M105" i="22"/>
  <c r="Q126" i="16"/>
  <c r="O126" i="16"/>
  <c r="P126" i="16" s="1"/>
  <c r="R126" i="16"/>
  <c r="Q122" i="10"/>
  <c r="R122" i="10" s="1"/>
  <c r="O122" i="10"/>
  <c r="P122" i="10" s="1"/>
  <c r="N86" i="22"/>
  <c r="N87" i="22" s="1"/>
  <c r="Q107" i="14"/>
  <c r="M89" i="22"/>
  <c r="M91" i="22"/>
  <c r="L86" i="22"/>
  <c r="L87" i="22" s="1"/>
  <c r="R107" i="14"/>
  <c r="N78" i="22"/>
  <c r="Q78" i="22" s="1"/>
  <c r="R78" i="22" s="1"/>
  <c r="Q97" i="14"/>
  <c r="R97" i="14" s="1"/>
  <c r="O97" i="14"/>
  <c r="P97" i="14" s="1"/>
  <c r="N70" i="22"/>
  <c r="N71" i="22" s="1"/>
  <c r="R71" i="22" s="1"/>
  <c r="Q87" i="14"/>
  <c r="R87" i="14" s="1"/>
  <c r="O87" i="14"/>
  <c r="P87" i="14" s="1"/>
  <c r="Q76" i="16"/>
  <c r="O76" i="16"/>
  <c r="P76" i="16" s="1"/>
  <c r="N62" i="22"/>
  <c r="O62" i="22" s="1"/>
  <c r="P62" i="22" s="1"/>
  <c r="Q77" i="14"/>
  <c r="R77" i="14" s="1"/>
  <c r="O77" i="14"/>
  <c r="P77" i="14" s="1"/>
  <c r="N64" i="22"/>
  <c r="O64" i="22" s="1"/>
  <c r="P64" i="22" s="1"/>
  <c r="Q79" i="14"/>
  <c r="R79" i="14" s="1"/>
  <c r="O79" i="14"/>
  <c r="P79" i="14" s="1"/>
  <c r="R76" i="16"/>
  <c r="L62" i="22"/>
  <c r="L68" i="22" s="1"/>
  <c r="Q66" i="16"/>
  <c r="R66" i="16" s="1"/>
  <c r="N54" i="22"/>
  <c r="N55" i="22" s="1"/>
  <c r="Q67" i="14"/>
  <c r="R67" i="14" s="1"/>
  <c r="Q56" i="16"/>
  <c r="R56" i="16" s="1"/>
  <c r="N46" i="22"/>
  <c r="N47" i="22" s="1"/>
  <c r="Q57" i="14"/>
  <c r="R57" i="14" s="1"/>
  <c r="L186" i="14"/>
  <c r="N58" i="21"/>
  <c r="T81" i="21"/>
  <c r="L127" i="22"/>
  <c r="L135" i="22"/>
  <c r="L140" i="22"/>
  <c r="L63" i="22"/>
  <c r="Q54" i="22"/>
  <c r="R54" i="22" s="1"/>
  <c r="R86" i="22"/>
  <c r="M71" i="22"/>
  <c r="M76" i="22"/>
  <c r="L73" i="22"/>
  <c r="L55" i="22"/>
  <c r="L60" i="22"/>
  <c r="L103" i="22"/>
  <c r="L108" i="22"/>
  <c r="S79" i="21"/>
  <c r="T83" i="21"/>
  <c r="L86" i="21"/>
  <c r="S84" i="21"/>
  <c r="S86" i="21" s="1"/>
  <c r="L186" i="13"/>
  <c r="L187" i="12"/>
  <c r="L10" i="16"/>
  <c r="AA66" i="16"/>
  <c r="M10" i="16"/>
  <c r="L8" i="16"/>
  <c r="L187" i="13"/>
  <c r="AA56" i="16"/>
  <c r="AA76" i="16"/>
  <c r="AA126" i="16"/>
  <c r="N92" i="22" l="1"/>
  <c r="N103" i="22"/>
  <c r="R103" i="22" s="1"/>
  <c r="Q102" i="22"/>
  <c r="R102" i="22" s="1"/>
  <c r="N68" i="22"/>
  <c r="Q68" i="22" s="1"/>
  <c r="R68" i="22" s="1"/>
  <c r="N52" i="22"/>
  <c r="Q86" i="22"/>
  <c r="N76" i="22"/>
  <c r="O76" i="22" s="1"/>
  <c r="P76" i="22" s="1"/>
  <c r="N108" i="22"/>
  <c r="O108" i="22" s="1"/>
  <c r="P108" i="22" s="1"/>
  <c r="Q70" i="22"/>
  <c r="R70" i="22" s="1"/>
  <c r="L144" i="22"/>
  <c r="L145" i="22" s="1"/>
  <c r="O104" i="22"/>
  <c r="P104" i="22" s="1"/>
  <c r="O141" i="15"/>
  <c r="P141" i="15" s="1"/>
  <c r="N65" i="22"/>
  <c r="Q46" i="22"/>
  <c r="R46" i="22" s="1"/>
  <c r="Q64" i="22"/>
  <c r="R64" i="22" s="1"/>
  <c r="N60" i="22"/>
  <c r="Q60" i="22" s="1"/>
  <c r="R60" i="22" s="1"/>
  <c r="Q62" i="22"/>
  <c r="R62" i="22" s="1"/>
  <c r="L92" i="22"/>
  <c r="Q92" i="22" s="1"/>
  <c r="R92" i="22" s="1"/>
  <c r="O70" i="22"/>
  <c r="P70" i="22" s="1"/>
  <c r="N142" i="22"/>
  <c r="N63" i="22"/>
  <c r="P63" i="22" s="1"/>
  <c r="N141" i="16"/>
  <c r="O141" i="16" s="1"/>
  <c r="P141" i="16" s="1"/>
  <c r="Q126" i="22"/>
  <c r="R126" i="22" s="1"/>
  <c r="M137" i="22"/>
  <c r="M140" i="22"/>
  <c r="M135" i="22"/>
  <c r="L146" i="22"/>
  <c r="L147" i="22" s="1"/>
  <c r="L142" i="22"/>
  <c r="L143" i="22" s="1"/>
  <c r="O78" i="22"/>
  <c r="P78" i="22" s="1"/>
  <c r="O134" i="22"/>
  <c r="P134" i="22" s="1"/>
  <c r="N132" i="15"/>
  <c r="N131" i="16"/>
  <c r="N132" i="16" s="1"/>
  <c r="N81" i="16"/>
  <c r="N82" i="16" s="1"/>
  <c r="N82" i="15"/>
  <c r="M145" i="16"/>
  <c r="M135" i="16"/>
  <c r="O135" i="15"/>
  <c r="P135" i="15" s="1"/>
  <c r="M175" i="16"/>
  <c r="M95" i="16"/>
  <c r="O95" i="15"/>
  <c r="P95" i="15" s="1"/>
  <c r="M85" i="16"/>
  <c r="O85" i="15"/>
  <c r="P85" i="15" s="1"/>
  <c r="M105" i="16"/>
  <c r="M25" i="16"/>
  <c r="M45" i="16"/>
  <c r="Q37" i="15"/>
  <c r="R37" i="15" s="1"/>
  <c r="Q27" i="15"/>
  <c r="R27" i="15" s="1"/>
  <c r="Q17" i="16"/>
  <c r="R17" i="16" s="1"/>
  <c r="O17" i="16"/>
  <c r="P17" i="16" s="1"/>
  <c r="Q104" i="22"/>
  <c r="R104" i="22" s="1"/>
  <c r="Q167" i="15"/>
  <c r="R167" i="15" s="1"/>
  <c r="O167" i="15"/>
  <c r="P167" i="15" s="1"/>
  <c r="Q157" i="15"/>
  <c r="O157" i="15"/>
  <c r="P157" i="15" s="1"/>
  <c r="R157" i="15"/>
  <c r="Q110" i="22"/>
  <c r="R110" i="22" s="1"/>
  <c r="O110" i="22"/>
  <c r="P110" i="22" s="1"/>
  <c r="Q137" i="16"/>
  <c r="R137" i="16" s="1"/>
  <c r="O137" i="16"/>
  <c r="P137" i="16" s="1"/>
  <c r="Q139" i="16"/>
  <c r="R139" i="16" s="1"/>
  <c r="O139" i="16"/>
  <c r="P139" i="16" s="1"/>
  <c r="Q130" i="14"/>
  <c r="R130" i="14" s="1"/>
  <c r="O130" i="14"/>
  <c r="P130" i="14" s="1"/>
  <c r="Q133" i="14"/>
  <c r="R133" i="14" s="1"/>
  <c r="O133" i="14"/>
  <c r="P133" i="14" s="1"/>
  <c r="Q129" i="15"/>
  <c r="R129" i="15" s="1"/>
  <c r="O129" i="15"/>
  <c r="P129" i="15" s="1"/>
  <c r="P128" i="14"/>
  <c r="R128" i="14"/>
  <c r="Q127" i="15"/>
  <c r="R127" i="15" s="1"/>
  <c r="O127" i="15"/>
  <c r="P127" i="15" s="1"/>
  <c r="Q113" i="14"/>
  <c r="R113" i="14" s="1"/>
  <c r="R108" i="14"/>
  <c r="Q107" i="15"/>
  <c r="R107" i="15" s="1"/>
  <c r="Q97" i="15"/>
  <c r="R97" i="15" s="1"/>
  <c r="O97" i="15"/>
  <c r="P97" i="15" s="1"/>
  <c r="P88" i="14"/>
  <c r="R88" i="14"/>
  <c r="Q87" i="15"/>
  <c r="R87" i="15" s="1"/>
  <c r="O87" i="15"/>
  <c r="P87" i="15" s="1"/>
  <c r="Q93" i="14"/>
  <c r="R93" i="14" s="1"/>
  <c r="O93" i="14"/>
  <c r="P93" i="14" s="1"/>
  <c r="Q79" i="15"/>
  <c r="R79" i="15" s="1"/>
  <c r="O79" i="15"/>
  <c r="P79" i="15" s="1"/>
  <c r="Q83" i="14"/>
  <c r="O83" i="14"/>
  <c r="P83" i="14" s="1"/>
  <c r="Q80" i="14"/>
  <c r="R80" i="14" s="1"/>
  <c r="O80" i="14"/>
  <c r="P80" i="14" s="1"/>
  <c r="P78" i="14"/>
  <c r="R78" i="14"/>
  <c r="Q77" i="15"/>
  <c r="R77" i="15" s="1"/>
  <c r="O77" i="15"/>
  <c r="P77" i="15" s="1"/>
  <c r="R83" i="14"/>
  <c r="Q73" i="14"/>
  <c r="R73" i="14" s="1"/>
  <c r="R68" i="14"/>
  <c r="Q67" i="15"/>
  <c r="R67" i="15" s="1"/>
  <c r="R58" i="14"/>
  <c r="Q57" i="15"/>
  <c r="R57" i="15" s="1"/>
  <c r="Q63" i="14"/>
  <c r="R63" i="14" s="1"/>
  <c r="Q177" i="14"/>
  <c r="R177" i="14" s="1"/>
  <c r="O58" i="21"/>
  <c r="P58" i="21" s="1"/>
  <c r="N59" i="21"/>
  <c r="Q58" i="21"/>
  <c r="R58" i="21" s="1"/>
  <c r="P71" i="22"/>
  <c r="P103" i="22"/>
  <c r="R55" i="22"/>
  <c r="Q76" i="22"/>
  <c r="R76" i="22" s="1"/>
  <c r="R47" i="22"/>
  <c r="R63" i="22"/>
  <c r="Q52" i="22"/>
  <c r="R52" i="22" s="1"/>
  <c r="O68" i="22"/>
  <c r="P68" i="22" s="1"/>
  <c r="R87" i="22"/>
  <c r="Q108" i="22" l="1"/>
  <c r="R108" i="22" s="1"/>
  <c r="L149" i="22"/>
  <c r="L148" i="22"/>
  <c r="Q141" i="16"/>
  <c r="R141" i="16" s="1"/>
  <c r="Q142" i="22"/>
  <c r="R142" i="22" s="1"/>
  <c r="O85" i="16"/>
  <c r="P85" i="16" s="1"/>
  <c r="O95" i="16"/>
  <c r="P95" i="16" s="1"/>
  <c r="O135" i="16"/>
  <c r="P135" i="16" s="1"/>
  <c r="L186" i="15"/>
  <c r="Q43" i="15"/>
  <c r="R43" i="15" s="1"/>
  <c r="Q37" i="16"/>
  <c r="R37" i="16" s="1"/>
  <c r="R38" i="15"/>
  <c r="Q27" i="16"/>
  <c r="R27" i="16" s="1"/>
  <c r="Q167" i="16"/>
  <c r="R167" i="16" s="1"/>
  <c r="O167" i="16"/>
  <c r="P167" i="16" s="1"/>
  <c r="Q157" i="16"/>
  <c r="R157" i="16" s="1"/>
  <c r="O157" i="16"/>
  <c r="P157" i="16" s="1"/>
  <c r="P128" i="15"/>
  <c r="R128" i="15"/>
  <c r="Q127" i="16"/>
  <c r="R127" i="16" s="1"/>
  <c r="O127" i="16"/>
  <c r="P127" i="16" s="1"/>
  <c r="Q130" i="15"/>
  <c r="R130" i="15" s="1"/>
  <c r="O130" i="15"/>
  <c r="P130" i="15" s="1"/>
  <c r="Q131" i="14"/>
  <c r="R131" i="14" s="1"/>
  <c r="O131" i="14"/>
  <c r="P131" i="14" s="1"/>
  <c r="Q133" i="15"/>
  <c r="R133" i="15" s="1"/>
  <c r="O133" i="15"/>
  <c r="P133" i="15" s="1"/>
  <c r="Q129" i="16"/>
  <c r="R129" i="16" s="1"/>
  <c r="O129" i="16"/>
  <c r="P129" i="16" s="1"/>
  <c r="Q113" i="15"/>
  <c r="Q107" i="16"/>
  <c r="R107" i="16" s="1"/>
  <c r="R113" i="15"/>
  <c r="R108" i="15"/>
  <c r="Q97" i="16"/>
  <c r="R97" i="16" s="1"/>
  <c r="O97" i="16"/>
  <c r="P97" i="16" s="1"/>
  <c r="Q87" i="16"/>
  <c r="R87" i="16" s="1"/>
  <c r="O87" i="16"/>
  <c r="P87" i="16" s="1"/>
  <c r="Q80" i="15"/>
  <c r="R80" i="15" s="1"/>
  <c r="O80" i="15"/>
  <c r="P80" i="15" s="1"/>
  <c r="R78" i="15"/>
  <c r="P78" i="15"/>
  <c r="Q77" i="16"/>
  <c r="O77" i="16"/>
  <c r="P77" i="16" s="1"/>
  <c r="Q81" i="14"/>
  <c r="R81" i="14" s="1"/>
  <c r="O81" i="14"/>
  <c r="P81" i="14" s="1"/>
  <c r="Q79" i="16"/>
  <c r="R79" i="16" s="1"/>
  <c r="O79" i="16"/>
  <c r="P79" i="16" s="1"/>
  <c r="Q83" i="15"/>
  <c r="R83" i="15" s="1"/>
  <c r="O83" i="15"/>
  <c r="P83" i="15" s="1"/>
  <c r="R77" i="16"/>
  <c r="R68" i="15"/>
  <c r="Q73" i="15"/>
  <c r="R73" i="15" s="1"/>
  <c r="Q67" i="16"/>
  <c r="R67" i="16" s="1"/>
  <c r="R58" i="15"/>
  <c r="Q57" i="16"/>
  <c r="R57" i="16" s="1"/>
  <c r="Q63" i="15"/>
  <c r="R63" i="15" s="1"/>
  <c r="Q177" i="15"/>
  <c r="R177" i="15" s="1"/>
  <c r="N106" i="22"/>
  <c r="N66" i="22"/>
  <c r="L187" i="14"/>
  <c r="L150" i="22" l="1"/>
  <c r="Q133" i="16"/>
  <c r="R133" i="16" s="1"/>
  <c r="O133" i="16"/>
  <c r="P133" i="16" s="1"/>
  <c r="Q130" i="16"/>
  <c r="R130" i="16" s="1"/>
  <c r="O130" i="16"/>
  <c r="P130" i="16" s="1"/>
  <c r="Q131" i="15"/>
  <c r="R131" i="15" s="1"/>
  <c r="O131" i="15"/>
  <c r="P131" i="15" s="1"/>
  <c r="R128" i="16"/>
  <c r="P128" i="16"/>
  <c r="Q132" i="14"/>
  <c r="R132" i="14" s="1"/>
  <c r="O132" i="14"/>
  <c r="P132" i="14" s="1"/>
  <c r="Q83" i="16"/>
  <c r="R83" i="16" s="1"/>
  <c r="O83" i="16"/>
  <c r="P83" i="16" s="1"/>
  <c r="Q80" i="16"/>
  <c r="R80" i="16" s="1"/>
  <c r="O80" i="16"/>
  <c r="P80" i="16" s="1"/>
  <c r="Q81" i="15"/>
  <c r="R81" i="15" s="1"/>
  <c r="O81" i="15"/>
  <c r="P81" i="15" s="1"/>
  <c r="P78" i="16"/>
  <c r="R78" i="16"/>
  <c r="Q82" i="14"/>
  <c r="R82" i="14" s="1"/>
  <c r="O82" i="14"/>
  <c r="P82" i="14" s="1"/>
  <c r="R68" i="16"/>
  <c r="Q73" i="16"/>
  <c r="R73" i="16" s="1"/>
  <c r="Q63" i="16"/>
  <c r="R63" i="16" s="1"/>
  <c r="Q177" i="16"/>
  <c r="R177" i="16" s="1"/>
  <c r="R58" i="16"/>
  <c r="L187" i="15"/>
  <c r="O66" i="22"/>
  <c r="P66" i="22" s="1"/>
  <c r="N67" i="22"/>
  <c r="Q66" i="22"/>
  <c r="R66" i="22" s="1"/>
  <c r="N107" i="22"/>
  <c r="O106" i="22"/>
  <c r="P106" i="22" s="1"/>
  <c r="Q106" i="22"/>
  <c r="R106" i="22" s="1"/>
  <c r="Q132" i="15" l="1"/>
  <c r="R132" i="15" s="1"/>
  <c r="O132" i="15"/>
  <c r="P132" i="15" s="1"/>
  <c r="Q131" i="16"/>
  <c r="R131" i="16" s="1"/>
  <c r="O131" i="16"/>
  <c r="P131" i="16" s="1"/>
  <c r="Q81" i="16"/>
  <c r="R81" i="16" s="1"/>
  <c r="O81" i="16"/>
  <c r="P81" i="16" s="1"/>
  <c r="Q82" i="15"/>
  <c r="R82" i="15" s="1"/>
  <c r="O82" i="15"/>
  <c r="P82" i="15" s="1"/>
  <c r="M183" i="23" l="1"/>
  <c r="M183" i="7" s="1"/>
  <c r="M45" i="6"/>
  <c r="M49" i="6" s="1"/>
  <c r="Q132" i="16"/>
  <c r="R132" i="16" s="1"/>
  <c r="O132" i="16"/>
  <c r="P132" i="16" s="1"/>
  <c r="Q82" i="16"/>
  <c r="R82" i="16" s="1"/>
  <c r="O82" i="16"/>
  <c r="P82" i="16" s="1"/>
  <c r="M176" i="23"/>
  <c r="M176" i="7" s="1"/>
  <c r="M176" i="36" s="1"/>
  <c r="M71" i="23"/>
  <c r="M61" i="23"/>
  <c r="N9" i="23"/>
  <c r="M177" i="23"/>
  <c r="M73" i="23"/>
  <c r="M63" i="23"/>
  <c r="M13" i="23"/>
  <c r="O45" i="6"/>
  <c r="P45" i="6" s="1"/>
  <c r="M180" i="36" l="1"/>
  <c r="O63" i="23"/>
  <c r="P63" i="23" s="1"/>
  <c r="O73" i="23"/>
  <c r="P73" i="23" s="1"/>
  <c r="O13" i="23"/>
  <c r="P13" i="23" s="1"/>
  <c r="M177" i="7"/>
  <c r="M177" i="36" s="1"/>
  <c r="O177" i="23"/>
  <c r="P177" i="23" s="1"/>
  <c r="Q9" i="23"/>
  <c r="R9" i="23" s="1"/>
  <c r="O9" i="23"/>
  <c r="P9" i="23" s="1"/>
  <c r="M11" i="23"/>
  <c r="M15" i="23"/>
  <c r="M63" i="7"/>
  <c r="M75" i="23"/>
  <c r="M62" i="23"/>
  <c r="M61" i="7"/>
  <c r="M61" i="36" s="1"/>
  <c r="M62" i="36" s="1"/>
  <c r="M180" i="7"/>
  <c r="M13" i="7"/>
  <c r="M65" i="23"/>
  <c r="M73" i="7"/>
  <c r="M177" i="8"/>
  <c r="M177" i="38" s="1"/>
  <c r="M178" i="7"/>
  <c r="M72" i="23"/>
  <c r="M71" i="7"/>
  <c r="M71" i="36" s="1"/>
  <c r="M72" i="36" s="1"/>
  <c r="N69" i="23"/>
  <c r="N8" i="6"/>
  <c r="N59" i="23"/>
  <c r="M178" i="23"/>
  <c r="N10" i="23"/>
  <c r="N11" i="23"/>
  <c r="M186" i="23"/>
  <c r="M187" i="23" s="1"/>
  <c r="M180" i="23"/>
  <c r="M5" i="6"/>
  <c r="M50" i="6"/>
  <c r="M53" i="6"/>
  <c r="M58" i="6"/>
  <c r="M6" i="6"/>
  <c r="M46" i="6"/>
  <c r="M54" i="6"/>
  <c r="F200" i="38" l="1"/>
  <c r="F200" i="7"/>
  <c r="F200" i="36"/>
  <c r="F200" i="23"/>
  <c r="O177" i="38"/>
  <c r="P177" i="38" s="1"/>
  <c r="M178" i="36"/>
  <c r="O177" i="36"/>
  <c r="P177" i="36" s="1"/>
  <c r="M183" i="36"/>
  <c r="M186" i="36"/>
  <c r="O63" i="7"/>
  <c r="P63" i="7" s="1"/>
  <c r="N59" i="7"/>
  <c r="N59" i="36" s="1"/>
  <c r="Q59" i="23"/>
  <c r="R59" i="23" s="1"/>
  <c r="O59" i="23"/>
  <c r="P59" i="23" s="1"/>
  <c r="N69" i="7"/>
  <c r="N69" i="36" s="1"/>
  <c r="Q69" i="23"/>
  <c r="R69" i="23" s="1"/>
  <c r="O69" i="23"/>
  <c r="P69" i="23" s="1"/>
  <c r="O73" i="7"/>
  <c r="P73" i="7" s="1"/>
  <c r="O65" i="23"/>
  <c r="P65" i="23" s="1"/>
  <c r="O75" i="23"/>
  <c r="P75" i="23" s="1"/>
  <c r="N11" i="7"/>
  <c r="Q11" i="23"/>
  <c r="R11" i="23" s="1"/>
  <c r="O11" i="23"/>
  <c r="P10" i="23"/>
  <c r="R10" i="23"/>
  <c r="O177" i="7"/>
  <c r="P177" i="7" s="1"/>
  <c r="P11" i="23"/>
  <c r="M15" i="7"/>
  <c r="M15" i="8" s="1"/>
  <c r="M15" i="38" s="1"/>
  <c r="O15" i="23"/>
  <c r="P15" i="23" s="1"/>
  <c r="M185" i="23"/>
  <c r="N60" i="7"/>
  <c r="M177" i="9"/>
  <c r="O177" i="9" s="1"/>
  <c r="P177" i="9" s="1"/>
  <c r="M65" i="7"/>
  <c r="M61" i="8"/>
  <c r="M61" i="38" s="1"/>
  <c r="M62" i="38" s="1"/>
  <c r="M62" i="7"/>
  <c r="M12" i="23"/>
  <c r="M11" i="7"/>
  <c r="M11" i="36" s="1"/>
  <c r="M12" i="36" s="1"/>
  <c r="M72" i="7"/>
  <c r="M71" i="8"/>
  <c r="M71" i="38" s="1"/>
  <c r="M72" i="38" s="1"/>
  <c r="M75" i="7"/>
  <c r="M75" i="36" s="1"/>
  <c r="O75" i="36" s="1"/>
  <c r="P75" i="36" s="1"/>
  <c r="O56" i="8"/>
  <c r="P56" i="8" s="1"/>
  <c r="M181" i="23"/>
  <c r="N10" i="6"/>
  <c r="N60" i="23"/>
  <c r="N61" i="23"/>
  <c r="N56" i="6"/>
  <c r="N12" i="23"/>
  <c r="N48" i="6"/>
  <c r="N9" i="6"/>
  <c r="O8" i="6"/>
  <c r="P8" i="6" s="1"/>
  <c r="Q8" i="6"/>
  <c r="R8" i="6" s="1"/>
  <c r="N70" i="23"/>
  <c r="N71" i="23"/>
  <c r="M142" i="6"/>
  <c r="O6" i="6"/>
  <c r="P6" i="6" s="1"/>
  <c r="M7" i="6"/>
  <c r="P7" i="6" s="1"/>
  <c r="O53" i="6"/>
  <c r="M60" i="6"/>
  <c r="P53" i="6"/>
  <c r="M57" i="6"/>
  <c r="O5" i="6"/>
  <c r="P5" i="6" s="1"/>
  <c r="M12" i="6"/>
  <c r="M9" i="6"/>
  <c r="M141" i="6"/>
  <c r="O54" i="6"/>
  <c r="P54" i="6" s="1"/>
  <c r="M55" i="6"/>
  <c r="P55" i="6" s="1"/>
  <c r="O46" i="6"/>
  <c r="P46" i="6" s="1"/>
  <c r="M47" i="6"/>
  <c r="P47" i="6" s="1"/>
  <c r="M52" i="6"/>
  <c r="M59" i="6"/>
  <c r="M51" i="6"/>
  <c r="M10" i="6"/>
  <c r="N59" i="8" l="1"/>
  <c r="N59" i="38" s="1"/>
  <c r="N69" i="8"/>
  <c r="N69" i="38" s="1"/>
  <c r="N70" i="38" s="1"/>
  <c r="N70" i="7"/>
  <c r="P70" i="7" s="1"/>
  <c r="F201" i="23"/>
  <c r="O59" i="38"/>
  <c r="P59" i="38" s="1"/>
  <c r="N60" i="38"/>
  <c r="Q59" i="38"/>
  <c r="R59" i="38" s="1"/>
  <c r="Q11" i="7"/>
  <c r="R11" i="7" s="1"/>
  <c r="N11" i="36"/>
  <c r="Q59" i="36"/>
  <c r="R59" i="36" s="1"/>
  <c r="N60" i="36"/>
  <c r="O59" i="36"/>
  <c r="P59" i="36" s="1"/>
  <c r="M187" i="36"/>
  <c r="O65" i="7"/>
  <c r="P65" i="7" s="1"/>
  <c r="M65" i="36"/>
  <c r="O65" i="36" s="1"/>
  <c r="P65" i="36" s="1"/>
  <c r="O15" i="7"/>
  <c r="P15" i="7" s="1"/>
  <c r="M15" i="36"/>
  <c r="O15" i="36" s="1"/>
  <c r="P15" i="36" s="1"/>
  <c r="O69" i="36"/>
  <c r="P69" i="36" s="1"/>
  <c r="N70" i="36"/>
  <c r="Q69" i="36"/>
  <c r="R69" i="36" s="1"/>
  <c r="N71" i="7"/>
  <c r="N71" i="36" s="1"/>
  <c r="Q71" i="23"/>
  <c r="R71" i="23" s="1"/>
  <c r="O71" i="23"/>
  <c r="P71" i="23" s="1"/>
  <c r="R70" i="23"/>
  <c r="P70" i="23"/>
  <c r="N61" i="7"/>
  <c r="N61" i="36" s="1"/>
  <c r="Q61" i="23"/>
  <c r="R61" i="23" s="1"/>
  <c r="O61" i="23"/>
  <c r="P61" i="23" s="1"/>
  <c r="P60" i="23"/>
  <c r="R60" i="23"/>
  <c r="O75" i="7"/>
  <c r="P75" i="7" s="1"/>
  <c r="Q69" i="7"/>
  <c r="R69" i="7" s="1"/>
  <c r="O69" i="7"/>
  <c r="P69" i="7" s="1"/>
  <c r="R70" i="7"/>
  <c r="R60" i="7"/>
  <c r="P60" i="7"/>
  <c r="Q59" i="7"/>
  <c r="R59" i="7" s="1"/>
  <c r="O59" i="7"/>
  <c r="P59" i="7" s="1"/>
  <c r="P12" i="23"/>
  <c r="R12" i="23"/>
  <c r="M185" i="7"/>
  <c r="M185" i="36" s="1"/>
  <c r="F201" i="36" s="1"/>
  <c r="M182" i="23"/>
  <c r="M181" i="7"/>
  <c r="M181" i="36" s="1"/>
  <c r="M182" i="36" s="1"/>
  <c r="M72" i="8"/>
  <c r="M71" i="9"/>
  <c r="M15" i="9"/>
  <c r="M65" i="8"/>
  <c r="M65" i="38" s="1"/>
  <c r="O65" i="38" s="1"/>
  <c r="P65" i="38" s="1"/>
  <c r="M75" i="8"/>
  <c r="M75" i="38" s="1"/>
  <c r="O75" i="38" s="1"/>
  <c r="P75" i="38" s="1"/>
  <c r="O11" i="7"/>
  <c r="P11" i="7" s="1"/>
  <c r="M62" i="8"/>
  <c r="M61" i="9"/>
  <c r="N60" i="8"/>
  <c r="N59" i="9"/>
  <c r="N58" i="6"/>
  <c r="Q48" i="6"/>
  <c r="R48" i="6" s="1"/>
  <c r="N49" i="6"/>
  <c r="O48" i="6"/>
  <c r="P48" i="6" s="1"/>
  <c r="Q10" i="6"/>
  <c r="R10" i="6" s="1"/>
  <c r="N11" i="6"/>
  <c r="N72" i="23"/>
  <c r="Q56" i="6"/>
  <c r="R56" i="6" s="1"/>
  <c r="N57" i="6"/>
  <c r="O56" i="6"/>
  <c r="P56" i="6" s="1"/>
  <c r="N50" i="6"/>
  <c r="N62" i="23"/>
  <c r="O52" i="6"/>
  <c r="P52" i="6" s="1"/>
  <c r="M145" i="6"/>
  <c r="M149" i="6"/>
  <c r="O142" i="6"/>
  <c r="P142" i="6" s="1"/>
  <c r="M143" i="6"/>
  <c r="M8" i="7"/>
  <c r="M146" i="6"/>
  <c r="O10" i="6"/>
  <c r="P10" i="6" s="1"/>
  <c r="M11" i="6"/>
  <c r="M148" i="6"/>
  <c r="O12" i="6"/>
  <c r="P12" i="6" s="1"/>
  <c r="M10" i="7"/>
  <c r="O60" i="6"/>
  <c r="P60" i="6" s="1"/>
  <c r="N70" i="8" l="1"/>
  <c r="O69" i="38"/>
  <c r="P69" i="38" s="1"/>
  <c r="N69" i="9"/>
  <c r="Q69" i="9" s="1"/>
  <c r="R69" i="9" s="1"/>
  <c r="Q69" i="38"/>
  <c r="R69" i="38" s="1"/>
  <c r="N61" i="8"/>
  <c r="N61" i="38" s="1"/>
  <c r="Q61" i="38" s="1"/>
  <c r="R61" i="38" s="1"/>
  <c r="N62" i="7"/>
  <c r="P62" i="7" s="1"/>
  <c r="N72" i="7"/>
  <c r="P72" i="7" s="1"/>
  <c r="N71" i="8"/>
  <c r="N71" i="38" s="1"/>
  <c r="Q71" i="38" s="1"/>
  <c r="R71" i="38" s="1"/>
  <c r="F201" i="7"/>
  <c r="O61" i="38"/>
  <c r="P61" i="38" s="1"/>
  <c r="N62" i="38"/>
  <c r="O60" i="38"/>
  <c r="P60" i="38" s="1"/>
  <c r="Q60" i="38"/>
  <c r="R60" i="38" s="1"/>
  <c r="Q70" i="38"/>
  <c r="R70" i="38" s="1"/>
  <c r="O70" i="38"/>
  <c r="P70" i="38" s="1"/>
  <c r="Q59" i="9"/>
  <c r="R59" i="9" s="1"/>
  <c r="O59" i="9"/>
  <c r="P59" i="9" s="1"/>
  <c r="N72" i="36"/>
  <c r="Q71" i="36"/>
  <c r="R71" i="36" s="1"/>
  <c r="O71" i="36"/>
  <c r="P71" i="36" s="1"/>
  <c r="Q70" i="36"/>
  <c r="R70" i="36" s="1"/>
  <c r="O70" i="36"/>
  <c r="P70" i="36" s="1"/>
  <c r="O60" i="36"/>
  <c r="P60" i="36" s="1"/>
  <c r="Q60" i="36"/>
  <c r="R60" i="36" s="1"/>
  <c r="Q11" i="36"/>
  <c r="R11" i="36" s="1"/>
  <c r="O11" i="36"/>
  <c r="P11" i="36" s="1"/>
  <c r="Q61" i="36"/>
  <c r="R61" i="36" s="1"/>
  <c r="N62" i="36"/>
  <c r="O61" i="36"/>
  <c r="P61" i="36" s="1"/>
  <c r="R72" i="23"/>
  <c r="P72" i="23"/>
  <c r="Q71" i="7"/>
  <c r="R71" i="7" s="1"/>
  <c r="O71" i="7"/>
  <c r="P71" i="7" s="1"/>
  <c r="P62" i="23"/>
  <c r="R62" i="23"/>
  <c r="R62" i="7"/>
  <c r="Q61" i="7"/>
  <c r="R61" i="7" s="1"/>
  <c r="O61" i="7"/>
  <c r="P61" i="7" s="1"/>
  <c r="N59" i="10"/>
  <c r="N59" i="39" s="1"/>
  <c r="N59" i="12" s="1"/>
  <c r="N60" i="9"/>
  <c r="M61" i="10"/>
  <c r="M61" i="39" s="1"/>
  <c r="M61" i="12" s="1"/>
  <c r="M62" i="12" s="1"/>
  <c r="M62" i="9"/>
  <c r="M75" i="9"/>
  <c r="O75" i="8"/>
  <c r="P75" i="8" s="1"/>
  <c r="N62" i="8"/>
  <c r="N61" i="9"/>
  <c r="Q61" i="9" s="1"/>
  <c r="R61" i="9" s="1"/>
  <c r="O65" i="8"/>
  <c r="P65" i="8" s="1"/>
  <c r="M65" i="9"/>
  <c r="M15" i="10"/>
  <c r="M15" i="39" s="1"/>
  <c r="M15" i="12" s="1"/>
  <c r="N70" i="9"/>
  <c r="M72" i="9"/>
  <c r="M71" i="10"/>
  <c r="M71" i="39" s="1"/>
  <c r="M71" i="12" s="1"/>
  <c r="M182" i="7"/>
  <c r="M181" i="8"/>
  <c r="M181" i="38" s="1"/>
  <c r="O66" i="8"/>
  <c r="P66" i="8" s="1"/>
  <c r="O67" i="8"/>
  <c r="P67" i="8" s="1"/>
  <c r="O56" i="10"/>
  <c r="P56" i="10" s="1"/>
  <c r="O57" i="8"/>
  <c r="P57" i="8" s="1"/>
  <c r="O7" i="8"/>
  <c r="P7" i="8" s="1"/>
  <c r="Q50" i="6"/>
  <c r="R50" i="6" s="1"/>
  <c r="N51" i="6"/>
  <c r="O50" i="6"/>
  <c r="P50" i="6" s="1"/>
  <c r="Q58" i="6"/>
  <c r="R58" i="6" s="1"/>
  <c r="N59" i="6"/>
  <c r="O58" i="6"/>
  <c r="P58" i="6" s="1"/>
  <c r="M10" i="8"/>
  <c r="M13" i="8"/>
  <c r="M150" i="6"/>
  <c r="P68" i="8"/>
  <c r="M186" i="7"/>
  <c r="M147" i="6"/>
  <c r="M11" i="8"/>
  <c r="M12" i="7"/>
  <c r="M8" i="8"/>
  <c r="P58" i="8"/>
  <c r="N69" i="10" l="1"/>
  <c r="N69" i="39" s="1"/>
  <c r="N69" i="12" s="1"/>
  <c r="R72" i="7"/>
  <c r="O69" i="9"/>
  <c r="P69" i="9" s="1"/>
  <c r="N72" i="8"/>
  <c r="N71" i="9"/>
  <c r="Q71" i="9" s="1"/>
  <c r="R71" i="9" s="1"/>
  <c r="N72" i="38"/>
  <c r="O72" i="38" s="1"/>
  <c r="P72" i="38" s="1"/>
  <c r="O71" i="38"/>
  <c r="P71" i="38" s="1"/>
  <c r="M72" i="12"/>
  <c r="M71" i="13"/>
  <c r="M72" i="13" s="1"/>
  <c r="N70" i="12"/>
  <c r="O69" i="12"/>
  <c r="P69" i="12" s="1"/>
  <c r="Q69" i="12"/>
  <c r="R69" i="12" s="1"/>
  <c r="N69" i="13"/>
  <c r="N60" i="12"/>
  <c r="O59" i="12"/>
  <c r="P59" i="12" s="1"/>
  <c r="Q59" i="12"/>
  <c r="R59" i="12" s="1"/>
  <c r="Q62" i="38"/>
  <c r="R62" i="38" s="1"/>
  <c r="O62" i="38"/>
  <c r="P62" i="38" s="1"/>
  <c r="M11" i="9"/>
  <c r="M11" i="10" s="1"/>
  <c r="M11" i="38"/>
  <c r="M12" i="38" s="1"/>
  <c r="O69" i="39"/>
  <c r="P69" i="39" s="1"/>
  <c r="N70" i="39"/>
  <c r="Q69" i="39"/>
  <c r="R69" i="39" s="1"/>
  <c r="M72" i="39"/>
  <c r="M62" i="39"/>
  <c r="O59" i="39"/>
  <c r="P59" i="39" s="1"/>
  <c r="Q59" i="39"/>
  <c r="R59" i="39" s="1"/>
  <c r="N60" i="39"/>
  <c r="Q70" i="9"/>
  <c r="R70" i="9" s="1"/>
  <c r="O70" i="9"/>
  <c r="P70" i="9" s="1"/>
  <c r="O75" i="9"/>
  <c r="P75" i="9" s="1"/>
  <c r="Q60" i="9"/>
  <c r="R60" i="9" s="1"/>
  <c r="O60" i="9"/>
  <c r="P60" i="9" s="1"/>
  <c r="O61" i="9"/>
  <c r="P61" i="9" s="1"/>
  <c r="O65" i="9"/>
  <c r="P65" i="9" s="1"/>
  <c r="Q62" i="36"/>
  <c r="R62" i="36" s="1"/>
  <c r="O62" i="36"/>
  <c r="P62" i="36" s="1"/>
  <c r="O72" i="36"/>
  <c r="P72" i="36" s="1"/>
  <c r="Q72" i="36"/>
  <c r="R72" i="36" s="1"/>
  <c r="M75" i="10"/>
  <c r="M75" i="39" s="1"/>
  <c r="M75" i="12" s="1"/>
  <c r="O75" i="12" s="1"/>
  <c r="P75" i="12" s="1"/>
  <c r="M181" i="9"/>
  <c r="M72" i="10"/>
  <c r="N70" i="10"/>
  <c r="M65" i="10"/>
  <c r="M65" i="39" s="1"/>
  <c r="M65" i="12" s="1"/>
  <c r="O65" i="12" s="1"/>
  <c r="P65" i="12" s="1"/>
  <c r="N62" i="9"/>
  <c r="Q62" i="9" s="1"/>
  <c r="R62" i="9" s="1"/>
  <c r="N61" i="10"/>
  <c r="N61" i="39" s="1"/>
  <c r="N61" i="12" s="1"/>
  <c r="M62" i="10"/>
  <c r="N60" i="10"/>
  <c r="N71" i="10"/>
  <c r="N71" i="39" s="1"/>
  <c r="N71" i="12" s="1"/>
  <c r="O73" i="8"/>
  <c r="P73" i="8" s="1"/>
  <c r="Q69" i="8"/>
  <c r="R69" i="8" s="1"/>
  <c r="O69" i="8"/>
  <c r="P69" i="8" s="1"/>
  <c r="O63" i="8"/>
  <c r="P63" i="8" s="1"/>
  <c r="Q59" i="8"/>
  <c r="R59" i="8" s="1"/>
  <c r="O59" i="8"/>
  <c r="P59" i="8" s="1"/>
  <c r="O177" i="8"/>
  <c r="P177" i="8" s="1"/>
  <c r="M8" i="9"/>
  <c r="M12" i="8"/>
  <c r="M187" i="7"/>
  <c r="M10" i="9"/>
  <c r="M13" i="9"/>
  <c r="Q72" i="38" l="1"/>
  <c r="R72" i="38" s="1"/>
  <c r="N72" i="9"/>
  <c r="Q72" i="9" s="1"/>
  <c r="R72" i="9" s="1"/>
  <c r="O71" i="9"/>
  <c r="P71" i="9" s="1"/>
  <c r="O69" i="13"/>
  <c r="P69" i="13" s="1"/>
  <c r="Q69" i="13"/>
  <c r="R69" i="13" s="1"/>
  <c r="N70" i="13"/>
  <c r="N72" i="12"/>
  <c r="Q71" i="12"/>
  <c r="R71" i="12" s="1"/>
  <c r="O71" i="12"/>
  <c r="P71" i="12" s="1"/>
  <c r="N71" i="13"/>
  <c r="Q70" i="12"/>
  <c r="R70" i="12" s="1"/>
  <c r="O70" i="12"/>
  <c r="P70" i="12" s="1"/>
  <c r="Q60" i="12"/>
  <c r="R60" i="12" s="1"/>
  <c r="O60" i="12"/>
  <c r="P60" i="12" s="1"/>
  <c r="N62" i="12"/>
  <c r="O61" i="12"/>
  <c r="P61" i="12" s="1"/>
  <c r="Q61" i="12"/>
  <c r="R61" i="12" s="1"/>
  <c r="M61" i="13"/>
  <c r="M62" i="13" s="1"/>
  <c r="N59" i="13"/>
  <c r="N62" i="39"/>
  <c r="O61" i="39"/>
  <c r="P61" i="39" s="1"/>
  <c r="Q61" i="39"/>
  <c r="R61" i="39" s="1"/>
  <c r="O65" i="39"/>
  <c r="P65" i="39" s="1"/>
  <c r="O75" i="39"/>
  <c r="P75" i="39" s="1"/>
  <c r="M75" i="13"/>
  <c r="Q60" i="39"/>
  <c r="R60" i="39" s="1"/>
  <c r="O60" i="39"/>
  <c r="P60" i="39" s="1"/>
  <c r="O70" i="39"/>
  <c r="P70" i="39" s="1"/>
  <c r="Q70" i="39"/>
  <c r="R70" i="39" s="1"/>
  <c r="N72" i="39"/>
  <c r="O71" i="39"/>
  <c r="P71" i="39" s="1"/>
  <c r="Q71" i="39"/>
  <c r="R71" i="39" s="1"/>
  <c r="M26" i="21"/>
  <c r="M27" i="21" s="1"/>
  <c r="M11" i="39"/>
  <c r="M11" i="12" s="1"/>
  <c r="O62" i="9"/>
  <c r="P62" i="9" s="1"/>
  <c r="N72" i="10"/>
  <c r="O65" i="10"/>
  <c r="P65" i="10" s="1"/>
  <c r="M181" i="10"/>
  <c r="M181" i="39" s="1"/>
  <c r="M171" i="13" s="1"/>
  <c r="M172" i="13" s="1"/>
  <c r="N62" i="10"/>
  <c r="O75" i="10"/>
  <c r="P75" i="10" s="1"/>
  <c r="O66" i="10"/>
  <c r="P66" i="10" s="1"/>
  <c r="O67" i="10"/>
  <c r="P67" i="10" s="1"/>
  <c r="Q71" i="8"/>
  <c r="R71" i="8" s="1"/>
  <c r="O71" i="8"/>
  <c r="P71" i="8" s="1"/>
  <c r="Q70" i="8"/>
  <c r="R70" i="8" s="1"/>
  <c r="O70" i="8"/>
  <c r="P70" i="8" s="1"/>
  <c r="O57" i="10"/>
  <c r="P57" i="10" s="1"/>
  <c r="Q60" i="8"/>
  <c r="R60" i="8" s="1"/>
  <c r="O60" i="8"/>
  <c r="P60" i="8" s="1"/>
  <c r="Q61" i="8"/>
  <c r="R61" i="8" s="1"/>
  <c r="O61" i="8"/>
  <c r="P61" i="8" s="1"/>
  <c r="O7" i="10"/>
  <c r="P7" i="10" s="1"/>
  <c r="P68" i="10"/>
  <c r="M12" i="9"/>
  <c r="M8" i="10"/>
  <c r="M10" i="10"/>
  <c r="P58" i="10"/>
  <c r="O72" i="9" l="1"/>
  <c r="P72" i="9" s="1"/>
  <c r="O71" i="13"/>
  <c r="P71" i="13" s="1"/>
  <c r="Q71" i="13"/>
  <c r="R71" i="13" s="1"/>
  <c r="N72" i="13"/>
  <c r="P70" i="13"/>
  <c r="R70" i="13"/>
  <c r="M12" i="12"/>
  <c r="M181" i="12"/>
  <c r="O72" i="12"/>
  <c r="P72" i="12" s="1"/>
  <c r="Q72" i="12"/>
  <c r="R72" i="12" s="1"/>
  <c r="Q62" i="12"/>
  <c r="R62" i="12" s="1"/>
  <c r="O62" i="12"/>
  <c r="P62" i="12" s="1"/>
  <c r="M65" i="13"/>
  <c r="O65" i="13" s="1"/>
  <c r="P65" i="13" s="1"/>
  <c r="O75" i="13"/>
  <c r="P75" i="13" s="1"/>
  <c r="O59" i="13"/>
  <c r="P59" i="13" s="1"/>
  <c r="N60" i="13"/>
  <c r="Q59" i="13"/>
  <c r="R59" i="13" s="1"/>
  <c r="N61" i="13"/>
  <c r="Q72" i="39"/>
  <c r="R72" i="39" s="1"/>
  <c r="O72" i="39"/>
  <c r="P72" i="39" s="1"/>
  <c r="Q62" i="39"/>
  <c r="R62" i="39" s="1"/>
  <c r="O62" i="39"/>
  <c r="P62" i="39" s="1"/>
  <c r="M12" i="39"/>
  <c r="M15" i="13"/>
  <c r="Q69" i="10"/>
  <c r="R69" i="10" s="1"/>
  <c r="O69" i="10"/>
  <c r="P69" i="10" s="1"/>
  <c r="Q72" i="8"/>
  <c r="R72" i="8" s="1"/>
  <c r="O72" i="8"/>
  <c r="P72" i="8" s="1"/>
  <c r="O73" i="10"/>
  <c r="P73" i="10" s="1"/>
  <c r="Q59" i="10"/>
  <c r="R59" i="10" s="1"/>
  <c r="O59" i="10"/>
  <c r="P59" i="10" s="1"/>
  <c r="O63" i="10"/>
  <c r="P63" i="10" s="1"/>
  <c r="Q62" i="8"/>
  <c r="R62" i="8" s="1"/>
  <c r="O62" i="8"/>
  <c r="P62" i="8" s="1"/>
  <c r="M12" i="10"/>
  <c r="R72" i="13" l="1"/>
  <c r="P72" i="13"/>
  <c r="O61" i="13"/>
  <c r="P61" i="13" s="1"/>
  <c r="Q61" i="13"/>
  <c r="R61" i="13" s="1"/>
  <c r="N62" i="13"/>
  <c r="R60" i="13"/>
  <c r="P60" i="13"/>
  <c r="M171" i="14"/>
  <c r="N69" i="14"/>
  <c r="M71" i="14"/>
  <c r="N59" i="14"/>
  <c r="M61" i="14"/>
  <c r="Q70" i="10"/>
  <c r="R70" i="10" s="1"/>
  <c r="O70" i="10"/>
  <c r="P70" i="10" s="1"/>
  <c r="Q71" i="10"/>
  <c r="R71" i="10" s="1"/>
  <c r="O71" i="10"/>
  <c r="P71" i="10" s="1"/>
  <c r="Q61" i="10"/>
  <c r="R61" i="10" s="1"/>
  <c r="O61" i="10"/>
  <c r="P61" i="10" s="1"/>
  <c r="O56" i="14"/>
  <c r="P56" i="14" s="1"/>
  <c r="Q60" i="10"/>
  <c r="R60" i="10" s="1"/>
  <c r="O60" i="10"/>
  <c r="P60" i="10" s="1"/>
  <c r="M45" i="22"/>
  <c r="R62" i="13" l="1"/>
  <c r="P62" i="13"/>
  <c r="M171" i="15"/>
  <c r="M172" i="14"/>
  <c r="M138" i="22"/>
  <c r="M139" i="22" s="1"/>
  <c r="M65" i="14"/>
  <c r="N61" i="14"/>
  <c r="M61" i="15"/>
  <c r="M62" i="14"/>
  <c r="N59" i="15"/>
  <c r="N60" i="14"/>
  <c r="N71" i="14"/>
  <c r="M75" i="14"/>
  <c r="M72" i="14"/>
  <c r="M71" i="15"/>
  <c r="N70" i="14"/>
  <c r="N69" i="15"/>
  <c r="Q72" i="10"/>
  <c r="R72" i="10" s="1"/>
  <c r="O72" i="10"/>
  <c r="P72" i="10" s="1"/>
  <c r="Q62" i="10"/>
  <c r="R62" i="10" s="1"/>
  <c r="O62" i="10"/>
  <c r="P62" i="10" s="1"/>
  <c r="O56" i="15"/>
  <c r="P56" i="15" s="1"/>
  <c r="M49" i="22"/>
  <c r="O45" i="22"/>
  <c r="P45" i="22" s="1"/>
  <c r="M8" i="13"/>
  <c r="M11" i="13"/>
  <c r="M10" i="13"/>
  <c r="M13" i="13"/>
  <c r="M11" i="14" l="1"/>
  <c r="M11" i="15" s="1"/>
  <c r="M172" i="15"/>
  <c r="M171" i="16"/>
  <c r="M172" i="16" s="1"/>
  <c r="M75" i="15"/>
  <c r="O75" i="14"/>
  <c r="P75" i="14" s="1"/>
  <c r="O65" i="14"/>
  <c r="M65" i="15"/>
  <c r="P65" i="14"/>
  <c r="N69" i="16"/>
  <c r="N70" i="16" s="1"/>
  <c r="N70" i="15"/>
  <c r="M71" i="16"/>
  <c r="M72" i="16" s="1"/>
  <c r="M72" i="15"/>
  <c r="N71" i="15"/>
  <c r="N72" i="14"/>
  <c r="N60" i="15"/>
  <c r="N59" i="16"/>
  <c r="N60" i="16" s="1"/>
  <c r="M62" i="15"/>
  <c r="M61" i="16"/>
  <c r="M62" i="16" s="1"/>
  <c r="N62" i="14"/>
  <c r="N61" i="15"/>
  <c r="O67" i="14"/>
  <c r="P67" i="14" s="1"/>
  <c r="O66" i="14"/>
  <c r="P66" i="14" s="1"/>
  <c r="O56" i="16"/>
  <c r="P56" i="16" s="1"/>
  <c r="O57" i="14"/>
  <c r="P57" i="14" s="1"/>
  <c r="M53" i="22"/>
  <c r="M12" i="13"/>
  <c r="P58" i="14"/>
  <c r="M46" i="22"/>
  <c r="M58" i="22"/>
  <c r="P68" i="14"/>
  <c r="M54" i="22"/>
  <c r="M50" i="22"/>
  <c r="M10" i="22" l="1"/>
  <c r="M11" i="22" s="1"/>
  <c r="M12" i="14"/>
  <c r="N72" i="15"/>
  <c r="N71" i="16"/>
  <c r="N72" i="16" s="1"/>
  <c r="M65" i="16"/>
  <c r="O65" i="16" s="1"/>
  <c r="P65" i="16" s="1"/>
  <c r="O65" i="15"/>
  <c r="P65" i="15" s="1"/>
  <c r="M75" i="16"/>
  <c r="O75" i="16" s="1"/>
  <c r="P75" i="16" s="1"/>
  <c r="O75" i="15"/>
  <c r="P75" i="15" s="1"/>
  <c r="N61" i="16"/>
  <c r="N62" i="16" s="1"/>
  <c r="N62" i="15"/>
  <c r="M12" i="15"/>
  <c r="M11" i="16"/>
  <c r="M12" i="16" s="1"/>
  <c r="O67" i="15"/>
  <c r="P67" i="15" s="1"/>
  <c r="O73" i="14"/>
  <c r="P73" i="14" s="1"/>
  <c r="Q69" i="14"/>
  <c r="R69" i="14" s="1"/>
  <c r="O69" i="14"/>
  <c r="P69" i="14" s="1"/>
  <c r="O66" i="15"/>
  <c r="P66" i="15" s="1"/>
  <c r="O63" i="14"/>
  <c r="P63" i="14" s="1"/>
  <c r="O57" i="15"/>
  <c r="P57" i="15" s="1"/>
  <c r="Q59" i="14"/>
  <c r="R59" i="14" s="1"/>
  <c r="O59" i="14"/>
  <c r="P59" i="14" s="1"/>
  <c r="N56" i="22"/>
  <c r="N48" i="22"/>
  <c r="O54" i="22"/>
  <c r="P54" i="22" s="1"/>
  <c r="M55" i="22"/>
  <c r="P55" i="22" s="1"/>
  <c r="O46" i="22"/>
  <c r="M47" i="22"/>
  <c r="P47" i="22" s="1"/>
  <c r="P46" i="22"/>
  <c r="M52" i="22"/>
  <c r="M57" i="22"/>
  <c r="O53" i="22"/>
  <c r="P53" i="22" s="1"/>
  <c r="M60" i="22"/>
  <c r="M51" i="22"/>
  <c r="P68" i="15"/>
  <c r="M59" i="22"/>
  <c r="P58" i="15"/>
  <c r="Q71" i="14" l="1"/>
  <c r="R71" i="14" s="1"/>
  <c r="O71" i="14"/>
  <c r="P71" i="14" s="1"/>
  <c r="Q70" i="14"/>
  <c r="R70" i="14" s="1"/>
  <c r="O70" i="14"/>
  <c r="P70" i="14" s="1"/>
  <c r="O73" i="15"/>
  <c r="P73" i="15" s="1"/>
  <c r="O66" i="16"/>
  <c r="P66" i="16" s="1"/>
  <c r="O67" i="16"/>
  <c r="P67" i="16" s="1"/>
  <c r="Q69" i="15"/>
  <c r="R69" i="15" s="1"/>
  <c r="O69" i="15"/>
  <c r="P69" i="15" s="1"/>
  <c r="O63" i="15"/>
  <c r="P63" i="15" s="1"/>
  <c r="Q60" i="14"/>
  <c r="R60" i="14" s="1"/>
  <c r="O60" i="14"/>
  <c r="P60" i="14" s="1"/>
  <c r="Q59" i="15"/>
  <c r="R59" i="15" s="1"/>
  <c r="O59" i="15"/>
  <c r="P59" i="15" s="1"/>
  <c r="O57" i="16"/>
  <c r="P57" i="16" s="1"/>
  <c r="Q61" i="14"/>
  <c r="R61" i="14" s="1"/>
  <c r="O61" i="14"/>
  <c r="P61" i="14" s="1"/>
  <c r="N49" i="22"/>
  <c r="Q48" i="22"/>
  <c r="R48" i="22" s="1"/>
  <c r="O48" i="22"/>
  <c r="P48" i="22" s="1"/>
  <c r="N58" i="22"/>
  <c r="Q56" i="22"/>
  <c r="R56" i="22" s="1"/>
  <c r="O56" i="22"/>
  <c r="P56" i="22" s="1"/>
  <c r="N57" i="22"/>
  <c r="N50" i="22"/>
  <c r="O60" i="22"/>
  <c r="P60" i="22" s="1"/>
  <c r="P58" i="16"/>
  <c r="P68" i="16"/>
  <c r="O52" i="22"/>
  <c r="P52" i="22" s="1"/>
  <c r="Q69" i="16" l="1"/>
  <c r="R69" i="16" s="1"/>
  <c r="O69" i="16"/>
  <c r="P69" i="16" s="1"/>
  <c r="Q71" i="15"/>
  <c r="R71" i="15" s="1"/>
  <c r="O71" i="15"/>
  <c r="P71" i="15" s="1"/>
  <c r="O73" i="16"/>
  <c r="P73" i="16" s="1"/>
  <c r="Q70" i="15"/>
  <c r="R70" i="15" s="1"/>
  <c r="O70" i="15"/>
  <c r="P70" i="15" s="1"/>
  <c r="Q72" i="14"/>
  <c r="R72" i="14" s="1"/>
  <c r="O72" i="14"/>
  <c r="P72" i="14" s="1"/>
  <c r="O63" i="16"/>
  <c r="P63" i="16" s="1"/>
  <c r="Q62" i="14"/>
  <c r="R62" i="14" s="1"/>
  <c r="O62" i="14"/>
  <c r="P62" i="14" s="1"/>
  <c r="Q61" i="15"/>
  <c r="R61" i="15" s="1"/>
  <c r="O61" i="15"/>
  <c r="P61" i="15" s="1"/>
  <c r="Q60" i="15"/>
  <c r="R60" i="15" s="1"/>
  <c r="O60" i="15"/>
  <c r="P60" i="15" s="1"/>
  <c r="Q59" i="16"/>
  <c r="R59" i="16" s="1"/>
  <c r="O59" i="16"/>
  <c r="P59" i="16" s="1"/>
  <c r="N51" i="22"/>
  <c r="Q50" i="22"/>
  <c r="R50" i="22" s="1"/>
  <c r="O50" i="22"/>
  <c r="P50" i="22" s="1"/>
  <c r="Q58" i="22"/>
  <c r="R58" i="22" s="1"/>
  <c r="N59" i="22"/>
  <c r="O58" i="22"/>
  <c r="P58" i="22" s="1"/>
  <c r="Q71" i="16" l="1"/>
  <c r="R71" i="16" s="1"/>
  <c r="O71" i="16"/>
  <c r="P71" i="16" s="1"/>
  <c r="Q70" i="16"/>
  <c r="R70" i="16" s="1"/>
  <c r="O70" i="16"/>
  <c r="P70" i="16" s="1"/>
  <c r="Q72" i="15"/>
  <c r="R72" i="15" s="1"/>
  <c r="O72" i="15"/>
  <c r="P72" i="15" s="1"/>
  <c r="Q62" i="15"/>
  <c r="R62" i="15" s="1"/>
  <c r="O62" i="15"/>
  <c r="P62" i="15" s="1"/>
  <c r="Q60" i="16"/>
  <c r="R60" i="16" s="1"/>
  <c r="O60" i="16"/>
  <c r="P60" i="16" s="1"/>
  <c r="Q61" i="16"/>
  <c r="R61" i="16" s="1"/>
  <c r="O61" i="16"/>
  <c r="P61" i="16" s="1"/>
  <c r="Q72" i="16" l="1"/>
  <c r="R72" i="16" s="1"/>
  <c r="O72" i="16"/>
  <c r="P72" i="16" s="1"/>
  <c r="Q62" i="16"/>
  <c r="R62" i="16" s="1"/>
  <c r="O62" i="16"/>
  <c r="P62" i="16" s="1"/>
  <c r="G183" i="23"/>
  <c r="G53" i="23"/>
  <c r="G26" i="23"/>
  <c r="N26" i="23" l="1"/>
  <c r="N26" i="7" s="1"/>
  <c r="N28" i="7" s="1"/>
  <c r="J26" i="23"/>
  <c r="K26" i="23" s="1"/>
  <c r="H26" i="23"/>
  <c r="I26" i="23" s="1"/>
  <c r="J53" i="23"/>
  <c r="K53" i="23" s="1"/>
  <c r="H53" i="23"/>
  <c r="I53" i="23" s="1"/>
  <c r="J183" i="23"/>
  <c r="K183" i="23" s="1"/>
  <c r="H183" i="23"/>
  <c r="I183" i="23" s="1"/>
  <c r="N53" i="23"/>
  <c r="G46" i="23"/>
  <c r="G29" i="23"/>
  <c r="G55" i="23"/>
  <c r="G185" i="23"/>
  <c r="G176" i="23"/>
  <c r="G28" i="23"/>
  <c r="N28" i="23" l="1"/>
  <c r="R28" i="23" s="1"/>
  <c r="Q26" i="23"/>
  <c r="R26" i="23" s="1"/>
  <c r="O26" i="23"/>
  <c r="P26" i="23" s="1"/>
  <c r="N26" i="8"/>
  <c r="N26" i="38" s="1"/>
  <c r="N26" i="36"/>
  <c r="J176" i="23"/>
  <c r="K176" i="23" s="1"/>
  <c r="H176" i="23"/>
  <c r="I176" i="23" s="1"/>
  <c r="N55" i="23"/>
  <c r="Q55" i="23" s="1"/>
  <c r="R55" i="23" s="1"/>
  <c r="J55" i="23"/>
  <c r="K55" i="23" s="1"/>
  <c r="H55" i="23"/>
  <c r="I55" i="23" s="1"/>
  <c r="J46" i="23"/>
  <c r="K46" i="23" s="1"/>
  <c r="H46" i="23"/>
  <c r="I46" i="23" s="1"/>
  <c r="I28" i="23"/>
  <c r="K28" i="23"/>
  <c r="J185" i="23"/>
  <c r="K185" i="23" s="1"/>
  <c r="H185" i="23"/>
  <c r="I185" i="23" s="1"/>
  <c r="N29" i="23"/>
  <c r="N29" i="7" s="1"/>
  <c r="J29" i="23"/>
  <c r="K29" i="23" s="1"/>
  <c r="H29" i="23"/>
  <c r="I29" i="23" s="1"/>
  <c r="N55" i="7"/>
  <c r="N55" i="36" s="1"/>
  <c r="N53" i="7"/>
  <c r="Q53" i="23"/>
  <c r="R53" i="23" s="1"/>
  <c r="O53" i="23"/>
  <c r="P53" i="23" s="1"/>
  <c r="R28" i="7"/>
  <c r="P28" i="7"/>
  <c r="Q26" i="7"/>
  <c r="R26" i="7" s="1"/>
  <c r="O26" i="7"/>
  <c r="P26" i="7" s="1"/>
  <c r="Q29" i="23"/>
  <c r="R29" i="23" s="1"/>
  <c r="P28" i="23"/>
  <c r="G186" i="23"/>
  <c r="G187" i="23" s="1"/>
  <c r="N46" i="23"/>
  <c r="G48" i="23"/>
  <c r="G31" i="23"/>
  <c r="G30" i="23"/>
  <c r="G49" i="23"/>
  <c r="G179" i="23"/>
  <c r="G178" i="23"/>
  <c r="O26" i="8" l="1"/>
  <c r="P26" i="8" s="1"/>
  <c r="Q26" i="8"/>
  <c r="R26" i="8" s="1"/>
  <c r="N26" i="9"/>
  <c r="N26" i="10" s="1"/>
  <c r="N26" i="39" s="1"/>
  <c r="N26" i="12" s="1"/>
  <c r="N29" i="36"/>
  <c r="N30" i="36" s="1"/>
  <c r="N29" i="8"/>
  <c r="N29" i="38" s="1"/>
  <c r="N30" i="38" s="1"/>
  <c r="N30" i="23"/>
  <c r="P30" i="23" s="1"/>
  <c r="N28" i="8"/>
  <c r="P28" i="8" s="1"/>
  <c r="N55" i="8"/>
  <c r="N55" i="38" s="1"/>
  <c r="O55" i="38" s="1"/>
  <c r="P55" i="38" s="1"/>
  <c r="O29" i="23"/>
  <c r="P29" i="23" s="1"/>
  <c r="N33" i="8"/>
  <c r="Q33" i="8" s="1"/>
  <c r="R33" i="8" s="1"/>
  <c r="O55" i="23"/>
  <c r="P55" i="23" s="1"/>
  <c r="Q55" i="38"/>
  <c r="R55" i="38" s="1"/>
  <c r="Q26" i="38"/>
  <c r="R26" i="38" s="1"/>
  <c r="N33" i="38"/>
  <c r="N28" i="38"/>
  <c r="O26" i="38"/>
  <c r="P26" i="38" s="1"/>
  <c r="Q29" i="38"/>
  <c r="R29" i="38" s="1"/>
  <c r="N30" i="7"/>
  <c r="R30" i="7" s="1"/>
  <c r="O26" i="9"/>
  <c r="P26" i="9" s="1"/>
  <c r="N33" i="36"/>
  <c r="O26" i="36"/>
  <c r="P26" i="36" s="1"/>
  <c r="Q26" i="36"/>
  <c r="R26" i="36" s="1"/>
  <c r="N28" i="36"/>
  <c r="Q29" i="36"/>
  <c r="R29" i="36" s="1"/>
  <c r="O55" i="36"/>
  <c r="P55" i="36" s="1"/>
  <c r="Q55" i="36"/>
  <c r="R55" i="36" s="1"/>
  <c r="K178" i="23"/>
  <c r="I178" i="23"/>
  <c r="N49" i="23"/>
  <c r="N49" i="7" s="1"/>
  <c r="J49" i="23"/>
  <c r="K49" i="23" s="1"/>
  <c r="H49" i="23"/>
  <c r="I49" i="23" s="1"/>
  <c r="N31" i="23"/>
  <c r="O31" i="23" s="1"/>
  <c r="P31" i="23" s="1"/>
  <c r="J31" i="23"/>
  <c r="K31" i="23" s="1"/>
  <c r="H31" i="23"/>
  <c r="I31" i="23" s="1"/>
  <c r="I30" i="23"/>
  <c r="K30" i="23"/>
  <c r="I48" i="23"/>
  <c r="K48" i="23"/>
  <c r="J179" i="23"/>
  <c r="K179" i="23" s="1"/>
  <c r="H179" i="23"/>
  <c r="I179" i="23" s="1"/>
  <c r="Q29" i="7"/>
  <c r="R29" i="7" s="1"/>
  <c r="O29" i="7"/>
  <c r="P29" i="7" s="1"/>
  <c r="Q55" i="7"/>
  <c r="R55" i="7" s="1"/>
  <c r="O55" i="7"/>
  <c r="P55" i="7" s="1"/>
  <c r="Q31" i="23"/>
  <c r="R31" i="23" s="1"/>
  <c r="N46" i="7"/>
  <c r="N46" i="36" s="1"/>
  <c r="Q46" i="23"/>
  <c r="R46" i="23" s="1"/>
  <c r="O46" i="23"/>
  <c r="P46" i="23" s="1"/>
  <c r="R30" i="23"/>
  <c r="P30" i="7"/>
  <c r="Q53" i="7"/>
  <c r="R53" i="7" s="1"/>
  <c r="O53" i="7"/>
  <c r="P53" i="7" s="1"/>
  <c r="N30" i="8"/>
  <c r="N46" i="8"/>
  <c r="N46" i="38" s="1"/>
  <c r="N48" i="7"/>
  <c r="Q55" i="8"/>
  <c r="R55" i="8" s="1"/>
  <c r="N48" i="23"/>
  <c r="G180" i="23"/>
  <c r="G32" i="23"/>
  <c r="G51" i="23"/>
  <c r="G181" i="23"/>
  <c r="G50" i="23"/>
  <c r="N33" i="9" l="1"/>
  <c r="N55" i="9"/>
  <c r="O55" i="8"/>
  <c r="P55" i="8" s="1"/>
  <c r="N28" i="9"/>
  <c r="P28" i="9" s="1"/>
  <c r="O29" i="36"/>
  <c r="P29" i="36" s="1"/>
  <c r="N31" i="7"/>
  <c r="N31" i="36" s="1"/>
  <c r="N32" i="36" s="1"/>
  <c r="Q26" i="9"/>
  <c r="R26" i="9" s="1"/>
  <c r="N29" i="9"/>
  <c r="O29" i="9" s="1"/>
  <c r="P29" i="9" s="1"/>
  <c r="O29" i="38"/>
  <c r="P29" i="38" s="1"/>
  <c r="Q29" i="8"/>
  <c r="R29" i="8" s="1"/>
  <c r="O33" i="8"/>
  <c r="P33" i="8" s="1"/>
  <c r="O29" i="8"/>
  <c r="P29" i="8" s="1"/>
  <c r="R28" i="8"/>
  <c r="N31" i="8"/>
  <c r="N31" i="38" s="1"/>
  <c r="Q31" i="38" s="1"/>
  <c r="R31" i="38" s="1"/>
  <c r="N32" i="23"/>
  <c r="P32" i="23" s="1"/>
  <c r="N50" i="23"/>
  <c r="R50" i="23" s="1"/>
  <c r="O49" i="23"/>
  <c r="P49" i="23" s="1"/>
  <c r="Q49" i="23"/>
  <c r="R49" i="23" s="1"/>
  <c r="N49" i="36"/>
  <c r="Q49" i="36" s="1"/>
  <c r="R49" i="36" s="1"/>
  <c r="N49" i="8"/>
  <c r="N49" i="38" s="1"/>
  <c r="Q49" i="38" s="1"/>
  <c r="R49" i="38" s="1"/>
  <c r="N50" i="7"/>
  <c r="R50" i="7" s="1"/>
  <c r="O26" i="12"/>
  <c r="P26" i="12" s="1"/>
  <c r="Q26" i="12"/>
  <c r="R26" i="12" s="1"/>
  <c r="N28" i="12"/>
  <c r="Q33" i="38"/>
  <c r="R33" i="38" s="1"/>
  <c r="O33" i="38"/>
  <c r="P33" i="38" s="1"/>
  <c r="Q46" i="38"/>
  <c r="R46" i="38" s="1"/>
  <c r="N53" i="38"/>
  <c r="O46" i="38"/>
  <c r="P46" i="38" s="1"/>
  <c r="N48" i="38"/>
  <c r="R28" i="38"/>
  <c r="P28" i="38"/>
  <c r="N33" i="39"/>
  <c r="N33" i="12" s="1"/>
  <c r="Q26" i="39"/>
  <c r="R26" i="39" s="1"/>
  <c r="O26" i="39"/>
  <c r="P26" i="39" s="1"/>
  <c r="N28" i="39"/>
  <c r="O30" i="38"/>
  <c r="P30" i="38" s="1"/>
  <c r="Q30" i="38"/>
  <c r="R30" i="38" s="1"/>
  <c r="Q55" i="9"/>
  <c r="R55" i="9" s="1"/>
  <c r="O55" i="9"/>
  <c r="P55" i="9" s="1"/>
  <c r="Q29" i="9"/>
  <c r="R29" i="9" s="1"/>
  <c r="Q33" i="9"/>
  <c r="R33" i="9" s="1"/>
  <c r="O33" i="9"/>
  <c r="P33" i="9" s="1"/>
  <c r="Q46" i="36"/>
  <c r="R46" i="36" s="1"/>
  <c r="N53" i="36"/>
  <c r="O46" i="36"/>
  <c r="P46" i="36" s="1"/>
  <c r="N48" i="36"/>
  <c r="Q30" i="36"/>
  <c r="R30" i="36" s="1"/>
  <c r="O30" i="36"/>
  <c r="P30" i="36" s="1"/>
  <c r="P28" i="36"/>
  <c r="R28" i="36"/>
  <c r="Q31" i="36"/>
  <c r="R31" i="36" s="1"/>
  <c r="O33" i="36"/>
  <c r="P33" i="36" s="1"/>
  <c r="Q33" i="36"/>
  <c r="R33" i="36" s="1"/>
  <c r="I50" i="23"/>
  <c r="K50" i="23"/>
  <c r="N51" i="23"/>
  <c r="Q51" i="23" s="1"/>
  <c r="R51" i="23" s="1"/>
  <c r="J51" i="23"/>
  <c r="K51" i="23" s="1"/>
  <c r="H51" i="23"/>
  <c r="I51" i="23" s="1"/>
  <c r="I32" i="23"/>
  <c r="K32" i="23"/>
  <c r="J181" i="23"/>
  <c r="K181" i="23" s="1"/>
  <c r="H181" i="23"/>
  <c r="I181" i="23" s="1"/>
  <c r="K180" i="23"/>
  <c r="I180" i="23"/>
  <c r="P48" i="23"/>
  <c r="R48" i="23"/>
  <c r="Q49" i="7"/>
  <c r="R49" i="7" s="1"/>
  <c r="O49" i="7"/>
  <c r="P49" i="7" s="1"/>
  <c r="P50" i="23"/>
  <c r="R48" i="7"/>
  <c r="P48" i="7"/>
  <c r="Q46" i="7"/>
  <c r="R46" i="7" s="1"/>
  <c r="O46" i="7"/>
  <c r="P46" i="7" s="1"/>
  <c r="Q30" i="8"/>
  <c r="R30" i="8" s="1"/>
  <c r="O30" i="8"/>
  <c r="P30" i="8" s="1"/>
  <c r="N33" i="10"/>
  <c r="N28" i="10"/>
  <c r="Q26" i="10"/>
  <c r="R26" i="10" s="1"/>
  <c r="O26" i="10"/>
  <c r="P26" i="10" s="1"/>
  <c r="N46" i="9"/>
  <c r="N53" i="8"/>
  <c r="N48" i="8"/>
  <c r="Q46" i="8"/>
  <c r="R46" i="8" s="1"/>
  <c r="O46" i="8"/>
  <c r="P46" i="8" s="1"/>
  <c r="N49" i="9"/>
  <c r="G52" i="23"/>
  <c r="G182" i="23"/>
  <c r="R28" i="9" l="1"/>
  <c r="N50" i="38"/>
  <c r="Q50" i="38" s="1"/>
  <c r="R50" i="38" s="1"/>
  <c r="N50" i="8"/>
  <c r="N30" i="9"/>
  <c r="Q30" i="9" s="1"/>
  <c r="R30" i="9" s="1"/>
  <c r="O49" i="38"/>
  <c r="P49" i="38" s="1"/>
  <c r="N52" i="23"/>
  <c r="P52" i="23" s="1"/>
  <c r="N29" i="10"/>
  <c r="N29" i="39" s="1"/>
  <c r="N29" i="12" s="1"/>
  <c r="N29" i="13" s="1"/>
  <c r="Q31" i="8"/>
  <c r="R31" i="8" s="1"/>
  <c r="N32" i="38"/>
  <c r="P50" i="7"/>
  <c r="O31" i="7"/>
  <c r="P31" i="7" s="1"/>
  <c r="O49" i="8"/>
  <c r="P49" i="8" s="1"/>
  <c r="N32" i="8"/>
  <c r="O32" i="8" s="1"/>
  <c r="P32" i="8" s="1"/>
  <c r="Q31" i="7"/>
  <c r="R31" i="7" s="1"/>
  <c r="O31" i="36"/>
  <c r="P31" i="36" s="1"/>
  <c r="O31" i="38"/>
  <c r="P31" i="38" s="1"/>
  <c r="N32" i="7"/>
  <c r="R32" i="7" s="1"/>
  <c r="N31" i="9"/>
  <c r="O31" i="9" s="1"/>
  <c r="P31" i="9" s="1"/>
  <c r="Q49" i="8"/>
  <c r="R49" i="8" s="1"/>
  <c r="O31" i="8"/>
  <c r="P31" i="8" s="1"/>
  <c r="R32" i="23"/>
  <c r="O51" i="23"/>
  <c r="P51" i="23" s="1"/>
  <c r="N50" i="36"/>
  <c r="Q50" i="36" s="1"/>
  <c r="R50" i="36" s="1"/>
  <c r="O49" i="36"/>
  <c r="P49" i="36" s="1"/>
  <c r="N51" i="7"/>
  <c r="N30" i="12"/>
  <c r="O29" i="12"/>
  <c r="P29" i="12" s="1"/>
  <c r="Q29" i="12"/>
  <c r="R29" i="12" s="1"/>
  <c r="Q33" i="12"/>
  <c r="R33" i="12" s="1"/>
  <c r="O33" i="12"/>
  <c r="P33" i="12" s="1"/>
  <c r="R28" i="12"/>
  <c r="P28" i="12"/>
  <c r="R48" i="38"/>
  <c r="P48" i="38"/>
  <c r="Q53" i="38"/>
  <c r="R53" i="38" s="1"/>
  <c r="O53" i="38"/>
  <c r="P53" i="38" s="1"/>
  <c r="Q33" i="39"/>
  <c r="R33" i="39" s="1"/>
  <c r="O33" i="39"/>
  <c r="P33" i="39" s="1"/>
  <c r="R28" i="39"/>
  <c r="P28" i="39"/>
  <c r="N26" i="13"/>
  <c r="O50" i="38"/>
  <c r="P50" i="38" s="1"/>
  <c r="O32" i="38"/>
  <c r="P32" i="38" s="1"/>
  <c r="Q32" i="38"/>
  <c r="R32" i="38" s="1"/>
  <c r="N30" i="39"/>
  <c r="Q29" i="39"/>
  <c r="R29" i="39" s="1"/>
  <c r="O29" i="39"/>
  <c r="P29" i="39" s="1"/>
  <c r="Q46" i="9"/>
  <c r="R46" i="9" s="1"/>
  <c r="O46" i="9"/>
  <c r="P46" i="9" s="1"/>
  <c r="O49" i="9"/>
  <c r="P49" i="9" s="1"/>
  <c r="Q49" i="9"/>
  <c r="R49" i="9" s="1"/>
  <c r="Q31" i="9"/>
  <c r="R31" i="9" s="1"/>
  <c r="Q32" i="36"/>
  <c r="R32" i="36" s="1"/>
  <c r="O32" i="36"/>
  <c r="P32" i="36" s="1"/>
  <c r="P48" i="36"/>
  <c r="R48" i="36"/>
  <c r="O53" i="36"/>
  <c r="P53" i="36" s="1"/>
  <c r="Q53" i="36"/>
  <c r="R53" i="36" s="1"/>
  <c r="I52" i="23"/>
  <c r="K52" i="23"/>
  <c r="K182" i="23"/>
  <c r="I182" i="23"/>
  <c r="R52" i="23"/>
  <c r="Q51" i="7"/>
  <c r="R51" i="7" s="1"/>
  <c r="O51" i="7"/>
  <c r="P51" i="7" s="1"/>
  <c r="Q50" i="8"/>
  <c r="R50" i="8" s="1"/>
  <c r="O50" i="8"/>
  <c r="P50" i="8" s="1"/>
  <c r="N30" i="10"/>
  <c r="O29" i="10"/>
  <c r="P29" i="10" s="1"/>
  <c r="Q29" i="10"/>
  <c r="R29" i="10" s="1"/>
  <c r="O53" i="8"/>
  <c r="P53" i="8" s="1"/>
  <c r="Q53" i="8"/>
  <c r="R53" i="8" s="1"/>
  <c r="Q33" i="10"/>
  <c r="R33" i="10" s="1"/>
  <c r="O33" i="10"/>
  <c r="P33" i="10" s="1"/>
  <c r="N31" i="10"/>
  <c r="N31" i="39" s="1"/>
  <c r="N31" i="12" s="1"/>
  <c r="N50" i="9"/>
  <c r="N49" i="10"/>
  <c r="N49" i="39" s="1"/>
  <c r="N49" i="12" s="1"/>
  <c r="P48" i="8"/>
  <c r="R48" i="8"/>
  <c r="N53" i="9"/>
  <c r="N46" i="10"/>
  <c r="N46" i="39" s="1"/>
  <c r="N46" i="12" s="1"/>
  <c r="N48" i="9"/>
  <c r="R28" i="10"/>
  <c r="P28" i="10"/>
  <c r="Q32" i="8"/>
  <c r="R32" i="8" s="1"/>
  <c r="O30" i="9" l="1"/>
  <c r="P30" i="9" s="1"/>
  <c r="N32" i="9"/>
  <c r="P32" i="7"/>
  <c r="O50" i="36"/>
  <c r="P50" i="36" s="1"/>
  <c r="N51" i="36"/>
  <c r="N51" i="8"/>
  <c r="N52" i="7"/>
  <c r="Q46" i="12"/>
  <c r="R46" i="12" s="1"/>
  <c r="O46" i="12"/>
  <c r="P46" i="12" s="1"/>
  <c r="N48" i="12"/>
  <c r="Q29" i="13"/>
  <c r="R29" i="13" s="1"/>
  <c r="O29" i="13"/>
  <c r="P29" i="13" s="1"/>
  <c r="N50" i="12"/>
  <c r="O49" i="12"/>
  <c r="P49" i="12" s="1"/>
  <c r="Q49" i="12"/>
  <c r="R49" i="12" s="1"/>
  <c r="N32" i="12"/>
  <c r="Q31" i="12"/>
  <c r="R31" i="12" s="1"/>
  <c r="O31" i="12"/>
  <c r="P31" i="12" s="1"/>
  <c r="N31" i="13"/>
  <c r="Q31" i="13" s="1"/>
  <c r="R31" i="13" s="1"/>
  <c r="O30" i="12"/>
  <c r="P30" i="12" s="1"/>
  <c r="Q30" i="12"/>
  <c r="R30" i="12" s="1"/>
  <c r="N53" i="39"/>
  <c r="N53" i="12" s="1"/>
  <c r="Q46" i="39"/>
  <c r="R46" i="39" s="1"/>
  <c r="N48" i="39"/>
  <c r="O46" i="39"/>
  <c r="P46" i="39" s="1"/>
  <c r="N33" i="13"/>
  <c r="Q33" i="13" s="1"/>
  <c r="R33" i="13" s="1"/>
  <c r="Q26" i="13"/>
  <c r="R26" i="13" s="1"/>
  <c r="O26" i="13"/>
  <c r="P26" i="13" s="1"/>
  <c r="N28" i="13"/>
  <c r="R28" i="13" s="1"/>
  <c r="N30" i="13"/>
  <c r="N32" i="13"/>
  <c r="R32" i="13" s="1"/>
  <c r="Q31" i="39"/>
  <c r="R31" i="39" s="1"/>
  <c r="N32" i="39"/>
  <c r="O31" i="39"/>
  <c r="P31" i="39" s="1"/>
  <c r="N50" i="39"/>
  <c r="O49" i="39"/>
  <c r="P49" i="39" s="1"/>
  <c r="Q49" i="39"/>
  <c r="R49" i="39" s="1"/>
  <c r="Q30" i="39"/>
  <c r="R30" i="39" s="1"/>
  <c r="O30" i="39"/>
  <c r="P30" i="39" s="1"/>
  <c r="P48" i="9"/>
  <c r="R48" i="9"/>
  <c r="O53" i="9"/>
  <c r="P53" i="9" s="1"/>
  <c r="Q53" i="9"/>
  <c r="R53" i="9" s="1"/>
  <c r="Q50" i="9"/>
  <c r="R50" i="9" s="1"/>
  <c r="O50" i="9"/>
  <c r="P50" i="9" s="1"/>
  <c r="Q32" i="9"/>
  <c r="R32" i="9" s="1"/>
  <c r="O32" i="9"/>
  <c r="P32" i="9" s="1"/>
  <c r="N5" i="21"/>
  <c r="N53" i="10"/>
  <c r="N48" i="10"/>
  <c r="O46" i="10"/>
  <c r="P46" i="10" s="1"/>
  <c r="Q46" i="10"/>
  <c r="R46" i="10" s="1"/>
  <c r="N50" i="10"/>
  <c r="Q49" i="10"/>
  <c r="R49" i="10" s="1"/>
  <c r="O49" i="10"/>
  <c r="P49" i="10" s="1"/>
  <c r="N32" i="10"/>
  <c r="Q31" i="10"/>
  <c r="R31" i="10" s="1"/>
  <c r="O31" i="10"/>
  <c r="P31" i="10" s="1"/>
  <c r="O30" i="10"/>
  <c r="P30" i="10" s="1"/>
  <c r="Q30" i="10"/>
  <c r="R30" i="10" s="1"/>
  <c r="P52" i="7" l="1"/>
  <c r="R52" i="7"/>
  <c r="N51" i="38"/>
  <c r="O51" i="8"/>
  <c r="P51" i="8" s="1"/>
  <c r="Q51" i="8"/>
  <c r="R51" i="8" s="1"/>
  <c r="N52" i="8"/>
  <c r="N51" i="9"/>
  <c r="O51" i="36"/>
  <c r="P51" i="36" s="1"/>
  <c r="Q51" i="36"/>
  <c r="R51" i="36" s="1"/>
  <c r="N52" i="36"/>
  <c r="Q50" i="12"/>
  <c r="R50" i="12" s="1"/>
  <c r="O50" i="12"/>
  <c r="P50" i="12" s="1"/>
  <c r="O53" i="12"/>
  <c r="P53" i="12" s="1"/>
  <c r="Q53" i="12"/>
  <c r="R53" i="12" s="1"/>
  <c r="Q32" i="12"/>
  <c r="R32" i="12" s="1"/>
  <c r="O32" i="12"/>
  <c r="P32" i="12" s="1"/>
  <c r="P48" i="12"/>
  <c r="R48" i="12"/>
  <c r="P30" i="13"/>
  <c r="R30" i="13"/>
  <c r="R48" i="39"/>
  <c r="P48" i="39"/>
  <c r="Q53" i="39"/>
  <c r="R53" i="39" s="1"/>
  <c r="O53" i="39"/>
  <c r="P53" i="39" s="1"/>
  <c r="N46" i="13"/>
  <c r="N16" i="21"/>
  <c r="Q32" i="39"/>
  <c r="R32" i="39" s="1"/>
  <c r="O32" i="39"/>
  <c r="P32" i="39" s="1"/>
  <c r="Q50" i="39"/>
  <c r="R50" i="39" s="1"/>
  <c r="O50" i="39"/>
  <c r="P50" i="39" s="1"/>
  <c r="Q32" i="10"/>
  <c r="R32" i="10" s="1"/>
  <c r="O32" i="10"/>
  <c r="P32" i="10" s="1"/>
  <c r="Q50" i="10"/>
  <c r="R50" i="10" s="1"/>
  <c r="O50" i="10"/>
  <c r="P50" i="10" s="1"/>
  <c r="Q53" i="10"/>
  <c r="R53" i="10" s="1"/>
  <c r="O53" i="10"/>
  <c r="P53" i="10" s="1"/>
  <c r="N26" i="14"/>
  <c r="N8" i="21"/>
  <c r="R48" i="10"/>
  <c r="P48" i="10"/>
  <c r="Q5" i="21"/>
  <c r="R5" i="21" s="1"/>
  <c r="O5" i="21"/>
  <c r="P5" i="21" s="1"/>
  <c r="N12" i="21"/>
  <c r="N7" i="21"/>
  <c r="Q51" i="9" l="1"/>
  <c r="R51" i="9" s="1"/>
  <c r="N52" i="9"/>
  <c r="O51" i="9"/>
  <c r="P51" i="9" s="1"/>
  <c r="N51" i="10"/>
  <c r="N52" i="38"/>
  <c r="O51" i="38"/>
  <c r="P51" i="38" s="1"/>
  <c r="Q51" i="38"/>
  <c r="R51" i="38" s="1"/>
  <c r="O52" i="36"/>
  <c r="P52" i="36" s="1"/>
  <c r="Q52" i="36"/>
  <c r="R52" i="36" s="1"/>
  <c r="Q52" i="8"/>
  <c r="R52" i="8" s="1"/>
  <c r="O52" i="8"/>
  <c r="P52" i="8" s="1"/>
  <c r="N53" i="13"/>
  <c r="Q53" i="13" s="1"/>
  <c r="R53" i="13" s="1"/>
  <c r="Q46" i="13"/>
  <c r="R46" i="13" s="1"/>
  <c r="N48" i="13"/>
  <c r="R48" i="13" s="1"/>
  <c r="N17" i="21"/>
  <c r="O16" i="21"/>
  <c r="P16" i="21" s="1"/>
  <c r="Q16" i="21"/>
  <c r="R16" i="21" s="1"/>
  <c r="N18" i="21"/>
  <c r="R7" i="21"/>
  <c r="P7" i="21"/>
  <c r="N10" i="21"/>
  <c r="N29" i="14"/>
  <c r="Q12" i="21"/>
  <c r="R12" i="21" s="1"/>
  <c r="O12" i="21"/>
  <c r="P12" i="21" s="1"/>
  <c r="N21" i="21"/>
  <c r="N24" i="21"/>
  <c r="O8" i="21"/>
  <c r="P8" i="21" s="1"/>
  <c r="N9" i="21"/>
  <c r="Q8" i="21"/>
  <c r="R8" i="21" s="1"/>
  <c r="N26" i="15"/>
  <c r="N26" i="16" s="1"/>
  <c r="O26" i="14"/>
  <c r="P26" i="14" s="1"/>
  <c r="N33" i="14"/>
  <c r="Q26" i="14"/>
  <c r="R26" i="14" s="1"/>
  <c r="N28" i="14"/>
  <c r="N21" i="22"/>
  <c r="N51" i="39" l="1"/>
  <c r="O51" i="10"/>
  <c r="P51" i="10" s="1"/>
  <c r="Q51" i="10"/>
  <c r="R51" i="10" s="1"/>
  <c r="N52" i="10"/>
  <c r="O52" i="9"/>
  <c r="P52" i="9" s="1"/>
  <c r="Q52" i="9"/>
  <c r="R52" i="9" s="1"/>
  <c r="O52" i="38"/>
  <c r="P52" i="38" s="1"/>
  <c r="Q52" i="38"/>
  <c r="R52" i="38" s="1"/>
  <c r="Q18" i="21"/>
  <c r="R18" i="21" s="1"/>
  <c r="O18" i="21"/>
  <c r="P18" i="21" s="1"/>
  <c r="N19" i="21"/>
  <c r="N28" i="22"/>
  <c r="Q21" i="22"/>
  <c r="R21" i="22" s="1"/>
  <c r="N23" i="22"/>
  <c r="O21" i="22"/>
  <c r="P21" i="22" s="1"/>
  <c r="Q24" i="21"/>
  <c r="R24" i="21" s="1"/>
  <c r="N25" i="21"/>
  <c r="O24" i="21"/>
  <c r="P24" i="21" s="1"/>
  <c r="N46" i="14"/>
  <c r="N30" i="14"/>
  <c r="Q29" i="14"/>
  <c r="R29" i="14" s="1"/>
  <c r="N29" i="15"/>
  <c r="O29" i="14"/>
  <c r="P29" i="14" s="1"/>
  <c r="N24" i="22"/>
  <c r="N31" i="14"/>
  <c r="R28" i="14"/>
  <c r="Q33" i="14"/>
  <c r="R33" i="14" s="1"/>
  <c r="N33" i="15"/>
  <c r="N28" i="15"/>
  <c r="Q26" i="15"/>
  <c r="R26" i="15" s="1"/>
  <c r="O26" i="15"/>
  <c r="P26" i="15" s="1"/>
  <c r="Q21" i="21"/>
  <c r="R21" i="21" s="1"/>
  <c r="N28" i="21"/>
  <c r="N23" i="21"/>
  <c r="O21" i="21"/>
  <c r="P21" i="21" s="1"/>
  <c r="O10" i="21"/>
  <c r="P10" i="21" s="1"/>
  <c r="Q10" i="21"/>
  <c r="R10" i="21" s="1"/>
  <c r="N11" i="21"/>
  <c r="Q52" i="10" l="1"/>
  <c r="R52" i="10" s="1"/>
  <c r="O52" i="10"/>
  <c r="P52" i="10" s="1"/>
  <c r="N51" i="12"/>
  <c r="O51" i="39"/>
  <c r="P51" i="39" s="1"/>
  <c r="Q51" i="39"/>
  <c r="R51" i="39" s="1"/>
  <c r="N52" i="39"/>
  <c r="P23" i="21"/>
  <c r="R23" i="21"/>
  <c r="R28" i="15"/>
  <c r="Q33" i="15"/>
  <c r="R33" i="15" s="1"/>
  <c r="N31" i="15"/>
  <c r="N32" i="14"/>
  <c r="Q31" i="14"/>
  <c r="R31" i="14" s="1"/>
  <c r="N26" i="22"/>
  <c r="N25" i="22"/>
  <c r="Q24" i="22"/>
  <c r="R24" i="22" s="1"/>
  <c r="O24" i="22"/>
  <c r="P24" i="22" s="1"/>
  <c r="N29" i="16"/>
  <c r="N30" i="15"/>
  <c r="O29" i="15"/>
  <c r="P29" i="15" s="1"/>
  <c r="Q29" i="15"/>
  <c r="R29" i="15" s="1"/>
  <c r="Q30" i="14"/>
  <c r="R30" i="14" s="1"/>
  <c r="O30" i="14"/>
  <c r="P30" i="14" s="1"/>
  <c r="Q28" i="21"/>
  <c r="R28" i="21" s="1"/>
  <c r="O28" i="21"/>
  <c r="P28" i="21" s="1"/>
  <c r="N33" i="16"/>
  <c r="N28" i="16"/>
  <c r="Q26" i="16"/>
  <c r="R26" i="16" s="1"/>
  <c r="AA26" i="16"/>
  <c r="O26" i="16"/>
  <c r="P26" i="16" s="1"/>
  <c r="N46" i="15"/>
  <c r="N53" i="14"/>
  <c r="N48" i="14"/>
  <c r="N37" i="22"/>
  <c r="Q46" i="14"/>
  <c r="R46" i="14" s="1"/>
  <c r="R23" i="22"/>
  <c r="Q28" i="22"/>
  <c r="R28" i="22" s="1"/>
  <c r="N52" i="12" l="1"/>
  <c r="Q51" i="12"/>
  <c r="R51" i="12" s="1"/>
  <c r="O51" i="12"/>
  <c r="P51" i="12" s="1"/>
  <c r="N26" i="21"/>
  <c r="Q52" i="39"/>
  <c r="R52" i="39" s="1"/>
  <c r="O52" i="39"/>
  <c r="P52" i="39" s="1"/>
  <c r="N39" i="22"/>
  <c r="N44" i="22"/>
  <c r="Q37" i="22"/>
  <c r="R37" i="22" s="1"/>
  <c r="Q53" i="14"/>
  <c r="R53" i="14" s="1"/>
  <c r="R28" i="16"/>
  <c r="Q30" i="15"/>
  <c r="R30" i="15" s="1"/>
  <c r="O30" i="15"/>
  <c r="P30" i="15" s="1"/>
  <c r="R48" i="14"/>
  <c r="N53" i="15"/>
  <c r="N48" i="15"/>
  <c r="Q46" i="15"/>
  <c r="R46" i="15" s="1"/>
  <c r="Q33" i="16"/>
  <c r="R33" i="16" s="1"/>
  <c r="N30" i="16"/>
  <c r="Q29" i="16"/>
  <c r="R29" i="16" s="1"/>
  <c r="O29" i="16"/>
  <c r="P29" i="16" s="1"/>
  <c r="N27" i="22"/>
  <c r="Q26" i="22"/>
  <c r="R26" i="22" s="1"/>
  <c r="Q32" i="14"/>
  <c r="R32" i="14" s="1"/>
  <c r="N31" i="16"/>
  <c r="N32" i="15"/>
  <c r="Q31" i="15"/>
  <c r="R31" i="15" s="1"/>
  <c r="N27" i="21" l="1"/>
  <c r="Q26" i="21"/>
  <c r="R26" i="21" s="1"/>
  <c r="O26" i="21"/>
  <c r="P26" i="21" s="1"/>
  <c r="Q52" i="12"/>
  <c r="R52" i="12" s="1"/>
  <c r="O52" i="12"/>
  <c r="P52" i="12" s="1"/>
  <c r="Q32" i="15"/>
  <c r="R32" i="15" s="1"/>
  <c r="R48" i="15"/>
  <c r="N32" i="16"/>
  <c r="Q31" i="16"/>
  <c r="R31" i="16" s="1"/>
  <c r="Q30" i="16"/>
  <c r="R30" i="16" s="1"/>
  <c r="O30" i="16"/>
  <c r="P30" i="16" s="1"/>
  <c r="Q53" i="15"/>
  <c r="R53" i="15" s="1"/>
  <c r="Q44" i="22"/>
  <c r="R44" i="22" s="1"/>
  <c r="R39" i="22"/>
  <c r="Q32" i="16" l="1"/>
  <c r="R32" i="16" s="1"/>
  <c r="N13" i="7" l="1"/>
  <c r="N6" i="7"/>
  <c r="N6" i="36" s="1"/>
  <c r="N9" i="7"/>
  <c r="N9" i="36" s="1"/>
  <c r="N13" i="36" l="1"/>
  <c r="O6" i="36"/>
  <c r="P6" i="36" s="1"/>
  <c r="Q6" i="36"/>
  <c r="R6" i="36" s="1"/>
  <c r="N8" i="36"/>
  <c r="N12" i="36"/>
  <c r="O9" i="36"/>
  <c r="P9" i="36" s="1"/>
  <c r="Q9" i="36"/>
  <c r="R9" i="36" s="1"/>
  <c r="N10" i="36"/>
  <c r="O9" i="7"/>
  <c r="P9" i="7" s="1"/>
  <c r="Q9" i="7"/>
  <c r="R9" i="7" s="1"/>
  <c r="O13" i="7"/>
  <c r="P13" i="7" s="1"/>
  <c r="Q13" i="7"/>
  <c r="R13" i="7" s="1"/>
  <c r="N10" i="7"/>
  <c r="Q6" i="7"/>
  <c r="R6" i="7" s="1"/>
  <c r="O6" i="7"/>
  <c r="P6" i="7" s="1"/>
  <c r="N8" i="7"/>
  <c r="N12" i="7"/>
  <c r="Q10" i="36" l="1"/>
  <c r="R10" i="36" s="1"/>
  <c r="O10" i="36"/>
  <c r="P10" i="36" s="1"/>
  <c r="P8" i="36"/>
  <c r="R8" i="36"/>
  <c r="Q12" i="36"/>
  <c r="R12" i="36" s="1"/>
  <c r="O12" i="36"/>
  <c r="P12" i="36" s="1"/>
  <c r="Q13" i="36"/>
  <c r="R13" i="36" s="1"/>
  <c r="O13" i="36"/>
  <c r="P13" i="36" s="1"/>
  <c r="P12" i="7"/>
  <c r="R12" i="7"/>
  <c r="P10" i="7"/>
  <c r="R10" i="7"/>
  <c r="R8" i="7"/>
  <c r="P8" i="7"/>
  <c r="G18" i="7" l="1"/>
  <c r="G176" i="7"/>
  <c r="G19" i="7"/>
  <c r="J176" i="7" l="1"/>
  <c r="K176" i="7" s="1"/>
  <c r="H176" i="7"/>
  <c r="I176" i="7" s="1"/>
  <c r="I18" i="7"/>
  <c r="K18" i="7"/>
  <c r="G21" i="7"/>
  <c r="G22" i="7" s="1"/>
  <c r="J19" i="7"/>
  <c r="K19" i="7" s="1"/>
  <c r="H19" i="7"/>
  <c r="I19" i="7" s="1"/>
  <c r="J23" i="7"/>
  <c r="K23" i="7" s="1"/>
  <c r="H23" i="7"/>
  <c r="I23" i="7" s="1"/>
  <c r="G20" i="7"/>
  <c r="G186" i="7"/>
  <c r="G179" i="7"/>
  <c r="G178" i="7"/>
  <c r="G183" i="7"/>
  <c r="G181" i="7" l="1"/>
  <c r="G182" i="7" s="1"/>
  <c r="J183" i="7"/>
  <c r="K183" i="7" s="1"/>
  <c r="H183" i="7"/>
  <c r="I183" i="7" s="1"/>
  <c r="J24" i="7"/>
  <c r="K24" i="7" s="1"/>
  <c r="H24" i="7"/>
  <c r="I178" i="7"/>
  <c r="K178" i="7"/>
  <c r="J179" i="7"/>
  <c r="K179" i="7" s="1"/>
  <c r="H179" i="7"/>
  <c r="I179" i="7" s="1"/>
  <c r="I20" i="7"/>
  <c r="K20" i="7"/>
  <c r="I22" i="7"/>
  <c r="K22" i="7"/>
  <c r="J21" i="7"/>
  <c r="K21" i="7" s="1"/>
  <c r="H21" i="7"/>
  <c r="I21" i="7" s="1"/>
  <c r="G180" i="7"/>
  <c r="G187" i="7"/>
  <c r="N24" i="7"/>
  <c r="N24" i="36" s="1"/>
  <c r="G184" i="7"/>
  <c r="H181" i="7" l="1"/>
  <c r="I181" i="7" s="1"/>
  <c r="J181" i="7"/>
  <c r="K181" i="7" s="1"/>
  <c r="Q24" i="36"/>
  <c r="R24" i="36" s="1"/>
  <c r="O24" i="36"/>
  <c r="P24" i="36" s="1"/>
  <c r="J184" i="7"/>
  <c r="K184" i="7" s="1"/>
  <c r="H184" i="7"/>
  <c r="I184" i="7" s="1"/>
  <c r="I180" i="7"/>
  <c r="K180" i="7"/>
  <c r="I182" i="7"/>
  <c r="K182" i="7"/>
  <c r="Q24" i="7"/>
  <c r="R24" i="7" s="1"/>
  <c r="O24" i="7"/>
  <c r="P24" i="7" s="1"/>
  <c r="N184" i="7"/>
  <c r="N184" i="36" s="1"/>
  <c r="N24" i="8"/>
  <c r="N24" i="38" s="1"/>
  <c r="Q24" i="38" l="1"/>
  <c r="R24" i="38" s="1"/>
  <c r="O24" i="38"/>
  <c r="P24" i="38" s="1"/>
  <c r="Q184" i="36"/>
  <c r="R184" i="36" s="1"/>
  <c r="O184" i="36"/>
  <c r="P184" i="36" s="1"/>
  <c r="O184" i="7"/>
  <c r="P184" i="7" s="1"/>
  <c r="Q184" i="7"/>
  <c r="R184" i="7" s="1"/>
  <c r="O24" i="8"/>
  <c r="P24" i="8" s="1"/>
  <c r="Q24" i="8"/>
  <c r="R24" i="8" s="1"/>
  <c r="N24" i="9"/>
  <c r="N184" i="8"/>
  <c r="N184" i="38" s="1"/>
  <c r="Q184" i="38" l="1"/>
  <c r="R184" i="38" s="1"/>
  <c r="O184" i="38"/>
  <c r="P184" i="38" s="1"/>
  <c r="Q24" i="9"/>
  <c r="R24" i="9" s="1"/>
  <c r="O24" i="9"/>
  <c r="P24" i="9" s="1"/>
  <c r="N24" i="10"/>
  <c r="N24" i="39" s="1"/>
  <c r="N24" i="12" s="1"/>
  <c r="Q184" i="8"/>
  <c r="R184" i="8" s="1"/>
  <c r="O184" i="8"/>
  <c r="P184" i="8" s="1"/>
  <c r="N184" i="9"/>
  <c r="O24" i="12" l="1"/>
  <c r="P24" i="12" s="1"/>
  <c r="Q24" i="12"/>
  <c r="R24" i="12" s="1"/>
  <c r="N184" i="12"/>
  <c r="Q24" i="39"/>
  <c r="R24" i="39" s="1"/>
  <c r="O24" i="39"/>
  <c r="P24" i="39" s="1"/>
  <c r="Q184" i="9"/>
  <c r="R184" i="9" s="1"/>
  <c r="O184" i="9"/>
  <c r="P184" i="9" s="1"/>
  <c r="O24" i="10"/>
  <c r="P24" i="10" s="1"/>
  <c r="Q24" i="10"/>
  <c r="R24" i="10" s="1"/>
  <c r="N184" i="10"/>
  <c r="N184" i="39" s="1"/>
  <c r="O184" i="12" l="1"/>
  <c r="P184" i="12" s="1"/>
  <c r="Q184" i="12"/>
  <c r="R184" i="12" s="1"/>
  <c r="N24" i="13"/>
  <c r="O184" i="39"/>
  <c r="P184" i="39" s="1"/>
  <c r="Q184" i="39"/>
  <c r="R184" i="39" s="1"/>
  <c r="Q184" i="10"/>
  <c r="R184" i="10" s="1"/>
  <c r="O184" i="10"/>
  <c r="P184" i="10" s="1"/>
  <c r="N184" i="13" l="1"/>
  <c r="O24" i="13"/>
  <c r="P24" i="13" s="1"/>
  <c r="Q24" i="13"/>
  <c r="R24" i="13" s="1"/>
  <c r="N24" i="14"/>
  <c r="N24" i="15" l="1"/>
  <c r="O24" i="14"/>
  <c r="P24" i="14" s="1"/>
  <c r="Q24" i="14"/>
  <c r="R24" i="14" s="1"/>
  <c r="Q184" i="13"/>
  <c r="R184" i="13" s="1"/>
  <c r="N184" i="14"/>
  <c r="O184" i="13"/>
  <c r="P184" i="13" s="1"/>
  <c r="G206" i="15" l="1"/>
  <c r="O184" i="14"/>
  <c r="P184" i="14" s="1"/>
  <c r="N184" i="15"/>
  <c r="Q184" i="14"/>
  <c r="R184" i="14" s="1"/>
  <c r="N24" i="16"/>
  <c r="O24" i="15"/>
  <c r="P24" i="15" s="1"/>
  <c r="Q24" i="15"/>
  <c r="R24" i="15" s="1"/>
  <c r="O24" i="16" l="1"/>
  <c r="P24" i="16" s="1"/>
  <c r="Q24" i="16"/>
  <c r="R24" i="16" s="1"/>
  <c r="N184" i="16"/>
  <c r="O184" i="15"/>
  <c r="P184" i="15" s="1"/>
  <c r="Q184" i="15"/>
  <c r="R184" i="15" s="1"/>
  <c r="O184" i="16" l="1"/>
  <c r="P184" i="16" s="1"/>
  <c r="Q184" i="16"/>
  <c r="R184" i="16" s="1"/>
  <c r="F160" i="8" l="1"/>
  <c r="G159" i="8" s="1"/>
  <c r="F158" i="8"/>
  <c r="I158" i="8" s="1"/>
  <c r="F163" i="8"/>
  <c r="F165" i="8" s="1"/>
  <c r="F185" i="8" s="1"/>
  <c r="M156" i="8"/>
  <c r="M156" i="38" s="1"/>
  <c r="F176" i="8"/>
  <c r="F189" i="8" s="1"/>
  <c r="H156" i="8"/>
  <c r="I156" i="8" s="1"/>
  <c r="M185" i="8" l="1"/>
  <c r="M185" i="9" s="1"/>
  <c r="F200" i="8"/>
  <c r="F201" i="8" s="1"/>
  <c r="F200" i="9"/>
  <c r="O156" i="38"/>
  <c r="P156" i="38" s="1"/>
  <c r="M163" i="38"/>
  <c r="O163" i="38" s="1"/>
  <c r="P163" i="38" s="1"/>
  <c r="M158" i="38"/>
  <c r="P158" i="38" s="1"/>
  <c r="M160" i="38"/>
  <c r="M162" i="38"/>
  <c r="M176" i="8"/>
  <c r="M176" i="9" s="1"/>
  <c r="F186" i="8"/>
  <c r="F182" i="8"/>
  <c r="G161" i="8"/>
  <c r="J159" i="8"/>
  <c r="K159" i="8" s="1"/>
  <c r="H159" i="8"/>
  <c r="I159" i="8" s="1"/>
  <c r="G160" i="8"/>
  <c r="J160" i="8" s="1"/>
  <c r="K160" i="8" s="1"/>
  <c r="N159" i="8"/>
  <c r="N159" i="38" s="1"/>
  <c r="M183" i="8"/>
  <c r="M180" i="8"/>
  <c r="F178" i="8"/>
  <c r="F180" i="8"/>
  <c r="M160" i="8"/>
  <c r="M162" i="8"/>
  <c r="M163" i="8"/>
  <c r="M158" i="8"/>
  <c r="P158" i="8" s="1"/>
  <c r="O156" i="8"/>
  <c r="P156" i="8" s="1"/>
  <c r="H165" i="8"/>
  <c r="I165" i="8" s="1"/>
  <c r="M165" i="8"/>
  <c r="M165" i="38" s="1"/>
  <c r="O165" i="38" s="1"/>
  <c r="P165" i="38" s="1"/>
  <c r="M156" i="9"/>
  <c r="O156" i="9" s="1"/>
  <c r="P156" i="9" s="1"/>
  <c r="H163" i="8"/>
  <c r="I163" i="8" s="1"/>
  <c r="F183" i="8"/>
  <c r="F192" i="8" s="1"/>
  <c r="H160" i="8"/>
  <c r="I160" i="8" s="1"/>
  <c r="F201" i="9" l="1"/>
  <c r="M185" i="38"/>
  <c r="F201" i="38" s="1"/>
  <c r="M182" i="8"/>
  <c r="M176" i="38"/>
  <c r="O159" i="38"/>
  <c r="P159" i="38" s="1"/>
  <c r="N160" i="38"/>
  <c r="Q159" i="38"/>
  <c r="R159" i="38" s="1"/>
  <c r="M178" i="8"/>
  <c r="M186" i="8"/>
  <c r="M187" i="8" s="1"/>
  <c r="N160" i="8"/>
  <c r="Q160" i="8" s="1"/>
  <c r="R160" i="8" s="1"/>
  <c r="N159" i="9"/>
  <c r="Q159" i="8"/>
  <c r="R159" i="8" s="1"/>
  <c r="O159" i="8"/>
  <c r="P159" i="8" s="1"/>
  <c r="G162" i="8"/>
  <c r="J161" i="8"/>
  <c r="K161" i="8" s="1"/>
  <c r="H161" i="8"/>
  <c r="I161" i="8" s="1"/>
  <c r="N161" i="8"/>
  <c r="N161" i="38" s="1"/>
  <c r="M162" i="9"/>
  <c r="M158" i="9"/>
  <c r="P158" i="9" s="1"/>
  <c r="M160" i="9"/>
  <c r="M163" i="9"/>
  <c r="O163" i="9" s="1"/>
  <c r="P163" i="9" s="1"/>
  <c r="M156" i="10"/>
  <c r="M156" i="39" s="1"/>
  <c r="M156" i="12" s="1"/>
  <c r="O163" i="8"/>
  <c r="P163" i="8" s="1"/>
  <c r="M183" i="9"/>
  <c r="M178" i="9"/>
  <c r="M182" i="9"/>
  <c r="M186" i="9"/>
  <c r="M180" i="9"/>
  <c r="M176" i="10"/>
  <c r="M176" i="39" s="1"/>
  <c r="F187" i="8"/>
  <c r="O165" i="8"/>
  <c r="M165" i="9"/>
  <c r="O165" i="9" s="1"/>
  <c r="P165" i="9" s="1"/>
  <c r="P165" i="8"/>
  <c r="O160" i="8" l="1"/>
  <c r="P160" i="8" s="1"/>
  <c r="M158" i="12"/>
  <c r="P158" i="12" s="1"/>
  <c r="M160" i="12"/>
  <c r="M176" i="12"/>
  <c r="M180" i="12" s="1"/>
  <c r="O156" i="12"/>
  <c r="P156" i="12" s="1"/>
  <c r="M162" i="12"/>
  <c r="M180" i="38"/>
  <c r="M178" i="38"/>
  <c r="M183" i="38"/>
  <c r="M186" i="38"/>
  <c r="M182" i="38"/>
  <c r="Q160" i="38"/>
  <c r="R160" i="38" s="1"/>
  <c r="O160" i="38"/>
  <c r="P160" i="38" s="1"/>
  <c r="Q161" i="38"/>
  <c r="R161" i="38" s="1"/>
  <c r="O161" i="38"/>
  <c r="P161" i="38" s="1"/>
  <c r="N162" i="38"/>
  <c r="M163" i="39"/>
  <c r="O156" i="39"/>
  <c r="P156" i="39" s="1"/>
  <c r="M158" i="39"/>
  <c r="P158" i="39" s="1"/>
  <c r="M160" i="39"/>
  <c r="M162" i="39"/>
  <c r="M180" i="39"/>
  <c r="M182" i="39"/>
  <c r="Q159" i="9"/>
  <c r="R159" i="9" s="1"/>
  <c r="O159" i="9"/>
  <c r="P159" i="9" s="1"/>
  <c r="N161" i="9"/>
  <c r="N162" i="8"/>
  <c r="O161" i="8"/>
  <c r="P161" i="8" s="1"/>
  <c r="Q161" i="8"/>
  <c r="R161" i="8" s="1"/>
  <c r="J162" i="8"/>
  <c r="K162" i="8" s="1"/>
  <c r="H162" i="8"/>
  <c r="I162" i="8" s="1"/>
  <c r="N160" i="9"/>
  <c r="N159" i="10"/>
  <c r="N159" i="39" s="1"/>
  <c r="N159" i="12" s="1"/>
  <c r="M187" i="9"/>
  <c r="M165" i="10"/>
  <c r="M165" i="39" s="1"/>
  <c r="M165" i="12" s="1"/>
  <c r="M180" i="10"/>
  <c r="M182" i="10"/>
  <c r="M158" i="10"/>
  <c r="P158" i="10" s="1"/>
  <c r="M162" i="10"/>
  <c r="M163" i="10"/>
  <c r="O156" i="10"/>
  <c r="P156" i="10" s="1"/>
  <c r="M160" i="10"/>
  <c r="P165" i="12" l="1"/>
  <c r="O165" i="12"/>
  <c r="N160" i="12"/>
  <c r="Q159" i="12"/>
  <c r="R159" i="12" s="1"/>
  <c r="O159" i="12"/>
  <c r="P159" i="12" s="1"/>
  <c r="N159" i="13"/>
  <c r="O163" i="39"/>
  <c r="P163" i="39" s="1"/>
  <c r="M163" i="12"/>
  <c r="M187" i="38"/>
  <c r="M156" i="13"/>
  <c r="O156" i="13" s="1"/>
  <c r="P156" i="13" s="1"/>
  <c r="O162" i="38"/>
  <c r="P162" i="38" s="1"/>
  <c r="Q162" i="38"/>
  <c r="R162" i="38" s="1"/>
  <c r="M165" i="13"/>
  <c r="O165" i="13" s="1"/>
  <c r="P165" i="13" s="1"/>
  <c r="O165" i="39"/>
  <c r="P165" i="39" s="1"/>
  <c r="Q159" i="39"/>
  <c r="R159" i="39" s="1"/>
  <c r="N160" i="39"/>
  <c r="O159" i="39"/>
  <c r="P159" i="39" s="1"/>
  <c r="N149" i="13"/>
  <c r="Q160" i="9"/>
  <c r="R160" i="9" s="1"/>
  <c r="O160" i="9"/>
  <c r="P160" i="9" s="1"/>
  <c r="Q161" i="9"/>
  <c r="R161" i="9" s="1"/>
  <c r="O161" i="9"/>
  <c r="P161" i="9" s="1"/>
  <c r="N161" i="10"/>
  <c r="N161" i="39" s="1"/>
  <c r="N161" i="12" s="1"/>
  <c r="N162" i="9"/>
  <c r="N160" i="10"/>
  <c r="Q160" i="10" s="1"/>
  <c r="R160" i="10" s="1"/>
  <c r="O159" i="10"/>
  <c r="P159" i="10" s="1"/>
  <c r="Q159" i="10"/>
  <c r="R159" i="10" s="1"/>
  <c r="Q162" i="8"/>
  <c r="R162" i="8" s="1"/>
  <c r="O162" i="8"/>
  <c r="P162" i="8" s="1"/>
  <c r="O163" i="10"/>
  <c r="P163" i="10" s="1"/>
  <c r="O165" i="10"/>
  <c r="P165" i="10" s="1"/>
  <c r="P163" i="12" l="1"/>
  <c r="O163" i="12"/>
  <c r="O159" i="13"/>
  <c r="P159" i="13" s="1"/>
  <c r="Q159" i="13"/>
  <c r="R159" i="13" s="1"/>
  <c r="N160" i="13"/>
  <c r="R160" i="13" s="1"/>
  <c r="N162" i="12"/>
  <c r="Q161" i="12"/>
  <c r="R161" i="12" s="1"/>
  <c r="O161" i="12"/>
  <c r="P161" i="12" s="1"/>
  <c r="N161" i="13"/>
  <c r="O160" i="12"/>
  <c r="P160" i="12" s="1"/>
  <c r="Q160" i="12"/>
  <c r="R160" i="12" s="1"/>
  <c r="M163" i="13"/>
  <c r="O163" i="13" s="1"/>
  <c r="P163" i="13" s="1"/>
  <c r="M162" i="13"/>
  <c r="M158" i="13"/>
  <c r="P158" i="13" s="1"/>
  <c r="M160" i="13"/>
  <c r="O149" i="13"/>
  <c r="P149" i="13" s="1"/>
  <c r="N150" i="13"/>
  <c r="Q149" i="13"/>
  <c r="R149" i="13" s="1"/>
  <c r="N162" i="39"/>
  <c r="O161" i="39"/>
  <c r="P161" i="39" s="1"/>
  <c r="Q161" i="39"/>
  <c r="R161" i="39" s="1"/>
  <c r="N151" i="13"/>
  <c r="N72" i="21"/>
  <c r="Q160" i="39"/>
  <c r="R160" i="39" s="1"/>
  <c r="O160" i="39"/>
  <c r="P160" i="39" s="1"/>
  <c r="Q162" i="9"/>
  <c r="R162" i="9" s="1"/>
  <c r="O162" i="9"/>
  <c r="P162" i="9" s="1"/>
  <c r="O160" i="10"/>
  <c r="P160" i="10" s="1"/>
  <c r="N162" i="10"/>
  <c r="O161" i="10"/>
  <c r="P161" i="10" s="1"/>
  <c r="Q161" i="10"/>
  <c r="R161" i="10" s="1"/>
  <c r="P160" i="13" l="1"/>
  <c r="O162" i="12"/>
  <c r="P162" i="12" s="1"/>
  <c r="Q162" i="12"/>
  <c r="R162" i="12" s="1"/>
  <c r="Q161" i="13"/>
  <c r="R161" i="13" s="1"/>
  <c r="O161" i="13"/>
  <c r="P161" i="13" s="1"/>
  <c r="N162" i="13"/>
  <c r="R162" i="13" s="1"/>
  <c r="Q151" i="13"/>
  <c r="R151" i="13" s="1"/>
  <c r="N152" i="13"/>
  <c r="O151" i="13"/>
  <c r="P151" i="13" s="1"/>
  <c r="P150" i="13"/>
  <c r="R150" i="13"/>
  <c r="Q72" i="21"/>
  <c r="R72" i="21" s="1"/>
  <c r="O72" i="21"/>
  <c r="P72" i="21" s="1"/>
  <c r="N149" i="14"/>
  <c r="N74" i="21"/>
  <c r="Q162" i="39"/>
  <c r="R162" i="39" s="1"/>
  <c r="O162" i="39"/>
  <c r="P162" i="39" s="1"/>
  <c r="Q162" i="10"/>
  <c r="R162" i="10" s="1"/>
  <c r="O162" i="10"/>
  <c r="P162" i="10" s="1"/>
  <c r="M156" i="14"/>
  <c r="P162" i="13" l="1"/>
  <c r="R152" i="13"/>
  <c r="P152" i="13"/>
  <c r="Q74" i="21"/>
  <c r="R74" i="21" s="1"/>
  <c r="O74" i="21"/>
  <c r="P74" i="21" s="1"/>
  <c r="N151" i="14"/>
  <c r="N149" i="15"/>
  <c r="O149" i="14"/>
  <c r="P149" i="14" s="1"/>
  <c r="N120" i="22"/>
  <c r="Q149" i="14"/>
  <c r="R149" i="14" s="1"/>
  <c r="N159" i="14"/>
  <c r="M165" i="14"/>
  <c r="M160" i="14"/>
  <c r="M163" i="14"/>
  <c r="M158" i="14"/>
  <c r="M162" i="14"/>
  <c r="M125" i="22"/>
  <c r="M156" i="15"/>
  <c r="O120" i="22" l="1"/>
  <c r="P120" i="22" s="1"/>
  <c r="Q120" i="22"/>
  <c r="R120" i="22" s="1"/>
  <c r="N149" i="16"/>
  <c r="O149" i="15"/>
  <c r="P149" i="15" s="1"/>
  <c r="Q149" i="15"/>
  <c r="R149" i="15" s="1"/>
  <c r="N151" i="15"/>
  <c r="O151" i="14"/>
  <c r="P151" i="14" s="1"/>
  <c r="N122" i="22"/>
  <c r="Q151" i="14"/>
  <c r="R151" i="14" s="1"/>
  <c r="N159" i="15"/>
  <c r="N128" i="22"/>
  <c r="O159" i="14"/>
  <c r="P159" i="14" s="1"/>
  <c r="Q159" i="14"/>
  <c r="R159" i="14" s="1"/>
  <c r="N161" i="14"/>
  <c r="M163" i="15"/>
  <c r="M160" i="15"/>
  <c r="M158" i="15"/>
  <c r="M162" i="15"/>
  <c r="M156" i="16"/>
  <c r="M165" i="15"/>
  <c r="M131" i="22"/>
  <c r="M129" i="22"/>
  <c r="M127" i="22"/>
  <c r="M132" i="22"/>
  <c r="Q122" i="22" l="1"/>
  <c r="R122" i="22" s="1"/>
  <c r="O122" i="22"/>
  <c r="P122" i="22" s="1"/>
  <c r="N151" i="16"/>
  <c r="Q151" i="15"/>
  <c r="R151" i="15" s="1"/>
  <c r="O151" i="15"/>
  <c r="P151" i="15" s="1"/>
  <c r="Q149" i="16"/>
  <c r="R149" i="16" s="1"/>
  <c r="O149" i="16"/>
  <c r="P149" i="16" s="1"/>
  <c r="N161" i="15"/>
  <c r="Q161" i="14"/>
  <c r="R161" i="14" s="1"/>
  <c r="O161" i="14"/>
  <c r="P161" i="14" s="1"/>
  <c r="N130" i="22"/>
  <c r="O128" i="22"/>
  <c r="P128" i="22" s="1"/>
  <c r="Q128" i="22"/>
  <c r="R128" i="22" s="1"/>
  <c r="N159" i="16"/>
  <c r="Q159" i="15"/>
  <c r="R159" i="15" s="1"/>
  <c r="O159" i="15"/>
  <c r="P159" i="15" s="1"/>
  <c r="M165" i="16"/>
  <c r="M163" i="16"/>
  <c r="M160" i="16"/>
  <c r="M158" i="16"/>
  <c r="M162" i="16"/>
  <c r="Q151" i="16" l="1"/>
  <c r="R151" i="16" s="1"/>
  <c r="O151" i="16"/>
  <c r="P151" i="16" s="1"/>
  <c r="O159" i="16"/>
  <c r="P159" i="16" s="1"/>
  <c r="Q159" i="16"/>
  <c r="R159" i="16" s="1"/>
  <c r="O130" i="22"/>
  <c r="P130" i="22" s="1"/>
  <c r="Q130" i="22"/>
  <c r="R130" i="22" s="1"/>
  <c r="N161" i="16"/>
  <c r="O161" i="15"/>
  <c r="P161" i="15" s="1"/>
  <c r="Q161" i="15"/>
  <c r="R161" i="15" s="1"/>
  <c r="J15" i="8"/>
  <c r="K15" i="8" s="1"/>
  <c r="H15" i="8"/>
  <c r="I15" i="8" s="1"/>
  <c r="G185" i="8"/>
  <c r="H185" i="8" s="1"/>
  <c r="I185" i="8" s="1"/>
  <c r="G13" i="8"/>
  <c r="N15" i="8"/>
  <c r="Q15" i="8" l="1"/>
  <c r="R15" i="8" s="1"/>
  <c r="N15" i="38"/>
  <c r="H13" i="8"/>
  <c r="I13" i="8" s="1"/>
  <c r="G6" i="8"/>
  <c r="Q161" i="16"/>
  <c r="R161" i="16" s="1"/>
  <c r="O161" i="16"/>
  <c r="P161" i="16" s="1"/>
  <c r="J185" i="8"/>
  <c r="K185" i="8" s="1"/>
  <c r="J13" i="8"/>
  <c r="K13" i="8" s="1"/>
  <c r="N15" i="9"/>
  <c r="O15" i="8"/>
  <c r="P15" i="8" s="1"/>
  <c r="G183" i="8"/>
  <c r="Q15" i="38" l="1"/>
  <c r="R15" i="38" s="1"/>
  <c r="O15" i="38"/>
  <c r="P15" i="38" s="1"/>
  <c r="Q15" i="9"/>
  <c r="R15" i="9" s="1"/>
  <c r="O15" i="9"/>
  <c r="P15" i="9" s="1"/>
  <c r="G9" i="8"/>
  <c r="J6" i="8"/>
  <c r="K6" i="8" s="1"/>
  <c r="H6" i="8"/>
  <c r="I6" i="8" s="1"/>
  <c r="G8" i="8"/>
  <c r="G176" i="8"/>
  <c r="T176" i="8" s="1"/>
  <c r="V176" i="8" s="1"/>
  <c r="N6" i="8"/>
  <c r="N6" i="38" s="1"/>
  <c r="N15" i="10"/>
  <c r="N15" i="39" s="1"/>
  <c r="N15" i="12" s="1"/>
  <c r="H183" i="8"/>
  <c r="I183" i="8" s="1"/>
  <c r="J183" i="8"/>
  <c r="K183" i="8" s="1"/>
  <c r="O15" i="12" l="1"/>
  <c r="P15" i="12" s="1"/>
  <c r="Q15" i="12"/>
  <c r="R15" i="12" s="1"/>
  <c r="Q15" i="39"/>
  <c r="R15" i="39" s="1"/>
  <c r="O15" i="39"/>
  <c r="P15" i="39" s="1"/>
  <c r="N13" i="38"/>
  <c r="Q6" i="38"/>
  <c r="R6" i="38" s="1"/>
  <c r="O6" i="38"/>
  <c r="P6" i="38" s="1"/>
  <c r="N8" i="38"/>
  <c r="N13" i="8"/>
  <c r="N8" i="8"/>
  <c r="O6" i="8"/>
  <c r="P6" i="8" s="1"/>
  <c r="Q6" i="8"/>
  <c r="R6" i="8" s="1"/>
  <c r="N6" i="9"/>
  <c r="I8" i="8"/>
  <c r="K8" i="8"/>
  <c r="G186" i="8"/>
  <c r="G187" i="8" s="1"/>
  <c r="J176" i="8"/>
  <c r="K176" i="8" s="1"/>
  <c r="G178" i="8"/>
  <c r="H176" i="8"/>
  <c r="I176" i="8" s="1"/>
  <c r="G11" i="8"/>
  <c r="J9" i="8"/>
  <c r="K9" i="8" s="1"/>
  <c r="G10" i="8"/>
  <c r="H9" i="8"/>
  <c r="I9" i="8" s="1"/>
  <c r="N9" i="8"/>
  <c r="N9" i="38" s="1"/>
  <c r="G179" i="8"/>
  <c r="Q15" i="10"/>
  <c r="R15" i="10" s="1"/>
  <c r="O15" i="10"/>
  <c r="P15" i="10" s="1"/>
  <c r="N15" i="13" l="1"/>
  <c r="R8" i="38"/>
  <c r="P8" i="38"/>
  <c r="Q9" i="38"/>
  <c r="R9" i="38" s="1"/>
  <c r="N10" i="38"/>
  <c r="O9" i="38"/>
  <c r="P9" i="38" s="1"/>
  <c r="Q13" i="38"/>
  <c r="R13" i="38" s="1"/>
  <c r="O13" i="38"/>
  <c r="P13" i="38" s="1"/>
  <c r="Q6" i="9"/>
  <c r="R6" i="9" s="1"/>
  <c r="O6" i="9"/>
  <c r="P6" i="9" s="1"/>
  <c r="N10" i="8"/>
  <c r="N9" i="9"/>
  <c r="O9" i="8"/>
  <c r="P9" i="8" s="1"/>
  <c r="Q9" i="8"/>
  <c r="R9" i="8" s="1"/>
  <c r="J10" i="8"/>
  <c r="K10" i="8" s="1"/>
  <c r="H10" i="8"/>
  <c r="I10" i="8" s="1"/>
  <c r="G12" i="8"/>
  <c r="J11" i="8"/>
  <c r="K11" i="8" s="1"/>
  <c r="H11" i="8"/>
  <c r="I11" i="8" s="1"/>
  <c r="N11" i="8"/>
  <c r="N11" i="38" s="1"/>
  <c r="G181" i="8"/>
  <c r="N8" i="9"/>
  <c r="N13" i="9"/>
  <c r="N6" i="10"/>
  <c r="N6" i="39" s="1"/>
  <c r="N6" i="12" s="1"/>
  <c r="Q13" i="8"/>
  <c r="R13" i="8" s="1"/>
  <c r="O13" i="8"/>
  <c r="P13" i="8" s="1"/>
  <c r="H179" i="8"/>
  <c r="I179" i="8" s="1"/>
  <c r="J179" i="8"/>
  <c r="K179" i="8" s="1"/>
  <c r="G180" i="8"/>
  <c r="K178" i="8"/>
  <c r="I178" i="8"/>
  <c r="P8" i="8"/>
  <c r="R8" i="8"/>
  <c r="O6" i="12" l="1"/>
  <c r="P6" i="12" s="1"/>
  <c r="N8" i="12"/>
  <c r="Q6" i="12"/>
  <c r="R6" i="12" s="1"/>
  <c r="Q15" i="13"/>
  <c r="R15" i="13" s="1"/>
  <c r="O15" i="13"/>
  <c r="P15" i="13" s="1"/>
  <c r="Q11" i="38"/>
  <c r="R11" i="38" s="1"/>
  <c r="N12" i="38"/>
  <c r="O11" i="38"/>
  <c r="P11" i="38" s="1"/>
  <c r="Q10" i="38"/>
  <c r="R10" i="38" s="1"/>
  <c r="O10" i="38"/>
  <c r="P10" i="38" s="1"/>
  <c r="Q6" i="39"/>
  <c r="R6" i="39" s="1"/>
  <c r="O6" i="39"/>
  <c r="P6" i="39" s="1"/>
  <c r="N13" i="39"/>
  <c r="N13" i="12" s="1"/>
  <c r="N8" i="39"/>
  <c r="P8" i="9"/>
  <c r="R8" i="9"/>
  <c r="Q9" i="9"/>
  <c r="R9" i="9" s="1"/>
  <c r="O9" i="9"/>
  <c r="P9" i="9" s="1"/>
  <c r="Q13" i="9"/>
  <c r="R13" i="9" s="1"/>
  <c r="O13" i="9"/>
  <c r="P13" i="9" s="1"/>
  <c r="G182" i="8"/>
  <c r="J181" i="8"/>
  <c r="K181" i="8" s="1"/>
  <c r="H181" i="8"/>
  <c r="I181" i="8" s="1"/>
  <c r="J12" i="8"/>
  <c r="K12" i="8" s="1"/>
  <c r="H12" i="8"/>
  <c r="I12" i="8" s="1"/>
  <c r="Q10" i="8"/>
  <c r="R10" i="8" s="1"/>
  <c r="O10" i="8"/>
  <c r="P10" i="8" s="1"/>
  <c r="J180" i="8"/>
  <c r="K180" i="8" s="1"/>
  <c r="H180" i="8"/>
  <c r="I180" i="8" s="1"/>
  <c r="Q6" i="10"/>
  <c r="R6" i="10" s="1"/>
  <c r="N13" i="10"/>
  <c r="O6" i="10"/>
  <c r="P6" i="10" s="1"/>
  <c r="N8" i="10"/>
  <c r="Q11" i="8"/>
  <c r="R11" i="8" s="1"/>
  <c r="O11" i="8"/>
  <c r="P11" i="8" s="1"/>
  <c r="N11" i="9"/>
  <c r="N12" i="8"/>
  <c r="N9" i="10"/>
  <c r="N9" i="39" s="1"/>
  <c r="N9" i="12" s="1"/>
  <c r="N10" i="9"/>
  <c r="Q13" i="12" l="1"/>
  <c r="R13" i="12" s="1"/>
  <c r="O13" i="12"/>
  <c r="P13" i="12" s="1"/>
  <c r="P8" i="12"/>
  <c r="R8" i="12"/>
  <c r="O9" i="12"/>
  <c r="P9" i="12" s="1"/>
  <c r="Q9" i="12"/>
  <c r="R9" i="12" s="1"/>
  <c r="N10" i="12"/>
  <c r="Q12" i="38"/>
  <c r="R12" i="38" s="1"/>
  <c r="O12" i="38"/>
  <c r="P12" i="38" s="1"/>
  <c r="R8" i="39"/>
  <c r="P8" i="39"/>
  <c r="Q9" i="39"/>
  <c r="R9" i="39" s="1"/>
  <c r="N10" i="39"/>
  <c r="O9" i="39"/>
  <c r="P9" i="39" s="1"/>
  <c r="Q13" i="39"/>
  <c r="R13" i="39" s="1"/>
  <c r="O13" i="39"/>
  <c r="P13" i="39" s="1"/>
  <c r="Q10" i="9"/>
  <c r="R10" i="9" s="1"/>
  <c r="O10" i="9"/>
  <c r="P10" i="9" s="1"/>
  <c r="Q11" i="9"/>
  <c r="R11" i="9" s="1"/>
  <c r="O11" i="9"/>
  <c r="P11" i="9" s="1"/>
  <c r="N11" i="10"/>
  <c r="N11" i="39" s="1"/>
  <c r="N11" i="12" s="1"/>
  <c r="N12" i="9"/>
  <c r="R8" i="10"/>
  <c r="P8" i="10"/>
  <c r="J182" i="8"/>
  <c r="K182" i="8" s="1"/>
  <c r="H182" i="8"/>
  <c r="I182" i="8" s="1"/>
  <c r="Q9" i="10"/>
  <c r="R9" i="10" s="1"/>
  <c r="O9" i="10"/>
  <c r="P9" i="10" s="1"/>
  <c r="N10" i="10"/>
  <c r="O12" i="8"/>
  <c r="P12" i="8" s="1"/>
  <c r="Q12" i="8"/>
  <c r="R12" i="8" s="1"/>
  <c r="O13" i="10"/>
  <c r="P13" i="10" s="1"/>
  <c r="Q13" i="10"/>
  <c r="R13" i="10" s="1"/>
  <c r="N15" i="14"/>
  <c r="O11" i="12" l="1"/>
  <c r="P11" i="12" s="1"/>
  <c r="N12" i="12"/>
  <c r="Q11" i="12"/>
  <c r="R11" i="12" s="1"/>
  <c r="O10" i="12"/>
  <c r="P10" i="12" s="1"/>
  <c r="Q10" i="12"/>
  <c r="R10" i="12" s="1"/>
  <c r="Q11" i="39"/>
  <c r="R11" i="39" s="1"/>
  <c r="N12" i="39"/>
  <c r="O11" i="39"/>
  <c r="P11" i="39" s="1"/>
  <c r="Q10" i="39"/>
  <c r="R10" i="39" s="1"/>
  <c r="O10" i="39"/>
  <c r="P10" i="39" s="1"/>
  <c r="Q12" i="9"/>
  <c r="R12" i="9" s="1"/>
  <c r="O12" i="9"/>
  <c r="P12" i="9" s="1"/>
  <c r="O10" i="10"/>
  <c r="P10" i="10" s="1"/>
  <c r="Q10" i="10"/>
  <c r="R10" i="10" s="1"/>
  <c r="N6" i="13"/>
  <c r="Q11" i="10"/>
  <c r="R11" i="10" s="1"/>
  <c r="O11" i="10"/>
  <c r="P11" i="10" s="1"/>
  <c r="N12" i="10"/>
  <c r="Q15" i="14"/>
  <c r="R15" i="14" s="1"/>
  <c r="N15" i="15"/>
  <c r="O12" i="12" l="1"/>
  <c r="P12" i="12" s="1"/>
  <c r="Q12" i="12"/>
  <c r="R12" i="12" s="1"/>
  <c r="Q12" i="39"/>
  <c r="R12" i="39" s="1"/>
  <c r="O12" i="39"/>
  <c r="P12" i="39" s="1"/>
  <c r="Q12" i="10"/>
  <c r="R12" i="10" s="1"/>
  <c r="O12" i="10"/>
  <c r="P12" i="10" s="1"/>
  <c r="N13" i="13"/>
  <c r="N8" i="13"/>
  <c r="N6" i="14"/>
  <c r="Q6" i="13"/>
  <c r="R6" i="13" s="1"/>
  <c r="O6" i="13"/>
  <c r="P6" i="13" s="1"/>
  <c r="N9" i="13"/>
  <c r="Q15" i="15"/>
  <c r="R15" i="15" s="1"/>
  <c r="N15" i="16"/>
  <c r="Q9" i="13" l="1"/>
  <c r="R9" i="13" s="1"/>
  <c r="O9" i="13"/>
  <c r="P9" i="13" s="1"/>
  <c r="Q13" i="13"/>
  <c r="R13" i="13" s="1"/>
  <c r="O13" i="13"/>
  <c r="P13" i="13" s="1"/>
  <c r="P8" i="13"/>
  <c r="R8" i="13"/>
  <c r="N10" i="13"/>
  <c r="N9" i="14"/>
  <c r="N13" i="14"/>
  <c r="Q6" i="14"/>
  <c r="R6" i="14" s="1"/>
  <c r="N6" i="15"/>
  <c r="N6" i="16" s="1"/>
  <c r="N5" i="22"/>
  <c r="N8" i="14"/>
  <c r="O6" i="14"/>
  <c r="P6" i="14" s="1"/>
  <c r="N11" i="13"/>
  <c r="Q15" i="16"/>
  <c r="R15" i="16" s="1"/>
  <c r="Q11" i="13" l="1"/>
  <c r="R11" i="13" s="1"/>
  <c r="O11" i="13"/>
  <c r="P11" i="13" s="1"/>
  <c r="P10" i="13"/>
  <c r="R10" i="13"/>
  <c r="N11" i="14"/>
  <c r="N12" i="13"/>
  <c r="R8" i="14"/>
  <c r="O6" i="15"/>
  <c r="P6" i="15" s="1"/>
  <c r="N8" i="15"/>
  <c r="Q6" i="15"/>
  <c r="R6" i="15" s="1"/>
  <c r="N13" i="15"/>
  <c r="Q13" i="14"/>
  <c r="R13" i="14" s="1"/>
  <c r="N7" i="22"/>
  <c r="Q5" i="22"/>
  <c r="R5" i="22" s="1"/>
  <c r="O5" i="22"/>
  <c r="P5" i="22" s="1"/>
  <c r="N12" i="22"/>
  <c r="O9" i="14"/>
  <c r="P9" i="14" s="1"/>
  <c r="N9" i="15"/>
  <c r="Q9" i="14"/>
  <c r="R9" i="14" s="1"/>
  <c r="N10" i="14"/>
  <c r="N8" i="22"/>
  <c r="P12" i="13" l="1"/>
  <c r="R12" i="13"/>
  <c r="Q10" i="14"/>
  <c r="R10" i="14" s="1"/>
  <c r="O10" i="14"/>
  <c r="P10" i="14" s="1"/>
  <c r="N10" i="15"/>
  <c r="O9" i="15"/>
  <c r="P9" i="15" s="1"/>
  <c r="N9" i="16"/>
  <c r="Q9" i="15"/>
  <c r="R9" i="15" s="1"/>
  <c r="Q8" i="22"/>
  <c r="R8" i="22" s="1"/>
  <c r="N9" i="22"/>
  <c r="O8" i="22"/>
  <c r="P8" i="22" s="1"/>
  <c r="Q12" i="22"/>
  <c r="R12" i="22" s="1"/>
  <c r="Q6" i="16"/>
  <c r="R6" i="16" s="1"/>
  <c r="AA6" i="16"/>
  <c r="N13" i="16"/>
  <c r="O6" i="16"/>
  <c r="P6" i="16" s="1"/>
  <c r="N8" i="16"/>
  <c r="N11" i="15"/>
  <c r="O11" i="14"/>
  <c r="P11" i="14" s="1"/>
  <c r="Q11" i="14"/>
  <c r="R11" i="14" s="1"/>
  <c r="N10" i="22"/>
  <c r="N12" i="14"/>
  <c r="R7" i="22"/>
  <c r="Q13" i="15"/>
  <c r="R13" i="15" s="1"/>
  <c r="R8" i="15"/>
  <c r="O10" i="22" l="1"/>
  <c r="P10" i="22" s="1"/>
  <c r="Q10" i="22"/>
  <c r="R10" i="22" s="1"/>
  <c r="N11" i="22"/>
  <c r="Q9" i="16"/>
  <c r="R9" i="16" s="1"/>
  <c r="O9" i="16"/>
  <c r="P9" i="16" s="1"/>
  <c r="N10" i="16"/>
  <c r="Q10" i="15"/>
  <c r="R10" i="15" s="1"/>
  <c r="O10" i="15"/>
  <c r="P10" i="15" s="1"/>
  <c r="O12" i="14"/>
  <c r="P12" i="14" s="1"/>
  <c r="Q12" i="14"/>
  <c r="R12" i="14" s="1"/>
  <c r="O11" i="15"/>
  <c r="P11" i="15" s="1"/>
  <c r="N11" i="16"/>
  <c r="Q11" i="15"/>
  <c r="R11" i="15" s="1"/>
  <c r="N12" i="15"/>
  <c r="R8" i="16"/>
  <c r="Q13" i="16"/>
  <c r="R13" i="16" s="1"/>
  <c r="O12" i="15" l="1"/>
  <c r="P12" i="15" s="1"/>
  <c r="Q12" i="15"/>
  <c r="R12" i="15" s="1"/>
  <c r="O11" i="16"/>
  <c r="P11" i="16" s="1"/>
  <c r="Q11" i="16"/>
  <c r="R11" i="16" s="1"/>
  <c r="N12" i="16"/>
  <c r="O10" i="16"/>
  <c r="P10" i="16" s="1"/>
  <c r="Q10" i="16"/>
  <c r="R10" i="16" s="1"/>
  <c r="Q12" i="16" l="1"/>
  <c r="R12" i="16" s="1"/>
  <c r="O12" i="16"/>
  <c r="P12" i="16" s="1"/>
  <c r="H107" i="10" l="1"/>
  <c r="I107" i="10" s="1"/>
  <c r="F108" i="10"/>
  <c r="I108" i="10" s="1"/>
  <c r="F117" i="10"/>
  <c r="H117" i="10" s="1"/>
  <c r="M107" i="10"/>
  <c r="M107" i="39" s="1"/>
  <c r="M107" i="12" s="1"/>
  <c r="F115" i="10"/>
  <c r="F177" i="10"/>
  <c r="M177" i="10" s="1"/>
  <c r="M177" i="39" s="1"/>
  <c r="M108" i="12" l="1"/>
  <c r="P108" i="12" s="1"/>
  <c r="O107" i="12"/>
  <c r="P107" i="12" s="1"/>
  <c r="M177" i="12"/>
  <c r="M108" i="39"/>
  <c r="P108" i="39" s="1"/>
  <c r="O107" i="39"/>
  <c r="P107" i="39" s="1"/>
  <c r="M113" i="39"/>
  <c r="O177" i="39"/>
  <c r="P177" i="39" s="1"/>
  <c r="M183" i="39"/>
  <c r="M178" i="39"/>
  <c r="M186" i="39"/>
  <c r="H115" i="10"/>
  <c r="I115" i="10" s="1"/>
  <c r="F185" i="10"/>
  <c r="M115" i="10"/>
  <c r="M115" i="39" s="1"/>
  <c r="M115" i="12" s="1"/>
  <c r="H177" i="10"/>
  <c r="I177" i="10" s="1"/>
  <c r="F178" i="10"/>
  <c r="I178" i="10" s="1"/>
  <c r="F186" i="10"/>
  <c r="M178" i="10"/>
  <c r="M183" i="10"/>
  <c r="M186" i="10"/>
  <c r="O177" i="10"/>
  <c r="P177" i="10" s="1"/>
  <c r="H113" i="10"/>
  <c r="F183" i="10"/>
  <c r="I113" i="10"/>
  <c r="O107" i="10"/>
  <c r="P107" i="10" s="1"/>
  <c r="M113" i="10"/>
  <c r="M108" i="10"/>
  <c r="P108" i="10" s="1"/>
  <c r="F118" i="10"/>
  <c r="I118" i="10" s="1"/>
  <c r="I117" i="10"/>
  <c r="M117" i="10"/>
  <c r="M117" i="39" s="1"/>
  <c r="M117" i="12" s="1"/>
  <c r="F123" i="10"/>
  <c r="F200" i="10" l="1"/>
  <c r="F200" i="12"/>
  <c r="F200" i="39"/>
  <c r="O113" i="39"/>
  <c r="P113" i="39" s="1"/>
  <c r="M113" i="12"/>
  <c r="M118" i="12"/>
  <c r="O117" i="12"/>
  <c r="P117" i="12" s="1"/>
  <c r="O115" i="12"/>
  <c r="P115" i="12" s="1"/>
  <c r="M185" i="12"/>
  <c r="M178" i="12"/>
  <c r="O177" i="12"/>
  <c r="P177" i="12" s="1"/>
  <c r="M107" i="13"/>
  <c r="O107" i="13" s="1"/>
  <c r="P107" i="13" s="1"/>
  <c r="O117" i="39"/>
  <c r="P117" i="39" s="1"/>
  <c r="M118" i="39"/>
  <c r="M117" i="13"/>
  <c r="M123" i="39"/>
  <c r="M123" i="12" s="1"/>
  <c r="O115" i="39"/>
  <c r="P115" i="39" s="1"/>
  <c r="M187" i="39"/>
  <c r="H123" i="10"/>
  <c r="I123" i="10" s="1"/>
  <c r="F125" i="10"/>
  <c r="O113" i="10"/>
  <c r="P113" i="10" s="1"/>
  <c r="O115" i="10"/>
  <c r="P115" i="10" s="1"/>
  <c r="O117" i="10"/>
  <c r="P117" i="10" s="1"/>
  <c r="M123" i="10"/>
  <c r="M118" i="10"/>
  <c r="P118" i="10" s="1"/>
  <c r="H183" i="10"/>
  <c r="I183" i="10" s="1"/>
  <c r="F187" i="10"/>
  <c r="M187" i="10"/>
  <c r="H185" i="10"/>
  <c r="I185" i="10" s="1"/>
  <c r="M185" i="10"/>
  <c r="M38" i="21"/>
  <c r="F201" i="12" l="1"/>
  <c r="M185" i="39"/>
  <c r="F201" i="39" s="1"/>
  <c r="F201" i="10"/>
  <c r="M183" i="12"/>
  <c r="O113" i="12"/>
  <c r="P113" i="12" s="1"/>
  <c r="M108" i="13"/>
  <c r="P108" i="13" s="1"/>
  <c r="M113" i="13"/>
  <c r="O113" i="13" s="1"/>
  <c r="P113" i="13" s="1"/>
  <c r="M118" i="13"/>
  <c r="O117" i="13"/>
  <c r="P117" i="13" s="1"/>
  <c r="M123" i="13"/>
  <c r="M115" i="13"/>
  <c r="O115" i="13" s="1"/>
  <c r="P115" i="13" s="1"/>
  <c r="M107" i="14"/>
  <c r="M186" i="12"/>
  <c r="O38" i="21"/>
  <c r="P38" i="21" s="1"/>
  <c r="M78" i="21"/>
  <c r="M44" i="21"/>
  <c r="M39" i="21"/>
  <c r="P39" i="21" s="1"/>
  <c r="O123" i="10"/>
  <c r="P123" i="10" s="1"/>
  <c r="H125" i="10"/>
  <c r="I125" i="10" s="1"/>
  <c r="M125" i="10"/>
  <c r="M125" i="39" s="1"/>
  <c r="M125" i="12" s="1"/>
  <c r="M125" i="13" l="1"/>
  <c r="M46" i="21"/>
  <c r="O125" i="10"/>
  <c r="P125" i="10" s="1"/>
  <c r="O44" i="21"/>
  <c r="P44" i="21" s="1"/>
  <c r="M84" i="21"/>
  <c r="M89" i="21"/>
  <c r="O78" i="21"/>
  <c r="P78" i="21" s="1"/>
  <c r="M85" i="21"/>
  <c r="T78" i="21"/>
  <c r="M79" i="21"/>
  <c r="M187" i="12"/>
  <c r="O107" i="14"/>
  <c r="P107" i="14" s="1"/>
  <c r="M113" i="14"/>
  <c r="M108" i="14"/>
  <c r="P108" i="14" s="1"/>
  <c r="M86" i="22"/>
  <c r="M107" i="15"/>
  <c r="O107" i="15" l="1"/>
  <c r="P107" i="15" s="1"/>
  <c r="M107" i="16"/>
  <c r="M113" i="15"/>
  <c r="M108" i="15"/>
  <c r="P108" i="15" s="1"/>
  <c r="T85" i="21"/>
  <c r="V78" i="21"/>
  <c r="W78" i="21" s="1"/>
  <c r="T79" i="21"/>
  <c r="M86" i="21"/>
  <c r="M92" i="21"/>
  <c r="T84" i="21"/>
  <c r="M117" i="14"/>
  <c r="M52" i="21"/>
  <c r="M47" i="21"/>
  <c r="O46" i="21"/>
  <c r="P46" i="21" s="1"/>
  <c r="O86" i="22"/>
  <c r="P86" i="22" s="1"/>
  <c r="M92" i="22"/>
  <c r="M87" i="22"/>
  <c r="P87" i="22" s="1"/>
  <c r="O113" i="14"/>
  <c r="P113" i="14" s="1"/>
  <c r="M115" i="14"/>
  <c r="M94" i="22" l="1"/>
  <c r="M118" i="14"/>
  <c r="O117" i="14"/>
  <c r="P117" i="14" s="1"/>
  <c r="M123" i="14"/>
  <c r="M117" i="15"/>
  <c r="T86" i="21"/>
  <c r="O113" i="15"/>
  <c r="P113" i="15" s="1"/>
  <c r="M115" i="15"/>
  <c r="O115" i="14"/>
  <c r="P115" i="14" s="1"/>
  <c r="O92" i="22"/>
  <c r="P92" i="22" s="1"/>
  <c r="O107" i="16"/>
  <c r="P107" i="16" s="1"/>
  <c r="M113" i="16"/>
  <c r="M108" i="16"/>
  <c r="O117" i="15" l="1"/>
  <c r="M117" i="16"/>
  <c r="M118" i="15"/>
  <c r="M123" i="15"/>
  <c r="P117" i="15"/>
  <c r="O94" i="22"/>
  <c r="P94" i="22" s="1"/>
  <c r="M95" i="22"/>
  <c r="M100" i="22"/>
  <c r="O115" i="15"/>
  <c r="P115" i="15" s="1"/>
  <c r="M115" i="16"/>
  <c r="M125" i="14"/>
  <c r="O117" i="16" l="1"/>
  <c r="P117" i="16" s="1"/>
  <c r="M123" i="16"/>
  <c r="M118" i="16"/>
  <c r="M125" i="15"/>
  <c r="M125" i="16" l="1"/>
  <c r="J53" i="10" l="1"/>
  <c r="K53" i="10" s="1"/>
  <c r="H53" i="10"/>
  <c r="I53" i="10" s="1"/>
  <c r="H55" i="10"/>
  <c r="I55" i="10" s="1"/>
  <c r="N55" i="10" l="1"/>
  <c r="N55" i="39" s="1"/>
  <c r="N55" i="12" s="1"/>
  <c r="J55" i="10"/>
  <c r="K55" i="10" s="1"/>
  <c r="O55" i="12" l="1"/>
  <c r="P55" i="12" s="1"/>
  <c r="Q55" i="12"/>
  <c r="R55" i="12" s="1"/>
  <c r="N55" i="13"/>
  <c r="Q55" i="13" s="1"/>
  <c r="R55" i="13" s="1"/>
  <c r="Q55" i="39"/>
  <c r="R55" i="39" s="1"/>
  <c r="O55" i="39"/>
  <c r="P55" i="39" s="1"/>
  <c r="O55" i="10"/>
  <c r="P55" i="10" s="1"/>
  <c r="Q55" i="10"/>
  <c r="R55" i="10" s="1"/>
  <c r="N45" i="13" l="1"/>
  <c r="J153" i="10"/>
  <c r="K153" i="10" s="1"/>
  <c r="H153" i="10"/>
  <c r="I153" i="10" s="1"/>
  <c r="H155" i="10"/>
  <c r="I155" i="10" s="1"/>
  <c r="Q45" i="13" l="1"/>
  <c r="R45" i="13" s="1"/>
  <c r="N45" i="14"/>
  <c r="O45" i="13"/>
  <c r="P45" i="13" s="1"/>
  <c r="N155" i="10"/>
  <c r="N155" i="39" s="1"/>
  <c r="N155" i="12" s="1"/>
  <c r="J155" i="10"/>
  <c r="K155" i="10" s="1"/>
  <c r="Q155" i="12" l="1"/>
  <c r="R155" i="12" s="1"/>
  <c r="O155" i="12"/>
  <c r="P155" i="12" s="1"/>
  <c r="N155" i="13"/>
  <c r="Q155" i="39"/>
  <c r="R155" i="39" s="1"/>
  <c r="O155" i="39"/>
  <c r="P155" i="39" s="1"/>
  <c r="N45" i="15"/>
  <c r="Q45" i="14"/>
  <c r="R45" i="14" s="1"/>
  <c r="O45" i="14"/>
  <c r="P45" i="14" s="1"/>
  <c r="O155" i="10"/>
  <c r="P155" i="10" s="1"/>
  <c r="Q155" i="10"/>
  <c r="R155" i="10" s="1"/>
  <c r="Q45" i="15" l="1"/>
  <c r="R45" i="15" s="1"/>
  <c r="O45" i="15"/>
  <c r="P45" i="15" s="1"/>
  <c r="Q155" i="13"/>
  <c r="R155" i="13" s="1"/>
  <c r="O155" i="13"/>
  <c r="P155" i="13" s="1"/>
  <c r="U28" i="21"/>
  <c r="V28" i="21" s="1"/>
  <c r="W28" i="21" s="1"/>
  <c r="X28" i="21" l="1"/>
  <c r="Y28" i="21" s="1"/>
  <c r="U61" i="21" l="1"/>
  <c r="U68" i="21"/>
  <c r="U76" i="21" l="1"/>
  <c r="V68" i="21"/>
  <c r="W68" i="21" s="1"/>
  <c r="X68" i="21"/>
  <c r="Y68" i="21" s="1"/>
  <c r="U69" i="21"/>
  <c r="U67" i="21"/>
  <c r="U65" i="21"/>
  <c r="X61" i="21"/>
  <c r="Y61" i="21" s="1"/>
  <c r="U63" i="21"/>
  <c r="V61" i="21"/>
  <c r="W61" i="21" s="1"/>
  <c r="X76" i="21" l="1"/>
  <c r="Y76" i="21" s="1"/>
  <c r="V76" i="21"/>
  <c r="W76" i="21" s="1"/>
  <c r="N61" i="21"/>
  <c r="W63" i="21"/>
  <c r="Y63" i="21"/>
  <c r="N145" i="14"/>
  <c r="U73" i="21"/>
  <c r="U71" i="21"/>
  <c r="U75" i="21"/>
  <c r="X69" i="21"/>
  <c r="Y69" i="21" s="1"/>
  <c r="V69" i="21"/>
  <c r="W69" i="21" s="1"/>
  <c r="N69" i="21" l="1"/>
  <c r="N67" i="21"/>
  <c r="N65" i="21"/>
  <c r="N63" i="21"/>
  <c r="O61" i="21"/>
  <c r="P61" i="21" s="1"/>
  <c r="Q61" i="21"/>
  <c r="R61" i="21" s="1"/>
  <c r="N68" i="21"/>
  <c r="Y71" i="21"/>
  <c r="W71" i="21"/>
  <c r="Q145" i="14"/>
  <c r="R145" i="14" s="1"/>
  <c r="O145" i="14"/>
  <c r="P145" i="14" s="1"/>
  <c r="N145" i="15"/>
  <c r="N136" i="14"/>
  <c r="O136" i="14" l="1"/>
  <c r="P136" i="14" s="1"/>
  <c r="Q136" i="14"/>
  <c r="R136" i="14" s="1"/>
  <c r="N138" i="14"/>
  <c r="N143" i="14"/>
  <c r="N142" i="14"/>
  <c r="N136" i="15"/>
  <c r="N140" i="14"/>
  <c r="N109" i="22"/>
  <c r="Q145" i="15"/>
  <c r="R145" i="15" s="1"/>
  <c r="N145" i="16"/>
  <c r="O145" i="15"/>
  <c r="P145" i="15" s="1"/>
  <c r="O68" i="21"/>
  <c r="P68" i="21" s="1"/>
  <c r="Q68" i="21"/>
  <c r="R68" i="21" s="1"/>
  <c r="N146" i="14"/>
  <c r="P63" i="21"/>
  <c r="R63" i="21"/>
  <c r="N75" i="21"/>
  <c r="Q69" i="21"/>
  <c r="R69" i="21" s="1"/>
  <c r="O69" i="21"/>
  <c r="P69" i="21" s="1"/>
  <c r="N73" i="21"/>
  <c r="N71" i="21"/>
  <c r="N76" i="21"/>
  <c r="N155" i="14" l="1"/>
  <c r="Q145" i="16"/>
  <c r="R145" i="16" s="1"/>
  <c r="O145" i="16"/>
  <c r="P145" i="16" s="1"/>
  <c r="N115" i="22"/>
  <c r="Q109" i="22"/>
  <c r="R109" i="22" s="1"/>
  <c r="N113" i="22"/>
  <c r="N111" i="22"/>
  <c r="N116" i="22"/>
  <c r="O109" i="22"/>
  <c r="P109" i="22" s="1"/>
  <c r="O136" i="15"/>
  <c r="P136" i="15" s="1"/>
  <c r="N140" i="15"/>
  <c r="N143" i="15"/>
  <c r="Q136" i="15"/>
  <c r="R136" i="15" s="1"/>
  <c r="N142" i="15"/>
  <c r="N138" i="15"/>
  <c r="N136" i="16"/>
  <c r="Q143" i="14"/>
  <c r="R143" i="14" s="1"/>
  <c r="O143" i="14"/>
  <c r="P143" i="14" s="1"/>
  <c r="Q76" i="21"/>
  <c r="R76" i="21" s="1"/>
  <c r="O76" i="21"/>
  <c r="P76" i="21" s="1"/>
  <c r="O146" i="14"/>
  <c r="P146" i="14" s="1"/>
  <c r="Q146" i="14"/>
  <c r="R146" i="14" s="1"/>
  <c r="N150" i="14"/>
  <c r="N148" i="14"/>
  <c r="N153" i="14"/>
  <c r="N117" i="22"/>
  <c r="N152" i="14"/>
  <c r="N146" i="15"/>
  <c r="R71" i="21"/>
  <c r="P71" i="21"/>
  <c r="O140" i="14"/>
  <c r="P140" i="14" s="1"/>
  <c r="Q140" i="14"/>
  <c r="R140" i="14" s="1"/>
  <c r="O142" i="14"/>
  <c r="P142" i="14" s="1"/>
  <c r="Q142" i="14"/>
  <c r="R142" i="14" s="1"/>
  <c r="P138" i="14"/>
  <c r="R138" i="14"/>
  <c r="O155" i="14" l="1"/>
  <c r="P155" i="14" s="1"/>
  <c r="Q155" i="14"/>
  <c r="R155" i="14" s="1"/>
  <c r="N155" i="15"/>
  <c r="O152" i="14"/>
  <c r="P152" i="14" s="1"/>
  <c r="Q152" i="14"/>
  <c r="R152" i="14" s="1"/>
  <c r="Q153" i="14"/>
  <c r="R153" i="14" s="1"/>
  <c r="O153" i="14"/>
  <c r="P153" i="14" s="1"/>
  <c r="O150" i="14"/>
  <c r="P150" i="14" s="1"/>
  <c r="Q150" i="14"/>
  <c r="R150" i="14" s="1"/>
  <c r="AA136" i="16"/>
  <c r="O136" i="16"/>
  <c r="P136" i="16" s="1"/>
  <c r="Q136" i="16"/>
  <c r="R136" i="16" s="1"/>
  <c r="N142" i="16"/>
  <c r="N143" i="16"/>
  <c r="N140" i="16"/>
  <c r="N138" i="16"/>
  <c r="Q142" i="15"/>
  <c r="R142" i="15" s="1"/>
  <c r="O142" i="15"/>
  <c r="P142" i="15" s="1"/>
  <c r="O143" i="15"/>
  <c r="P143" i="15" s="1"/>
  <c r="Q143" i="15"/>
  <c r="R143" i="15" s="1"/>
  <c r="O116" i="22"/>
  <c r="P116" i="22" s="1"/>
  <c r="Q116" i="22"/>
  <c r="R116" i="22" s="1"/>
  <c r="P111" i="22"/>
  <c r="R111" i="22"/>
  <c r="O146" i="15"/>
  <c r="P146" i="15" s="1"/>
  <c r="N148" i="15"/>
  <c r="N150" i="15"/>
  <c r="Q146" i="15"/>
  <c r="R146" i="15" s="1"/>
  <c r="N152" i="15"/>
  <c r="N153" i="15"/>
  <c r="N146" i="16"/>
  <c r="N123" i="22"/>
  <c r="O117" i="22"/>
  <c r="P117" i="22" s="1"/>
  <c r="N119" i="22"/>
  <c r="Q117" i="22"/>
  <c r="R117" i="22" s="1"/>
  <c r="N121" i="22"/>
  <c r="N124" i="22"/>
  <c r="P148" i="14"/>
  <c r="R148" i="14"/>
  <c r="R138" i="15"/>
  <c r="P138" i="15"/>
  <c r="Q140" i="15"/>
  <c r="R140" i="15" s="1"/>
  <c r="O140" i="15"/>
  <c r="P140" i="15" s="1"/>
  <c r="O155" i="15" l="1"/>
  <c r="P155" i="15" s="1"/>
  <c r="Q155" i="15"/>
  <c r="R155" i="15" s="1"/>
  <c r="N155" i="16"/>
  <c r="O124" i="22"/>
  <c r="P124" i="22" s="1"/>
  <c r="Q124" i="22"/>
  <c r="R124" i="22" s="1"/>
  <c r="AA146" i="16"/>
  <c r="Q146" i="16"/>
  <c r="R146" i="16" s="1"/>
  <c r="O146" i="16"/>
  <c r="P146" i="16" s="1"/>
  <c r="N148" i="16"/>
  <c r="N153" i="16"/>
  <c r="N152" i="16"/>
  <c r="N150" i="16"/>
  <c r="Q152" i="15"/>
  <c r="R152" i="15" s="1"/>
  <c r="O152" i="15"/>
  <c r="P152" i="15" s="1"/>
  <c r="O150" i="15"/>
  <c r="P150" i="15" s="1"/>
  <c r="Q150" i="15"/>
  <c r="R150" i="15" s="1"/>
  <c r="R138" i="16"/>
  <c r="P138" i="16"/>
  <c r="O143" i="16"/>
  <c r="P143" i="16" s="1"/>
  <c r="Q143" i="16"/>
  <c r="R143" i="16" s="1"/>
  <c r="R119" i="22"/>
  <c r="P119" i="22"/>
  <c r="O153" i="15"/>
  <c r="P153" i="15" s="1"/>
  <c r="Q153" i="15"/>
  <c r="R153" i="15" s="1"/>
  <c r="R148" i="15"/>
  <c r="P148" i="15"/>
  <c r="Q140" i="16"/>
  <c r="R140" i="16" s="1"/>
  <c r="O140" i="16"/>
  <c r="P140" i="16" s="1"/>
  <c r="O142" i="16"/>
  <c r="P142" i="16" s="1"/>
  <c r="Q142" i="16"/>
  <c r="R142" i="16" s="1"/>
  <c r="O155" i="16" l="1"/>
  <c r="P155" i="16" s="1"/>
  <c r="Q155" i="16"/>
  <c r="R155" i="16" s="1"/>
  <c r="O152" i="16"/>
  <c r="P152" i="16" s="1"/>
  <c r="Q152" i="16"/>
  <c r="R152" i="16" s="1"/>
  <c r="P148" i="16"/>
  <c r="R148" i="16"/>
  <c r="Q150" i="16"/>
  <c r="R150" i="16" s="1"/>
  <c r="O150" i="16"/>
  <c r="P150" i="16" s="1"/>
  <c r="O153" i="16"/>
  <c r="P153" i="16" s="1"/>
  <c r="Q153" i="16"/>
  <c r="R153" i="16" s="1"/>
  <c r="N175" i="14" l="1"/>
  <c r="Q175" i="14" l="1"/>
  <c r="R175" i="14" s="1"/>
  <c r="O175" i="14"/>
  <c r="P175" i="14" s="1"/>
  <c r="N175" i="15"/>
  <c r="Q175" i="15" l="1"/>
  <c r="R175" i="15" s="1"/>
  <c r="O175" i="15"/>
  <c r="P175" i="15" s="1"/>
  <c r="N175" i="16"/>
  <c r="N166" i="14"/>
  <c r="Q166" i="14" l="1"/>
  <c r="R166" i="14" s="1"/>
  <c r="O166" i="14"/>
  <c r="P166" i="14" s="1"/>
  <c r="N168" i="14"/>
  <c r="N173" i="14"/>
  <c r="N133" i="22"/>
  <c r="N166" i="15"/>
  <c r="Q175" i="16"/>
  <c r="R175" i="16" s="1"/>
  <c r="O175" i="16"/>
  <c r="P175" i="16" s="1"/>
  <c r="N168" i="15" l="1"/>
  <c r="Q166" i="15"/>
  <c r="R166" i="15" s="1"/>
  <c r="O166" i="15"/>
  <c r="P166" i="15" s="1"/>
  <c r="N173" i="15"/>
  <c r="N166" i="16"/>
  <c r="N135" i="22"/>
  <c r="N140" i="22"/>
  <c r="O133" i="22"/>
  <c r="P133" i="22" s="1"/>
  <c r="Q133" i="22"/>
  <c r="R133" i="22" s="1"/>
  <c r="O173" i="14"/>
  <c r="P173" i="14" s="1"/>
  <c r="Q173" i="14"/>
  <c r="R173" i="14" s="1"/>
  <c r="R168" i="14"/>
  <c r="P168" i="14"/>
  <c r="Q140" i="22" l="1"/>
  <c r="R140" i="22" s="1"/>
  <c r="O140" i="22"/>
  <c r="P140" i="22" s="1"/>
  <c r="Q166" i="16"/>
  <c r="R166" i="16" s="1"/>
  <c r="O166" i="16"/>
  <c r="P166" i="16" s="1"/>
  <c r="N168" i="16"/>
  <c r="N173" i="16"/>
  <c r="R135" i="22"/>
  <c r="P135" i="22"/>
  <c r="Q173" i="15"/>
  <c r="R173" i="15" s="1"/>
  <c r="O173" i="15"/>
  <c r="P173" i="15" s="1"/>
  <c r="R168" i="15"/>
  <c r="P168" i="15"/>
  <c r="Q173" i="16" l="1"/>
  <c r="R173" i="16" s="1"/>
  <c r="O173" i="16"/>
  <c r="P173" i="16" s="1"/>
  <c r="P168" i="16"/>
  <c r="R168" i="16"/>
  <c r="N165" i="14" l="1"/>
  <c r="Q165" i="14" l="1"/>
  <c r="R165" i="14" s="1"/>
  <c r="O165" i="14"/>
  <c r="P165" i="14" s="1"/>
  <c r="N165" i="15"/>
  <c r="O165" i="15" l="1"/>
  <c r="P165" i="15" s="1"/>
  <c r="Q165" i="15"/>
  <c r="R165" i="15" s="1"/>
  <c r="N165" i="16"/>
  <c r="O165" i="16" l="1"/>
  <c r="P165" i="16" s="1"/>
  <c r="Q165" i="16"/>
  <c r="R165" i="16" s="1"/>
  <c r="N156" i="14" l="1"/>
  <c r="Q156" i="14" l="1"/>
  <c r="R156" i="14" s="1"/>
  <c r="N163" i="14"/>
  <c r="N158" i="14"/>
  <c r="O156" i="14"/>
  <c r="P156" i="14" s="1"/>
  <c r="N162" i="14"/>
  <c r="N160" i="14"/>
  <c r="N156" i="15"/>
  <c r="N125" i="22"/>
  <c r="N131" i="22" l="1"/>
  <c r="O125" i="22"/>
  <c r="P125" i="22" s="1"/>
  <c r="N127" i="22"/>
  <c r="N129" i="22"/>
  <c r="Q125" i="22"/>
  <c r="R125" i="22" s="1"/>
  <c r="N132" i="22"/>
  <c r="Q160" i="14"/>
  <c r="R160" i="14" s="1"/>
  <c r="O160" i="14"/>
  <c r="P160" i="14" s="1"/>
  <c r="O163" i="14"/>
  <c r="P163" i="14" s="1"/>
  <c r="Q163" i="14"/>
  <c r="R163" i="14" s="1"/>
  <c r="N158" i="15"/>
  <c r="O156" i="15"/>
  <c r="P156" i="15" s="1"/>
  <c r="Q156" i="15"/>
  <c r="R156" i="15" s="1"/>
  <c r="N156" i="16"/>
  <c r="N160" i="15"/>
  <c r="N162" i="15"/>
  <c r="N163" i="15"/>
  <c r="Q162" i="14"/>
  <c r="R162" i="14" s="1"/>
  <c r="O162" i="14"/>
  <c r="P162" i="14" s="1"/>
  <c r="R158" i="14"/>
  <c r="P158" i="14"/>
  <c r="Q156" i="16" l="1"/>
  <c r="R156" i="16" s="1"/>
  <c r="O156" i="16"/>
  <c r="P156" i="16" s="1"/>
  <c r="N158" i="16"/>
  <c r="N163" i="16"/>
  <c r="N160" i="16"/>
  <c r="N162" i="16"/>
  <c r="O163" i="15"/>
  <c r="P163" i="15" s="1"/>
  <c r="Q163" i="15"/>
  <c r="R163" i="15" s="1"/>
  <c r="O160" i="15"/>
  <c r="P160" i="15" s="1"/>
  <c r="Q160" i="15"/>
  <c r="R160" i="15" s="1"/>
  <c r="R158" i="15"/>
  <c r="P158" i="15"/>
  <c r="Q132" i="22"/>
  <c r="R132" i="22" s="1"/>
  <c r="O132" i="22"/>
  <c r="P132" i="22" s="1"/>
  <c r="Q162" i="15"/>
  <c r="R162" i="15" s="1"/>
  <c r="O162" i="15"/>
  <c r="P162" i="15" s="1"/>
  <c r="R127" i="22"/>
  <c r="P127" i="22"/>
  <c r="O162" i="16" l="1"/>
  <c r="P162" i="16" s="1"/>
  <c r="Q162" i="16"/>
  <c r="R162" i="16" s="1"/>
  <c r="Q163" i="16"/>
  <c r="R163" i="16" s="1"/>
  <c r="O163" i="16"/>
  <c r="P163" i="16" s="1"/>
  <c r="O160" i="16"/>
  <c r="P160" i="16" s="1"/>
  <c r="Q160" i="16"/>
  <c r="R160" i="16" s="1"/>
  <c r="R158" i="16"/>
  <c r="P158" i="16"/>
  <c r="J105" i="39"/>
  <c r="K105" i="39" s="1"/>
  <c r="H105" i="39"/>
  <c r="I105" i="39" s="1"/>
  <c r="G98" i="39"/>
  <c r="I98" i="39" s="1"/>
  <c r="N105" i="39"/>
  <c r="N105" i="12" s="1"/>
  <c r="G103" i="39"/>
  <c r="G96" i="39" s="1"/>
  <c r="G116" i="39" s="1"/>
  <c r="H116" i="39" s="1"/>
  <c r="I116" i="39" s="1"/>
  <c r="G185" i="39"/>
  <c r="G189" i="39" s="1"/>
  <c r="G123" i="39" l="1"/>
  <c r="G118" i="39"/>
  <c r="I118" i="39" s="1"/>
  <c r="O105" i="12"/>
  <c r="P105" i="12" s="1"/>
  <c r="Q105" i="12"/>
  <c r="R105" i="12" s="1"/>
  <c r="O105" i="39"/>
  <c r="P105" i="39" s="1"/>
  <c r="J96" i="39"/>
  <c r="K96" i="39" s="1"/>
  <c r="N96" i="39"/>
  <c r="N96" i="12" s="1"/>
  <c r="H96" i="39"/>
  <c r="I96" i="39" s="1"/>
  <c r="G176" i="39"/>
  <c r="G99" i="39"/>
  <c r="G119" i="39" s="1"/>
  <c r="G120" i="39" s="1"/>
  <c r="J185" i="39"/>
  <c r="K185" i="39" s="1"/>
  <c r="H185" i="39"/>
  <c r="I185" i="39" s="1"/>
  <c r="H103" i="39"/>
  <c r="I103" i="39" s="1"/>
  <c r="G183" i="39"/>
  <c r="J103" i="39"/>
  <c r="K103" i="39" s="1"/>
  <c r="Q105" i="39"/>
  <c r="R105" i="39" s="1"/>
  <c r="N116" i="39"/>
  <c r="N116" i="12" s="1"/>
  <c r="K98" i="39"/>
  <c r="J116" i="39"/>
  <c r="K116" i="39" s="1"/>
  <c r="K118" i="39" l="1"/>
  <c r="G125" i="39"/>
  <c r="J123" i="39"/>
  <c r="K123" i="39" s="1"/>
  <c r="H123" i="39"/>
  <c r="I123" i="39" s="1"/>
  <c r="O96" i="12"/>
  <c r="P96" i="12" s="1"/>
  <c r="Q96" i="12"/>
  <c r="R96" i="12" s="1"/>
  <c r="N98" i="12"/>
  <c r="O116" i="12"/>
  <c r="P116" i="12" s="1"/>
  <c r="Q116" i="12"/>
  <c r="R116" i="12" s="1"/>
  <c r="N118" i="12"/>
  <c r="N96" i="13"/>
  <c r="N29" i="21"/>
  <c r="N105" i="13"/>
  <c r="N116" i="13"/>
  <c r="N45" i="21"/>
  <c r="J183" i="39"/>
  <c r="K183" i="39" s="1"/>
  <c r="H183" i="39"/>
  <c r="I183" i="39" s="1"/>
  <c r="G186" i="39"/>
  <c r="G187" i="39" s="1"/>
  <c r="H176" i="39"/>
  <c r="I176" i="39" s="1"/>
  <c r="G178" i="39"/>
  <c r="J176" i="39"/>
  <c r="K176" i="39" s="1"/>
  <c r="Q96" i="39"/>
  <c r="R96" i="39" s="1"/>
  <c r="O96" i="39"/>
  <c r="P96" i="39" s="1"/>
  <c r="N98" i="39"/>
  <c r="N103" i="39"/>
  <c r="N103" i="12" s="1"/>
  <c r="N118" i="39"/>
  <c r="Q116" i="39"/>
  <c r="R116" i="39" s="1"/>
  <c r="O116" i="39"/>
  <c r="P116" i="39" s="1"/>
  <c r="N123" i="39"/>
  <c r="N123" i="12" s="1"/>
  <c r="H99" i="39"/>
  <c r="I99" i="39" s="1"/>
  <c r="N99" i="39"/>
  <c r="N99" i="12" s="1"/>
  <c r="J99" i="39"/>
  <c r="K99" i="39" s="1"/>
  <c r="G100" i="39"/>
  <c r="G179" i="39"/>
  <c r="G101" i="39"/>
  <c r="G121" i="39" s="1"/>
  <c r="G122" i="39" s="1"/>
  <c r="J125" i="39" l="1"/>
  <c r="K125" i="39" s="1"/>
  <c r="H125" i="39"/>
  <c r="I125" i="39" s="1"/>
  <c r="N125" i="39"/>
  <c r="Q123" i="12"/>
  <c r="R123" i="12" s="1"/>
  <c r="O123" i="12"/>
  <c r="P123" i="12" s="1"/>
  <c r="O103" i="12"/>
  <c r="P103" i="12" s="1"/>
  <c r="Q103" i="12"/>
  <c r="R103" i="12" s="1"/>
  <c r="N100" i="12"/>
  <c r="O99" i="12"/>
  <c r="P99" i="12" s="1"/>
  <c r="Q99" i="12"/>
  <c r="R99" i="12" s="1"/>
  <c r="N99" i="13"/>
  <c r="N32" i="21"/>
  <c r="N33" i="21" s="1"/>
  <c r="R118" i="12"/>
  <c r="P118" i="12"/>
  <c r="R98" i="12"/>
  <c r="P98" i="12"/>
  <c r="N105" i="14"/>
  <c r="Q105" i="13"/>
  <c r="R105" i="13" s="1"/>
  <c r="O105" i="13"/>
  <c r="P105" i="13" s="1"/>
  <c r="Q45" i="21"/>
  <c r="R45" i="21" s="1"/>
  <c r="N52" i="21"/>
  <c r="N47" i="21"/>
  <c r="O45" i="21"/>
  <c r="P45" i="21" s="1"/>
  <c r="N123" i="13"/>
  <c r="Q116" i="13"/>
  <c r="R116" i="13" s="1"/>
  <c r="N118" i="13"/>
  <c r="N116" i="14"/>
  <c r="O116" i="13"/>
  <c r="P116" i="13" s="1"/>
  <c r="Q29" i="21"/>
  <c r="R29" i="21" s="1"/>
  <c r="O29" i="21"/>
  <c r="P29" i="21" s="1"/>
  <c r="N36" i="21"/>
  <c r="N31" i="21"/>
  <c r="N77" i="21"/>
  <c r="N103" i="13"/>
  <c r="Q96" i="13"/>
  <c r="R96" i="13" s="1"/>
  <c r="O96" i="13"/>
  <c r="P96" i="13" s="1"/>
  <c r="N98" i="13"/>
  <c r="N96" i="14"/>
  <c r="N100" i="13"/>
  <c r="N89" i="13"/>
  <c r="G180" i="39"/>
  <c r="H179" i="39"/>
  <c r="I179" i="39" s="1"/>
  <c r="J179" i="39"/>
  <c r="K179" i="39" s="1"/>
  <c r="N101" i="39"/>
  <c r="N101" i="12" s="1"/>
  <c r="G102" i="39"/>
  <c r="J101" i="39"/>
  <c r="K101" i="39" s="1"/>
  <c r="H101" i="39"/>
  <c r="I101" i="39" s="1"/>
  <c r="G181" i="39"/>
  <c r="J100" i="39"/>
  <c r="K100" i="39" s="1"/>
  <c r="H100" i="39"/>
  <c r="I100" i="39" s="1"/>
  <c r="J119" i="39"/>
  <c r="K119" i="39" s="1"/>
  <c r="H119" i="39"/>
  <c r="I119" i="39" s="1"/>
  <c r="N119" i="39"/>
  <c r="P118" i="39"/>
  <c r="R118" i="39"/>
  <c r="P98" i="39"/>
  <c r="R98" i="39"/>
  <c r="K178" i="39"/>
  <c r="I178" i="39"/>
  <c r="Q99" i="39"/>
  <c r="R99" i="39" s="1"/>
  <c r="O99" i="39"/>
  <c r="P99" i="39" s="1"/>
  <c r="N100" i="39"/>
  <c r="Q123" i="39"/>
  <c r="R123" i="39" s="1"/>
  <c r="O123" i="39"/>
  <c r="P123" i="39" s="1"/>
  <c r="O103" i="39"/>
  <c r="P103" i="39" s="1"/>
  <c r="Q103" i="39"/>
  <c r="R103" i="39" s="1"/>
  <c r="N125" i="12" l="1"/>
  <c r="Q125" i="39"/>
  <c r="R125" i="39" s="1"/>
  <c r="O125" i="39"/>
  <c r="P125" i="39" s="1"/>
  <c r="N109" i="13"/>
  <c r="Q109" i="13" s="1"/>
  <c r="R109" i="13" s="1"/>
  <c r="N119" i="12"/>
  <c r="O99" i="13"/>
  <c r="P99" i="13" s="1"/>
  <c r="Q99" i="13"/>
  <c r="R99" i="13" s="1"/>
  <c r="N99" i="14"/>
  <c r="N102" i="12"/>
  <c r="O101" i="12"/>
  <c r="P101" i="12" s="1"/>
  <c r="Q101" i="12"/>
  <c r="R101" i="12" s="1"/>
  <c r="N101" i="13"/>
  <c r="N34" i="21"/>
  <c r="Q32" i="21"/>
  <c r="R32" i="21" s="1"/>
  <c r="O32" i="21"/>
  <c r="P32" i="21" s="1"/>
  <c r="Q100" i="12"/>
  <c r="R100" i="12" s="1"/>
  <c r="O100" i="12"/>
  <c r="P100" i="12" s="1"/>
  <c r="R100" i="13"/>
  <c r="P100" i="13"/>
  <c r="R98" i="13"/>
  <c r="P98" i="13"/>
  <c r="U77" i="21"/>
  <c r="N85" i="21"/>
  <c r="P86" i="21" s="1"/>
  <c r="O77" i="21"/>
  <c r="P77" i="21" s="1"/>
  <c r="N95" i="21"/>
  <c r="N79" i="21"/>
  <c r="Q77" i="21"/>
  <c r="R77" i="21" s="1"/>
  <c r="P31" i="21"/>
  <c r="R31" i="21"/>
  <c r="N116" i="15"/>
  <c r="N118" i="14"/>
  <c r="N123" i="14"/>
  <c r="N93" i="22"/>
  <c r="O116" i="14"/>
  <c r="P116" i="14" s="1"/>
  <c r="Q116" i="14"/>
  <c r="R116" i="14" s="1"/>
  <c r="Q52" i="21"/>
  <c r="R52" i="21" s="1"/>
  <c r="O52" i="21"/>
  <c r="P52" i="21" s="1"/>
  <c r="N103" i="14"/>
  <c r="N96" i="15"/>
  <c r="N98" i="14"/>
  <c r="Q96" i="14"/>
  <c r="R96" i="14" s="1"/>
  <c r="N77" i="22"/>
  <c r="O96" i="14"/>
  <c r="P96" i="14" s="1"/>
  <c r="N100" i="14"/>
  <c r="Q103" i="13"/>
  <c r="R103" i="13" s="1"/>
  <c r="O103" i="13"/>
  <c r="P103" i="13" s="1"/>
  <c r="Q36" i="21"/>
  <c r="R36" i="21" s="1"/>
  <c r="O36" i="21"/>
  <c r="P36" i="21" s="1"/>
  <c r="N84" i="21"/>
  <c r="R118" i="13"/>
  <c r="P118" i="13"/>
  <c r="Q123" i="13"/>
  <c r="R123" i="13" s="1"/>
  <c r="O123" i="13"/>
  <c r="P123" i="13" s="1"/>
  <c r="R47" i="21"/>
  <c r="P47" i="21"/>
  <c r="N105" i="15"/>
  <c r="Q105" i="14"/>
  <c r="R105" i="14" s="1"/>
  <c r="O105" i="14"/>
  <c r="P105" i="14" s="1"/>
  <c r="N91" i="13"/>
  <c r="O91" i="13" s="1"/>
  <c r="P91" i="13" s="1"/>
  <c r="O109" i="13"/>
  <c r="P109" i="13" s="1"/>
  <c r="O89" i="13"/>
  <c r="P89" i="13" s="1"/>
  <c r="N90" i="13"/>
  <c r="Q89" i="13"/>
  <c r="R89" i="13" s="1"/>
  <c r="N89" i="14"/>
  <c r="N40" i="21"/>
  <c r="J121" i="39"/>
  <c r="K121" i="39" s="1"/>
  <c r="H121" i="39"/>
  <c r="I121" i="39" s="1"/>
  <c r="N121" i="39"/>
  <c r="Q119" i="39"/>
  <c r="R119" i="39" s="1"/>
  <c r="O119" i="39"/>
  <c r="P119" i="39" s="1"/>
  <c r="N120" i="39"/>
  <c r="J102" i="39"/>
  <c r="K102" i="39" s="1"/>
  <c r="H102" i="39"/>
  <c r="I102" i="39" s="1"/>
  <c r="O100" i="39"/>
  <c r="P100" i="39" s="1"/>
  <c r="Q100" i="39"/>
  <c r="R100" i="39" s="1"/>
  <c r="J120" i="39"/>
  <c r="K120" i="39" s="1"/>
  <c r="H120" i="39"/>
  <c r="I120" i="39" s="1"/>
  <c r="J181" i="39"/>
  <c r="K181" i="39" s="1"/>
  <c r="G182" i="39"/>
  <c r="H181" i="39"/>
  <c r="I181" i="39" s="1"/>
  <c r="O101" i="39"/>
  <c r="P101" i="39" s="1"/>
  <c r="Q101" i="39"/>
  <c r="R101" i="39" s="1"/>
  <c r="N102" i="39"/>
  <c r="J180" i="39"/>
  <c r="K180" i="39" s="1"/>
  <c r="H180" i="39"/>
  <c r="I180" i="39" s="1"/>
  <c r="N110" i="13" l="1"/>
  <c r="N125" i="13"/>
  <c r="Q125" i="12"/>
  <c r="R125" i="12" s="1"/>
  <c r="O125" i="12"/>
  <c r="P125" i="12" s="1"/>
  <c r="O101" i="13"/>
  <c r="P101" i="13" s="1"/>
  <c r="Q101" i="13"/>
  <c r="R101" i="13" s="1"/>
  <c r="N101" i="14"/>
  <c r="N102" i="13"/>
  <c r="N99" i="15"/>
  <c r="Q99" i="14"/>
  <c r="R99" i="14" s="1"/>
  <c r="N80" i="22"/>
  <c r="O99" i="14"/>
  <c r="P99" i="14" s="1"/>
  <c r="N120" i="12"/>
  <c r="Q119" i="12"/>
  <c r="R119" i="12" s="1"/>
  <c r="O119" i="12"/>
  <c r="P119" i="12" s="1"/>
  <c r="N119" i="13"/>
  <c r="N48" i="21"/>
  <c r="N111" i="13"/>
  <c r="Q111" i="13" s="1"/>
  <c r="R111" i="13" s="1"/>
  <c r="N121" i="12"/>
  <c r="Q34" i="21"/>
  <c r="R34" i="21" s="1"/>
  <c r="O34" i="21"/>
  <c r="P34" i="21" s="1"/>
  <c r="N35" i="21"/>
  <c r="Q102" i="12"/>
  <c r="R102" i="12" s="1"/>
  <c r="O102" i="12"/>
  <c r="P102" i="12" s="1"/>
  <c r="N92" i="13"/>
  <c r="Q91" i="13"/>
  <c r="R91" i="13" s="1"/>
  <c r="N105" i="16"/>
  <c r="Q105" i="15"/>
  <c r="R105" i="15" s="1"/>
  <c r="O105" i="15"/>
  <c r="P105" i="15" s="1"/>
  <c r="N103" i="15"/>
  <c r="N96" i="16"/>
  <c r="N98" i="15"/>
  <c r="O96" i="15"/>
  <c r="P96" i="15" s="1"/>
  <c r="Q96" i="15"/>
  <c r="R96" i="15" s="1"/>
  <c r="N100" i="15"/>
  <c r="Q123" i="14"/>
  <c r="R123" i="14" s="1"/>
  <c r="O123" i="14"/>
  <c r="P123" i="14" s="1"/>
  <c r="N118" i="15"/>
  <c r="N123" i="15"/>
  <c r="O116" i="15"/>
  <c r="P116" i="15" s="1"/>
  <c r="Q116" i="15"/>
  <c r="R116" i="15" s="1"/>
  <c r="N86" i="21"/>
  <c r="Q84" i="21"/>
  <c r="R84" i="21" s="1"/>
  <c r="U84" i="21"/>
  <c r="N92" i="21"/>
  <c r="O84" i="21"/>
  <c r="P84" i="21" s="1"/>
  <c r="O100" i="14"/>
  <c r="P100" i="14" s="1"/>
  <c r="Q100" i="14"/>
  <c r="R100" i="14" s="1"/>
  <c r="Q77" i="22"/>
  <c r="R77" i="22" s="1"/>
  <c r="O77" i="22"/>
  <c r="P77" i="22" s="1"/>
  <c r="N81" i="22"/>
  <c r="N79" i="22"/>
  <c r="N84" i="22"/>
  <c r="P98" i="14"/>
  <c r="R98" i="14"/>
  <c r="O103" i="14"/>
  <c r="P103" i="14" s="1"/>
  <c r="Q103" i="14"/>
  <c r="R103" i="14" s="1"/>
  <c r="Q93" i="22"/>
  <c r="R93" i="22" s="1"/>
  <c r="N95" i="22"/>
  <c r="N100" i="22"/>
  <c r="O93" i="22"/>
  <c r="P93" i="22" s="1"/>
  <c r="R118" i="14"/>
  <c r="P118" i="14"/>
  <c r="R79" i="21"/>
  <c r="P79" i="21"/>
  <c r="V77" i="21"/>
  <c r="W77" i="21" s="1"/>
  <c r="U85" i="21"/>
  <c r="U79" i="21"/>
  <c r="X77" i="21"/>
  <c r="Y77" i="21" s="1"/>
  <c r="R92" i="13"/>
  <c r="P92" i="13"/>
  <c r="N112" i="13"/>
  <c r="R90" i="13"/>
  <c r="P90" i="13"/>
  <c r="R110" i="13"/>
  <c r="P110" i="13"/>
  <c r="N90" i="14"/>
  <c r="N72" i="22"/>
  <c r="O89" i="14"/>
  <c r="P89" i="14" s="1"/>
  <c r="Q89" i="14"/>
  <c r="R89" i="14" s="1"/>
  <c r="N91" i="14"/>
  <c r="N42" i="21"/>
  <c r="N41" i="21"/>
  <c r="Q40" i="21"/>
  <c r="R40" i="21" s="1"/>
  <c r="O40" i="21"/>
  <c r="P40" i="21" s="1"/>
  <c r="N80" i="21"/>
  <c r="N109" i="14"/>
  <c r="Q102" i="39"/>
  <c r="R102" i="39" s="1"/>
  <c r="O102" i="39"/>
  <c r="P102" i="39" s="1"/>
  <c r="O120" i="39"/>
  <c r="P120" i="39" s="1"/>
  <c r="Q120" i="39"/>
  <c r="R120" i="39" s="1"/>
  <c r="J122" i="39"/>
  <c r="K122" i="39" s="1"/>
  <c r="H122" i="39"/>
  <c r="I122" i="39" s="1"/>
  <c r="H182" i="39"/>
  <c r="I182" i="39" s="1"/>
  <c r="J182" i="39"/>
  <c r="K182" i="39" s="1"/>
  <c r="O121" i="39"/>
  <c r="P121" i="39" s="1"/>
  <c r="Q121" i="39"/>
  <c r="R121" i="39" s="1"/>
  <c r="N122" i="39"/>
  <c r="O111" i="13" l="1"/>
  <c r="P111" i="13" s="1"/>
  <c r="N125" i="14"/>
  <c r="Q125" i="13"/>
  <c r="R125" i="13" s="1"/>
  <c r="O125" i="13"/>
  <c r="P125" i="13" s="1"/>
  <c r="Q119" i="13"/>
  <c r="R119" i="13" s="1"/>
  <c r="O119" i="13"/>
  <c r="P119" i="13" s="1"/>
  <c r="N119" i="14"/>
  <c r="N120" i="13"/>
  <c r="R102" i="13"/>
  <c r="P102" i="13"/>
  <c r="N122" i="12"/>
  <c r="O121" i="12"/>
  <c r="P121" i="12" s="1"/>
  <c r="Q121" i="12"/>
  <c r="R121" i="12" s="1"/>
  <c r="N121" i="13"/>
  <c r="N50" i="21"/>
  <c r="Q48" i="21"/>
  <c r="R48" i="21" s="1"/>
  <c r="O48" i="21"/>
  <c r="P48" i="21" s="1"/>
  <c r="N49" i="21"/>
  <c r="O120" i="12"/>
  <c r="P120" i="12" s="1"/>
  <c r="Q120" i="12"/>
  <c r="R120" i="12" s="1"/>
  <c r="Q80" i="22"/>
  <c r="R80" i="22" s="1"/>
  <c r="O80" i="22"/>
  <c r="P80" i="22" s="1"/>
  <c r="N99" i="16"/>
  <c r="Q99" i="15"/>
  <c r="R99" i="15" s="1"/>
  <c r="O99" i="15"/>
  <c r="P99" i="15" s="1"/>
  <c r="N101" i="15"/>
  <c r="O101" i="14"/>
  <c r="P101" i="14" s="1"/>
  <c r="Q101" i="14"/>
  <c r="R101" i="14" s="1"/>
  <c r="N82" i="22"/>
  <c r="N102" i="14"/>
  <c r="Y79" i="21"/>
  <c r="W79" i="21"/>
  <c r="Q100" i="22"/>
  <c r="R100" i="22" s="1"/>
  <c r="O100" i="22"/>
  <c r="P100" i="22" s="1"/>
  <c r="R79" i="22"/>
  <c r="P79" i="22"/>
  <c r="V84" i="21"/>
  <c r="W84" i="21" s="1"/>
  <c r="U86" i="21"/>
  <c r="X84" i="21"/>
  <c r="Y84" i="21" s="1"/>
  <c r="R118" i="15"/>
  <c r="P118" i="15"/>
  <c r="R98" i="15"/>
  <c r="P98" i="15"/>
  <c r="Q103" i="15"/>
  <c r="R103" i="15" s="1"/>
  <c r="O103" i="15"/>
  <c r="P103" i="15" s="1"/>
  <c r="R95" i="22"/>
  <c r="P95" i="22"/>
  <c r="O84" i="22"/>
  <c r="P84" i="22" s="1"/>
  <c r="Q84" i="22"/>
  <c r="R84" i="22" s="1"/>
  <c r="Q123" i="15"/>
  <c r="R123" i="15" s="1"/>
  <c r="O123" i="15"/>
  <c r="P123" i="15" s="1"/>
  <c r="Q100" i="15"/>
  <c r="R100" i="15" s="1"/>
  <c r="O100" i="15"/>
  <c r="P100" i="15" s="1"/>
  <c r="N103" i="16"/>
  <c r="N98" i="16"/>
  <c r="Q96" i="16"/>
  <c r="R96" i="16" s="1"/>
  <c r="AA96" i="16"/>
  <c r="O96" i="16"/>
  <c r="P96" i="16" s="1"/>
  <c r="N100" i="16"/>
  <c r="Q105" i="16"/>
  <c r="R105" i="16" s="1"/>
  <c r="O105" i="16"/>
  <c r="P105" i="16" s="1"/>
  <c r="R112" i="13"/>
  <c r="P112" i="13"/>
  <c r="N110" i="14"/>
  <c r="N109" i="15"/>
  <c r="N88" i="22"/>
  <c r="O109" i="14"/>
  <c r="P109" i="14" s="1"/>
  <c r="Q109" i="14"/>
  <c r="R109" i="14" s="1"/>
  <c r="U80" i="21"/>
  <c r="O80" i="21"/>
  <c r="P80" i="21" s="1"/>
  <c r="Q80" i="21"/>
  <c r="R80" i="21" s="1"/>
  <c r="N81" i="21"/>
  <c r="Q42" i="21"/>
  <c r="R42" i="21" s="1"/>
  <c r="N43" i="21"/>
  <c r="O42" i="21"/>
  <c r="P42" i="21" s="1"/>
  <c r="N82" i="21"/>
  <c r="N111" i="14"/>
  <c r="N92" i="14"/>
  <c r="O91" i="14"/>
  <c r="P91" i="14" s="1"/>
  <c r="Q91" i="14"/>
  <c r="R91" i="14" s="1"/>
  <c r="N74" i="22"/>
  <c r="Q72" i="22"/>
  <c r="R72" i="22" s="1"/>
  <c r="N73" i="22"/>
  <c r="O72" i="22"/>
  <c r="P72" i="22" s="1"/>
  <c r="Q90" i="14"/>
  <c r="R90" i="14" s="1"/>
  <c r="O90" i="14"/>
  <c r="P90" i="14" s="1"/>
  <c r="Q122" i="39"/>
  <c r="R122" i="39" s="1"/>
  <c r="O122" i="39"/>
  <c r="P122" i="39" s="1"/>
  <c r="H33" i="13"/>
  <c r="I33" i="13" s="1"/>
  <c r="F183" i="13"/>
  <c r="F35" i="13"/>
  <c r="M35" i="13" s="1"/>
  <c r="F27" i="13"/>
  <c r="N125" i="15" l="1"/>
  <c r="Q125" i="14"/>
  <c r="R125" i="14" s="1"/>
  <c r="O125" i="14"/>
  <c r="P125" i="14" s="1"/>
  <c r="Q102" i="14"/>
  <c r="R102" i="14" s="1"/>
  <c r="O102" i="14"/>
  <c r="P102" i="14" s="1"/>
  <c r="N101" i="16"/>
  <c r="Q101" i="15"/>
  <c r="R101" i="15" s="1"/>
  <c r="O101" i="15"/>
  <c r="P101" i="15" s="1"/>
  <c r="N102" i="15"/>
  <c r="O121" i="13"/>
  <c r="P121" i="13" s="1"/>
  <c r="Q121" i="13"/>
  <c r="R121" i="13" s="1"/>
  <c r="N121" i="14"/>
  <c r="N122" i="13"/>
  <c r="P120" i="13"/>
  <c r="R120" i="13"/>
  <c r="O82" i="22"/>
  <c r="P82" i="22" s="1"/>
  <c r="Q82" i="22"/>
  <c r="R82" i="22" s="1"/>
  <c r="N83" i="22"/>
  <c r="O99" i="16"/>
  <c r="P99" i="16" s="1"/>
  <c r="Q99" i="16"/>
  <c r="R99" i="16" s="1"/>
  <c r="Q50" i="21"/>
  <c r="R50" i="21" s="1"/>
  <c r="O50" i="21"/>
  <c r="P50" i="21" s="1"/>
  <c r="N51" i="21"/>
  <c r="O122" i="12"/>
  <c r="P122" i="12" s="1"/>
  <c r="Q122" i="12"/>
  <c r="R122" i="12" s="1"/>
  <c r="N119" i="15"/>
  <c r="O119" i="14"/>
  <c r="P119" i="14" s="1"/>
  <c r="N96" i="22"/>
  <c r="Q119" i="14"/>
  <c r="R119" i="14" s="1"/>
  <c r="N120" i="14"/>
  <c r="Q103" i="16"/>
  <c r="R103" i="16" s="1"/>
  <c r="O103" i="16"/>
  <c r="P103" i="16" s="1"/>
  <c r="Q100" i="16"/>
  <c r="R100" i="16" s="1"/>
  <c r="O100" i="16"/>
  <c r="P100" i="16" s="1"/>
  <c r="P98" i="16"/>
  <c r="R98" i="16"/>
  <c r="F31" i="13"/>
  <c r="M27" i="13"/>
  <c r="O35" i="13"/>
  <c r="P35" i="13" s="1"/>
  <c r="U82" i="21"/>
  <c r="O82" i="21"/>
  <c r="P82" i="21" s="1"/>
  <c r="Q82" i="21"/>
  <c r="R82" i="21" s="1"/>
  <c r="V80" i="21"/>
  <c r="W80" i="21" s="1"/>
  <c r="X80" i="21"/>
  <c r="Y80" i="21" s="1"/>
  <c r="U81" i="21"/>
  <c r="N110" i="15"/>
  <c r="Q109" i="15"/>
  <c r="R109" i="15" s="1"/>
  <c r="O109" i="15"/>
  <c r="P109" i="15" s="1"/>
  <c r="Q74" i="22"/>
  <c r="R74" i="22" s="1"/>
  <c r="O74" i="22"/>
  <c r="P74" i="22" s="1"/>
  <c r="N75" i="22"/>
  <c r="Q92" i="14"/>
  <c r="R92" i="14" s="1"/>
  <c r="O92" i="14"/>
  <c r="P92" i="14" s="1"/>
  <c r="N111" i="15"/>
  <c r="N112" i="14"/>
  <c r="O111" i="14"/>
  <c r="P111" i="14" s="1"/>
  <c r="Q111" i="14"/>
  <c r="R111" i="14" s="1"/>
  <c r="N90" i="22"/>
  <c r="N89" i="22"/>
  <c r="Q88" i="22"/>
  <c r="R88" i="22" s="1"/>
  <c r="O88" i="22"/>
  <c r="P88" i="22" s="1"/>
  <c r="Q110" i="14"/>
  <c r="R110" i="14" s="1"/>
  <c r="O110" i="14"/>
  <c r="P110" i="14" s="1"/>
  <c r="H35" i="13"/>
  <c r="I35" i="13" s="1"/>
  <c r="F185" i="13"/>
  <c r="F200" i="13" s="1"/>
  <c r="H27" i="13"/>
  <c r="I27" i="13" s="1"/>
  <c r="F28" i="13"/>
  <c r="I28" i="13" s="1"/>
  <c r="H183" i="13"/>
  <c r="I183" i="13" s="1"/>
  <c r="Q125" i="15" l="1"/>
  <c r="R125" i="15" s="1"/>
  <c r="O125" i="15"/>
  <c r="P125" i="15" s="1"/>
  <c r="R122" i="13"/>
  <c r="P122" i="13"/>
  <c r="Q102" i="15"/>
  <c r="R102" i="15" s="1"/>
  <c r="O102" i="15"/>
  <c r="P102" i="15" s="1"/>
  <c r="Q120" i="14"/>
  <c r="R120" i="14" s="1"/>
  <c r="O120" i="14"/>
  <c r="P120" i="14" s="1"/>
  <c r="O96" i="22"/>
  <c r="P96" i="22" s="1"/>
  <c r="Q96" i="22"/>
  <c r="R96" i="22" s="1"/>
  <c r="N97" i="22"/>
  <c r="Q119" i="15"/>
  <c r="R119" i="15" s="1"/>
  <c r="O119" i="15"/>
  <c r="P119" i="15" s="1"/>
  <c r="N120" i="15"/>
  <c r="N121" i="15"/>
  <c r="Q121" i="14"/>
  <c r="R121" i="14" s="1"/>
  <c r="O121" i="14"/>
  <c r="P121" i="14" s="1"/>
  <c r="N98" i="22"/>
  <c r="N122" i="14"/>
  <c r="Q101" i="16"/>
  <c r="R101" i="16" s="1"/>
  <c r="O101" i="16"/>
  <c r="P101" i="16" s="1"/>
  <c r="N102" i="16"/>
  <c r="H185" i="13"/>
  <c r="I185" i="13" s="1"/>
  <c r="M185" i="13"/>
  <c r="F201" i="13" s="1"/>
  <c r="O27" i="13"/>
  <c r="P27" i="13" s="1"/>
  <c r="M28" i="13"/>
  <c r="P28" i="13" s="1"/>
  <c r="M33" i="13"/>
  <c r="O33" i="13" s="1"/>
  <c r="P33" i="13" s="1"/>
  <c r="F32" i="13"/>
  <c r="H32" i="13" s="1"/>
  <c r="I32" i="13" s="1"/>
  <c r="M31" i="13"/>
  <c r="F51" i="13"/>
  <c r="F181" i="13"/>
  <c r="H31" i="13"/>
  <c r="I31" i="13" s="1"/>
  <c r="N91" i="22"/>
  <c r="Q90" i="22"/>
  <c r="R90" i="22" s="1"/>
  <c r="O90" i="22"/>
  <c r="P90" i="22" s="1"/>
  <c r="N112" i="15"/>
  <c r="O111" i="15"/>
  <c r="P111" i="15" s="1"/>
  <c r="Q111" i="15"/>
  <c r="R111" i="15" s="1"/>
  <c r="O112" i="14"/>
  <c r="P112" i="14" s="1"/>
  <c r="Q112" i="14"/>
  <c r="R112" i="14" s="1"/>
  <c r="O110" i="15"/>
  <c r="P110" i="15" s="1"/>
  <c r="Q110" i="15"/>
  <c r="R110" i="15" s="1"/>
  <c r="X82" i="21"/>
  <c r="Y82" i="21" s="1"/>
  <c r="V82" i="21"/>
  <c r="W82" i="21" s="1"/>
  <c r="U83" i="21"/>
  <c r="F46" i="13"/>
  <c r="M46" i="13" s="1"/>
  <c r="H36" i="13"/>
  <c r="I36" i="13" s="1"/>
  <c r="F176" i="13"/>
  <c r="M176" i="13" s="1"/>
  <c r="F40" i="13"/>
  <c r="G39" i="13" s="1"/>
  <c r="N39" i="13" s="1"/>
  <c r="M35" i="14"/>
  <c r="M27" i="14"/>
  <c r="O102" i="16" l="1"/>
  <c r="P102" i="16" s="1"/>
  <c r="Q102" i="16"/>
  <c r="R102" i="16" s="1"/>
  <c r="O98" i="22"/>
  <c r="P98" i="22" s="1"/>
  <c r="Q98" i="22"/>
  <c r="R98" i="22" s="1"/>
  <c r="N99" i="22"/>
  <c r="Q120" i="15"/>
  <c r="R120" i="15" s="1"/>
  <c r="O120" i="15"/>
  <c r="P120" i="15" s="1"/>
  <c r="Q122" i="14"/>
  <c r="R122" i="14" s="1"/>
  <c r="O122" i="14"/>
  <c r="P122" i="14" s="1"/>
  <c r="Q121" i="15"/>
  <c r="R121" i="15" s="1"/>
  <c r="O121" i="15"/>
  <c r="P121" i="15" s="1"/>
  <c r="N122" i="15"/>
  <c r="M180" i="13"/>
  <c r="M50" i="13"/>
  <c r="O46" i="13"/>
  <c r="P46" i="13" s="1"/>
  <c r="N40" i="13"/>
  <c r="Q39" i="13"/>
  <c r="R39" i="13" s="1"/>
  <c r="O39" i="13"/>
  <c r="P39" i="13" s="1"/>
  <c r="F52" i="13"/>
  <c r="M51" i="13"/>
  <c r="F182" i="13"/>
  <c r="M181" i="13"/>
  <c r="M32" i="13"/>
  <c r="P32" i="13" s="1"/>
  <c r="M31" i="14"/>
  <c r="O31" i="13"/>
  <c r="P31" i="13" s="1"/>
  <c r="G40" i="13"/>
  <c r="J40" i="13" s="1"/>
  <c r="K40" i="13" s="1"/>
  <c r="G41" i="13"/>
  <c r="N41" i="13" s="1"/>
  <c r="J39" i="13"/>
  <c r="K39" i="13" s="1"/>
  <c r="H39" i="13"/>
  <c r="I39" i="13" s="1"/>
  <c r="G49" i="13"/>
  <c r="N49" i="13" s="1"/>
  <c r="G179" i="13"/>
  <c r="Q112" i="15"/>
  <c r="R112" i="15" s="1"/>
  <c r="O112" i="15"/>
  <c r="P112" i="15" s="1"/>
  <c r="F180" i="13"/>
  <c r="H176" i="13"/>
  <c r="I176" i="13" s="1"/>
  <c r="H37" i="13"/>
  <c r="I37" i="13" s="1"/>
  <c r="I38" i="13"/>
  <c r="F47" i="13"/>
  <c r="M47" i="13" s="1"/>
  <c r="F177" i="13"/>
  <c r="M177" i="13" s="1"/>
  <c r="M36" i="14"/>
  <c r="F50" i="13"/>
  <c r="H46" i="13"/>
  <c r="I46" i="13" s="1"/>
  <c r="O27" i="14"/>
  <c r="P27" i="14" s="1"/>
  <c r="M33" i="14"/>
  <c r="M28" i="14"/>
  <c r="P28" i="14" s="1"/>
  <c r="M27" i="15"/>
  <c r="M22" i="22"/>
  <c r="M35" i="15"/>
  <c r="O35" i="14"/>
  <c r="P35" i="14" s="1"/>
  <c r="H40" i="13" l="1"/>
  <c r="I40" i="13" s="1"/>
  <c r="Q122" i="15"/>
  <c r="R122" i="15" s="1"/>
  <c r="O122" i="15"/>
  <c r="P122" i="15" s="1"/>
  <c r="M53" i="13"/>
  <c r="O53" i="13" s="1"/>
  <c r="P53" i="13" s="1"/>
  <c r="O47" i="13"/>
  <c r="P47" i="13" s="1"/>
  <c r="M48" i="13"/>
  <c r="P48" i="13" s="1"/>
  <c r="O41" i="13"/>
  <c r="P41" i="13" s="1"/>
  <c r="Q41" i="13"/>
  <c r="R41" i="13" s="1"/>
  <c r="N42" i="13"/>
  <c r="M178" i="13"/>
  <c r="M183" i="13"/>
  <c r="O177" i="13"/>
  <c r="P177" i="13" s="1"/>
  <c r="Q49" i="13"/>
  <c r="R49" i="13" s="1"/>
  <c r="O49" i="13"/>
  <c r="P49" i="13" s="1"/>
  <c r="N50" i="13"/>
  <c r="M31" i="15"/>
  <c r="M26" i="22"/>
  <c r="M32" i="14"/>
  <c r="O32" i="14" s="1"/>
  <c r="P32" i="14" s="1"/>
  <c r="O31" i="14"/>
  <c r="P31" i="14" s="1"/>
  <c r="M182" i="13"/>
  <c r="M52" i="13"/>
  <c r="M51" i="14"/>
  <c r="R40" i="13"/>
  <c r="P40" i="13"/>
  <c r="G180" i="13"/>
  <c r="H180" i="13" s="1"/>
  <c r="I180" i="13" s="1"/>
  <c r="H179" i="13"/>
  <c r="I179" i="13" s="1"/>
  <c r="J179" i="13"/>
  <c r="K179" i="13" s="1"/>
  <c r="G42" i="13"/>
  <c r="J41" i="13"/>
  <c r="K41" i="13" s="1"/>
  <c r="H41" i="13"/>
  <c r="I41" i="13" s="1"/>
  <c r="G181" i="13"/>
  <c r="G51" i="13"/>
  <c r="N39" i="14"/>
  <c r="G50" i="13"/>
  <c r="J50" i="13" s="1"/>
  <c r="K50" i="13" s="1"/>
  <c r="H49" i="13"/>
  <c r="I49" i="13" s="1"/>
  <c r="J49" i="13"/>
  <c r="K49" i="13" s="1"/>
  <c r="M36" i="15"/>
  <c r="M40" i="14"/>
  <c r="O36" i="14"/>
  <c r="P36" i="14" s="1"/>
  <c r="M29" i="22"/>
  <c r="M42" i="14"/>
  <c r="F53" i="13"/>
  <c r="F48" i="13"/>
  <c r="I48" i="13" s="1"/>
  <c r="H47" i="13"/>
  <c r="I47" i="13" s="1"/>
  <c r="M37" i="14"/>
  <c r="M46" i="14"/>
  <c r="H177" i="13"/>
  <c r="I177" i="13" s="1"/>
  <c r="F186" i="13"/>
  <c r="F187" i="13" s="1"/>
  <c r="F178" i="13"/>
  <c r="I178" i="13" s="1"/>
  <c r="M176" i="14"/>
  <c r="M197" i="13"/>
  <c r="O35" i="15"/>
  <c r="P35" i="15" s="1"/>
  <c r="M35" i="16"/>
  <c r="M28" i="22"/>
  <c r="M23" i="22"/>
  <c r="P23" i="22" s="1"/>
  <c r="O22" i="22"/>
  <c r="P22" i="22" s="1"/>
  <c r="M33" i="15"/>
  <c r="M28" i="15"/>
  <c r="P28" i="15" s="1"/>
  <c r="O27" i="15"/>
  <c r="P27" i="15" s="1"/>
  <c r="M27" i="16"/>
  <c r="O33" i="14"/>
  <c r="P33" i="14" s="1"/>
  <c r="H50" i="13" l="1"/>
  <c r="I50" i="13" s="1"/>
  <c r="J180" i="13"/>
  <c r="K180" i="13" s="1"/>
  <c r="G52" i="13"/>
  <c r="N51" i="13"/>
  <c r="M42" i="22"/>
  <c r="M51" i="15"/>
  <c r="M51" i="16" s="1"/>
  <c r="M27" i="22"/>
  <c r="M146" i="22"/>
  <c r="O26" i="22"/>
  <c r="P26" i="22" s="1"/>
  <c r="P50" i="13"/>
  <c r="R50" i="13"/>
  <c r="G182" i="13"/>
  <c r="M32" i="15"/>
  <c r="O32" i="15" s="1"/>
  <c r="P32" i="15" s="1"/>
  <c r="M31" i="16"/>
  <c r="O31" i="15"/>
  <c r="P31" i="15" s="1"/>
  <c r="P42" i="13"/>
  <c r="R42" i="13"/>
  <c r="N49" i="14"/>
  <c r="H51" i="13"/>
  <c r="I51" i="13" s="1"/>
  <c r="J51" i="13"/>
  <c r="K51" i="13" s="1"/>
  <c r="J42" i="13"/>
  <c r="K42" i="13" s="1"/>
  <c r="H42" i="13"/>
  <c r="I42" i="13" s="1"/>
  <c r="N39" i="15"/>
  <c r="Q39" i="14"/>
  <c r="R39" i="14" s="1"/>
  <c r="N40" i="14"/>
  <c r="Q40" i="14" s="1"/>
  <c r="R40" i="14" s="1"/>
  <c r="N32" i="22"/>
  <c r="O39" i="14"/>
  <c r="P39" i="14" s="1"/>
  <c r="N41" i="14"/>
  <c r="H181" i="13"/>
  <c r="I181" i="13" s="1"/>
  <c r="J181" i="13"/>
  <c r="K181" i="13" s="1"/>
  <c r="M180" i="14"/>
  <c r="M176" i="15"/>
  <c r="M186" i="13"/>
  <c r="M190" i="13"/>
  <c r="M50" i="14"/>
  <c r="M52" i="14"/>
  <c r="M46" i="15"/>
  <c r="M37" i="22"/>
  <c r="O46" i="14"/>
  <c r="P46" i="14" s="1"/>
  <c r="M38" i="14"/>
  <c r="P38" i="14" s="1"/>
  <c r="M37" i="15"/>
  <c r="M43" i="15" s="1"/>
  <c r="O43" i="15" s="1"/>
  <c r="P43" i="15" s="1"/>
  <c r="O37" i="14"/>
  <c r="P37" i="14" s="1"/>
  <c r="M30" i="22"/>
  <c r="M36" i="22" s="1"/>
  <c r="M43" i="14"/>
  <c r="O43" i="14" s="1"/>
  <c r="P43" i="14" s="1"/>
  <c r="M47" i="14"/>
  <c r="F55" i="13"/>
  <c r="M55" i="13" s="1"/>
  <c r="O55" i="13" s="1"/>
  <c r="P55" i="13" s="1"/>
  <c r="H53" i="13"/>
  <c r="I53" i="13" s="1"/>
  <c r="M33" i="22"/>
  <c r="O29" i="22"/>
  <c r="P29" i="22" s="1"/>
  <c r="M35" i="22"/>
  <c r="M141" i="22"/>
  <c r="M36" i="16"/>
  <c r="M40" i="15"/>
  <c r="M42" i="15"/>
  <c r="O36" i="15"/>
  <c r="P36" i="15" s="1"/>
  <c r="O33" i="15"/>
  <c r="P33" i="15" s="1"/>
  <c r="M33" i="16"/>
  <c r="M28" i="16"/>
  <c r="P28" i="16" s="1"/>
  <c r="O27" i="16"/>
  <c r="P27" i="16" s="1"/>
  <c r="O28" i="22"/>
  <c r="P28" i="22" s="1"/>
  <c r="O35" i="16"/>
  <c r="P35" i="16" s="1"/>
  <c r="J182" i="13" l="1"/>
  <c r="K182" i="13" s="1"/>
  <c r="H182" i="13"/>
  <c r="I182" i="13" s="1"/>
  <c r="Q51" i="13"/>
  <c r="R51" i="13" s="1"/>
  <c r="O51" i="13"/>
  <c r="P51" i="13" s="1"/>
  <c r="N52" i="13"/>
  <c r="M32" i="16"/>
  <c r="O32" i="16" s="1"/>
  <c r="P32" i="16" s="1"/>
  <c r="O31" i="16"/>
  <c r="P31" i="16" s="1"/>
  <c r="H52" i="13"/>
  <c r="I52" i="13" s="1"/>
  <c r="J52" i="13"/>
  <c r="K52" i="13" s="1"/>
  <c r="O36" i="22"/>
  <c r="P36" i="22" s="1"/>
  <c r="N42" i="14"/>
  <c r="O41" i="14"/>
  <c r="P41" i="14" s="1"/>
  <c r="N41" i="15"/>
  <c r="N34" i="22"/>
  <c r="Q41" i="14"/>
  <c r="R41" i="14" s="1"/>
  <c r="Q32" i="22"/>
  <c r="R32" i="22" s="1"/>
  <c r="N33" i="22"/>
  <c r="O32" i="22"/>
  <c r="P32" i="22" s="1"/>
  <c r="O40" i="14"/>
  <c r="P40" i="14" s="1"/>
  <c r="N51" i="14"/>
  <c r="N40" i="15"/>
  <c r="Q40" i="15" s="1"/>
  <c r="R40" i="15" s="1"/>
  <c r="O39" i="15"/>
  <c r="P39" i="15" s="1"/>
  <c r="Q39" i="15"/>
  <c r="R39" i="15" s="1"/>
  <c r="N49" i="15"/>
  <c r="Q49" i="14"/>
  <c r="R49" i="14" s="1"/>
  <c r="O49" i="14"/>
  <c r="P49" i="14" s="1"/>
  <c r="N50" i="14"/>
  <c r="Q50" i="14" s="1"/>
  <c r="R50" i="14" s="1"/>
  <c r="N40" i="22"/>
  <c r="M40" i="16"/>
  <c r="M42" i="16"/>
  <c r="M41" i="22"/>
  <c r="M43" i="22"/>
  <c r="O37" i="22"/>
  <c r="P37" i="22" s="1"/>
  <c r="M194" i="13"/>
  <c r="M187" i="13"/>
  <c r="M147" i="22"/>
  <c r="M145" i="22"/>
  <c r="H55" i="13"/>
  <c r="I55" i="13" s="1"/>
  <c r="O47" i="14"/>
  <c r="P47" i="14" s="1"/>
  <c r="M47" i="15"/>
  <c r="M48" i="14"/>
  <c r="P48" i="14" s="1"/>
  <c r="M38" i="22"/>
  <c r="M53" i="14"/>
  <c r="O30" i="22"/>
  <c r="P30" i="22" s="1"/>
  <c r="M31" i="22"/>
  <c r="P31" i="22" s="1"/>
  <c r="M38" i="15"/>
  <c r="P38" i="15" s="1"/>
  <c r="M37" i="16"/>
  <c r="O37" i="15"/>
  <c r="P37" i="15" s="1"/>
  <c r="M50" i="15"/>
  <c r="M46" i="16"/>
  <c r="M52" i="15"/>
  <c r="O46" i="15"/>
  <c r="P46" i="15" s="1"/>
  <c r="M180" i="15"/>
  <c r="M176" i="16"/>
  <c r="O33" i="16"/>
  <c r="P33" i="16" s="1"/>
  <c r="P52" i="13" l="1"/>
  <c r="R52" i="13"/>
  <c r="N51" i="15"/>
  <c r="O51" i="14"/>
  <c r="P51" i="14" s="1"/>
  <c r="N42" i="22"/>
  <c r="N52" i="14"/>
  <c r="Q51" i="14"/>
  <c r="R51" i="14" s="1"/>
  <c r="N42" i="15"/>
  <c r="Q41" i="15"/>
  <c r="R41" i="15" s="1"/>
  <c r="O41" i="15"/>
  <c r="P41" i="15" s="1"/>
  <c r="Q42" i="14"/>
  <c r="R42" i="14" s="1"/>
  <c r="O42" i="14"/>
  <c r="P42" i="14" s="1"/>
  <c r="N41" i="22"/>
  <c r="O40" i="22"/>
  <c r="P40" i="22" s="1"/>
  <c r="Q40" i="22"/>
  <c r="R40" i="22" s="1"/>
  <c r="O49" i="15"/>
  <c r="P49" i="15" s="1"/>
  <c r="N50" i="15"/>
  <c r="Q50" i="15" s="1"/>
  <c r="R50" i="15" s="1"/>
  <c r="Q49" i="15"/>
  <c r="R49" i="15" s="1"/>
  <c r="O50" i="14"/>
  <c r="P50" i="14" s="1"/>
  <c r="N35" i="22"/>
  <c r="O34" i="22"/>
  <c r="P34" i="22" s="1"/>
  <c r="Q34" i="22"/>
  <c r="R34" i="22" s="1"/>
  <c r="O40" i="15"/>
  <c r="P40" i="15" s="1"/>
  <c r="M180" i="16"/>
  <c r="M38" i="16"/>
  <c r="O37" i="16"/>
  <c r="P37" i="16" s="1"/>
  <c r="O53" i="14"/>
  <c r="P53" i="14" s="1"/>
  <c r="M43" i="16"/>
  <c r="M52" i="16"/>
  <c r="M50" i="16"/>
  <c r="M44" i="22"/>
  <c r="O44" i="22" s="1"/>
  <c r="P44" i="22" s="1"/>
  <c r="M39" i="22"/>
  <c r="P39" i="22" s="1"/>
  <c r="O38" i="22"/>
  <c r="P38" i="22" s="1"/>
  <c r="M48" i="15"/>
  <c r="P48" i="15" s="1"/>
  <c r="M53" i="15"/>
  <c r="O53" i="15" s="1"/>
  <c r="P53" i="15" s="1"/>
  <c r="O47" i="15"/>
  <c r="P47" i="15" s="1"/>
  <c r="M47" i="16"/>
  <c r="M55" i="14"/>
  <c r="Q42" i="15" l="1"/>
  <c r="R42" i="15" s="1"/>
  <c r="O42" i="15"/>
  <c r="P42" i="15" s="1"/>
  <c r="Q52" i="14"/>
  <c r="R52" i="14" s="1"/>
  <c r="O52" i="14"/>
  <c r="P52" i="14" s="1"/>
  <c r="N43" i="22"/>
  <c r="O42" i="22"/>
  <c r="P42" i="22" s="1"/>
  <c r="Q42" i="22"/>
  <c r="R42" i="22" s="1"/>
  <c r="N52" i="15"/>
  <c r="Q51" i="15"/>
  <c r="R51" i="15" s="1"/>
  <c r="O51" i="15"/>
  <c r="P51" i="15" s="1"/>
  <c r="O50" i="15"/>
  <c r="P50" i="15" s="1"/>
  <c r="M55" i="15"/>
  <c r="M53" i="16"/>
  <c r="O47" i="16"/>
  <c r="P47" i="16" s="1"/>
  <c r="M48" i="16"/>
  <c r="Q52" i="15" l="1"/>
  <c r="R52" i="15" s="1"/>
  <c r="O52" i="15"/>
  <c r="P52" i="15" s="1"/>
  <c r="M55" i="16"/>
  <c r="I13" i="14" l="1"/>
  <c r="H13" i="14"/>
  <c r="F183" i="14"/>
  <c r="M7" i="14" l="1"/>
  <c r="F8" i="14"/>
  <c r="I8" i="14" s="1"/>
  <c r="H15" i="14"/>
  <c r="I15" i="14" s="1"/>
  <c r="H7" i="14"/>
  <c r="I7" i="14" s="1"/>
  <c r="F177" i="14"/>
  <c r="F185" i="14"/>
  <c r="F200" i="14" s="1"/>
  <c r="M15" i="14"/>
  <c r="H183" i="14"/>
  <c r="I183" i="14" s="1"/>
  <c r="F181" i="14" l="1"/>
  <c r="F182" i="14" s="1"/>
  <c r="H182" i="14" s="1"/>
  <c r="I182" i="14" s="1"/>
  <c r="F178" i="14"/>
  <c r="H185" i="14"/>
  <c r="I185" i="14" s="1"/>
  <c r="M185" i="14"/>
  <c r="F201" i="14" s="1"/>
  <c r="M8" i="14"/>
  <c r="P8" i="14" s="1"/>
  <c r="M7" i="15"/>
  <c r="O7" i="14"/>
  <c r="P7" i="14" s="1"/>
  <c r="M13" i="14"/>
  <c r="M6" i="22"/>
  <c r="O15" i="14"/>
  <c r="P15" i="14" s="1"/>
  <c r="M15" i="15"/>
  <c r="F186" i="14"/>
  <c r="F187" i="14" s="1"/>
  <c r="H177" i="14"/>
  <c r="I177" i="14" s="1"/>
  <c r="I178" i="14"/>
  <c r="M177" i="14"/>
  <c r="M181" i="14" l="1"/>
  <c r="M181" i="15" s="1"/>
  <c r="H181" i="14"/>
  <c r="I181" i="14" s="1"/>
  <c r="M15" i="16"/>
  <c r="O15" i="15"/>
  <c r="P15" i="15" s="1"/>
  <c r="O13" i="14"/>
  <c r="P13" i="14" s="1"/>
  <c r="M13" i="15"/>
  <c r="O7" i="15"/>
  <c r="P7" i="15" s="1"/>
  <c r="M8" i="15"/>
  <c r="P8" i="15" s="1"/>
  <c r="M7" i="16"/>
  <c r="O177" i="14"/>
  <c r="M183" i="14"/>
  <c r="M177" i="15"/>
  <c r="M186" i="14"/>
  <c r="P177" i="14"/>
  <c r="M178" i="14"/>
  <c r="M12" i="22"/>
  <c r="M142" i="22"/>
  <c r="O6" i="22"/>
  <c r="P6" i="22" s="1"/>
  <c r="M7" i="22"/>
  <c r="P7" i="22" s="1"/>
  <c r="M185" i="15"/>
  <c r="M182" i="14" l="1"/>
  <c r="M181" i="16"/>
  <c r="M182" i="15"/>
  <c r="M185" i="16"/>
  <c r="O12" i="22"/>
  <c r="P12" i="22" s="1"/>
  <c r="M148" i="22"/>
  <c r="M187" i="14"/>
  <c r="M8" i="16"/>
  <c r="P8" i="16" s="1"/>
  <c r="M13" i="16"/>
  <c r="O7" i="16"/>
  <c r="P7" i="16" s="1"/>
  <c r="O15" i="16"/>
  <c r="P15" i="16" s="1"/>
  <c r="O142" i="22"/>
  <c r="P142" i="22" s="1"/>
  <c r="M149" i="22"/>
  <c r="M143" i="22"/>
  <c r="O177" i="15"/>
  <c r="P177" i="15" s="1"/>
  <c r="M186" i="15"/>
  <c r="M183" i="15"/>
  <c r="M177" i="16"/>
  <c r="M178" i="15"/>
  <c r="O13" i="15"/>
  <c r="P13" i="15" s="1"/>
  <c r="M182" i="16" l="1"/>
  <c r="M150" i="22"/>
  <c r="M178" i="16"/>
  <c r="O177" i="16"/>
  <c r="P177" i="16" s="1"/>
  <c r="M183" i="16"/>
  <c r="O13" i="16"/>
  <c r="P13" i="16" s="1"/>
  <c r="M187" i="15"/>
  <c r="J53" i="14" l="1"/>
  <c r="K53" i="14" s="1"/>
  <c r="H53" i="14"/>
  <c r="I53" i="14" s="1"/>
  <c r="J55" i="14"/>
  <c r="K55" i="14" s="1"/>
  <c r="H55" i="14" l="1"/>
  <c r="I55" i="14" s="1"/>
  <c r="N55" i="14"/>
  <c r="O55" i="14" l="1"/>
  <c r="P55" i="14" s="1"/>
  <c r="Q55" i="14"/>
  <c r="R55" i="14" s="1"/>
  <c r="J53" i="15" l="1"/>
  <c r="K53" i="15" s="1"/>
  <c r="H53" i="15"/>
  <c r="I53" i="15" s="1"/>
  <c r="J55" i="15"/>
  <c r="K55" i="15" s="1"/>
  <c r="N55" i="15"/>
  <c r="Q55" i="15" s="1"/>
  <c r="R55" i="15" s="1"/>
  <c r="O55" i="15" l="1"/>
  <c r="P55" i="15" s="1"/>
  <c r="H55" i="15"/>
  <c r="I55" i="15" s="1"/>
  <c r="J93" i="15" l="1"/>
  <c r="K93" i="15" s="1"/>
  <c r="H93" i="15"/>
  <c r="I93" i="15" s="1"/>
  <c r="G183" i="15"/>
  <c r="G86" i="15"/>
  <c r="G89" i="15" s="1"/>
  <c r="G176" i="15" l="1"/>
  <c r="J176" i="15" s="1"/>
  <c r="K176" i="15" s="1"/>
  <c r="G90" i="15"/>
  <c r="N89" i="15"/>
  <c r="H89" i="15"/>
  <c r="I89" i="15" s="1"/>
  <c r="J89" i="15"/>
  <c r="K89" i="15" s="1"/>
  <c r="G91" i="15"/>
  <c r="G179" i="15"/>
  <c r="G178" i="15"/>
  <c r="G186" i="15"/>
  <c r="G187" i="15" s="1"/>
  <c r="H176" i="15"/>
  <c r="I176" i="15" s="1"/>
  <c r="J86" i="15"/>
  <c r="K86" i="15" s="1"/>
  <c r="H86" i="15"/>
  <c r="I86" i="15" s="1"/>
  <c r="G88" i="15"/>
  <c r="N86" i="15"/>
  <c r="H183" i="15"/>
  <c r="I183" i="15" s="1"/>
  <c r="G192" i="15"/>
  <c r="J183" i="15"/>
  <c r="K183" i="15" s="1"/>
  <c r="N93" i="15" l="1"/>
  <c r="O86" i="15"/>
  <c r="P86" i="15" s="1"/>
  <c r="Q86" i="15"/>
  <c r="R86" i="15" s="1"/>
  <c r="N88" i="15"/>
  <c r="N86" i="16"/>
  <c r="H179" i="15"/>
  <c r="I179" i="15" s="1"/>
  <c r="J179" i="15"/>
  <c r="K179" i="15" s="1"/>
  <c r="G180" i="15"/>
  <c r="Q89" i="15"/>
  <c r="R89" i="15" s="1"/>
  <c r="O89" i="15"/>
  <c r="P89" i="15" s="1"/>
  <c r="N90" i="15"/>
  <c r="N89" i="16"/>
  <c r="K88" i="15"/>
  <c r="I88" i="15"/>
  <c r="K178" i="15"/>
  <c r="I178" i="15"/>
  <c r="H91" i="15"/>
  <c r="I91" i="15" s="1"/>
  <c r="G92" i="15"/>
  <c r="J91" i="15"/>
  <c r="K91" i="15" s="1"/>
  <c r="N91" i="15"/>
  <c r="G181" i="15"/>
  <c r="J90" i="15"/>
  <c r="K90" i="15" s="1"/>
  <c r="H90" i="15"/>
  <c r="I90" i="15" s="1"/>
  <c r="J181" i="15" l="1"/>
  <c r="K181" i="15" s="1"/>
  <c r="H181" i="15"/>
  <c r="I181" i="15" s="1"/>
  <c r="G182" i="15"/>
  <c r="O89" i="16"/>
  <c r="P89" i="16" s="1"/>
  <c r="N90" i="16"/>
  <c r="Q89" i="16"/>
  <c r="R89" i="16" s="1"/>
  <c r="P88" i="15"/>
  <c r="R88" i="15"/>
  <c r="O91" i="15"/>
  <c r="P91" i="15" s="1"/>
  <c r="Q91" i="15"/>
  <c r="R91" i="15" s="1"/>
  <c r="N92" i="15"/>
  <c r="N91" i="16"/>
  <c r="H92" i="15"/>
  <c r="I92" i="15" s="1"/>
  <c r="J92" i="15"/>
  <c r="K92" i="15" s="1"/>
  <c r="O90" i="15"/>
  <c r="P90" i="15" s="1"/>
  <c r="Q90" i="15"/>
  <c r="R90" i="15" s="1"/>
  <c r="H180" i="15"/>
  <c r="I180" i="15" s="1"/>
  <c r="J180" i="15"/>
  <c r="K180" i="15" s="1"/>
  <c r="AA86" i="16"/>
  <c r="Q86" i="16"/>
  <c r="R86" i="16" s="1"/>
  <c r="O86" i="16"/>
  <c r="P86" i="16" s="1"/>
  <c r="N93" i="16"/>
  <c r="N88" i="16"/>
  <c r="Q93" i="15"/>
  <c r="R93" i="15" s="1"/>
  <c r="O93" i="15"/>
  <c r="P93" i="15" s="1"/>
  <c r="O93" i="16" l="1"/>
  <c r="P93" i="16" s="1"/>
  <c r="Q93" i="16"/>
  <c r="R93" i="16" s="1"/>
  <c r="P88" i="16"/>
  <c r="R88" i="16"/>
  <c r="Q92" i="15"/>
  <c r="R92" i="15" s="1"/>
  <c r="O92" i="15"/>
  <c r="P92" i="15" s="1"/>
  <c r="J182" i="15"/>
  <c r="K182" i="15" s="1"/>
  <c r="H182" i="15"/>
  <c r="I182" i="15" s="1"/>
  <c r="Q91" i="16"/>
  <c r="R91" i="16" s="1"/>
  <c r="O91" i="16"/>
  <c r="P91" i="16" s="1"/>
  <c r="N92" i="16"/>
  <c r="Q90" i="16"/>
  <c r="R90" i="16" s="1"/>
  <c r="O90" i="16"/>
  <c r="P90" i="16" s="1"/>
  <c r="Q92" i="16" l="1"/>
  <c r="R92" i="16" s="1"/>
  <c r="O92" i="16"/>
  <c r="P92" i="16" s="1"/>
  <c r="J25" i="16" l="1"/>
  <c r="K25" i="16" s="1"/>
  <c r="H25" i="16"/>
  <c r="I25" i="16" s="1"/>
  <c r="G23" i="16"/>
  <c r="H23" i="16" l="1"/>
  <c r="I23" i="16" s="1"/>
  <c r="G16" i="16"/>
  <c r="J23" i="16"/>
  <c r="K23" i="16" s="1"/>
  <c r="J115" i="16"/>
  <c r="K115" i="16" s="1"/>
  <c r="N115" i="16"/>
  <c r="Q115" i="16" s="1"/>
  <c r="R115" i="16" s="1"/>
  <c r="H115" i="16"/>
  <c r="I115" i="16" s="1"/>
  <c r="G113" i="16"/>
  <c r="H113" i="16" l="1"/>
  <c r="I113" i="16" s="1"/>
  <c r="G106" i="16"/>
  <c r="G116" i="16" s="1"/>
  <c r="G19" i="16"/>
  <c r="J16" i="16"/>
  <c r="K16" i="16" s="1"/>
  <c r="H16" i="16"/>
  <c r="I16" i="16" s="1"/>
  <c r="G18" i="16"/>
  <c r="O115" i="16"/>
  <c r="P115" i="16" s="1"/>
  <c r="J113" i="16"/>
  <c r="K113" i="16" s="1"/>
  <c r="G123" i="16" l="1"/>
  <c r="G118" i="16"/>
  <c r="J116" i="16"/>
  <c r="K116" i="16" s="1"/>
  <c r="H116" i="16"/>
  <c r="N116" i="16"/>
  <c r="G109" i="16"/>
  <c r="G119" i="16" s="1"/>
  <c r="J106" i="16"/>
  <c r="K106" i="16" s="1"/>
  <c r="H106" i="16"/>
  <c r="I106" i="16" s="1"/>
  <c r="G108" i="16"/>
  <c r="N106" i="16"/>
  <c r="K18" i="16"/>
  <c r="I18" i="16"/>
  <c r="G21" i="16"/>
  <c r="G20" i="16"/>
  <c r="J19" i="16"/>
  <c r="K19" i="16" s="1"/>
  <c r="H19" i="16"/>
  <c r="I19" i="16" s="1"/>
  <c r="Q116" i="16" l="1"/>
  <c r="R116" i="16" s="1"/>
  <c r="AA116" i="16"/>
  <c r="N118" i="16"/>
  <c r="O116" i="16"/>
  <c r="P116" i="16" s="1"/>
  <c r="N123" i="16"/>
  <c r="G125" i="16"/>
  <c r="J123" i="16"/>
  <c r="K123" i="16" s="1"/>
  <c r="H123" i="16"/>
  <c r="I123" i="16" s="1"/>
  <c r="K118" i="16"/>
  <c r="I118" i="16"/>
  <c r="G120" i="16"/>
  <c r="J119" i="16"/>
  <c r="K119" i="16" s="1"/>
  <c r="H119" i="16"/>
  <c r="I119" i="16" s="1"/>
  <c r="N119" i="16"/>
  <c r="K108" i="16"/>
  <c r="I108" i="16"/>
  <c r="N108" i="16"/>
  <c r="N113" i="16"/>
  <c r="Q106" i="16"/>
  <c r="R106" i="16" s="1"/>
  <c r="O106" i="16"/>
  <c r="P106" i="16" s="1"/>
  <c r="AA106" i="16"/>
  <c r="G111" i="16"/>
  <c r="G121" i="16" s="1"/>
  <c r="G110" i="16"/>
  <c r="J109" i="16"/>
  <c r="K109" i="16" s="1"/>
  <c r="H109" i="16"/>
  <c r="I109" i="16" s="1"/>
  <c r="N109" i="16"/>
  <c r="G22" i="16"/>
  <c r="J21" i="16"/>
  <c r="K21" i="16" s="1"/>
  <c r="H21" i="16"/>
  <c r="I21" i="16" s="1"/>
  <c r="J20" i="16"/>
  <c r="K20" i="16" s="1"/>
  <c r="H20" i="16"/>
  <c r="I20" i="16" s="1"/>
  <c r="J125" i="16" l="1"/>
  <c r="K125" i="16" s="1"/>
  <c r="N125" i="16"/>
  <c r="H125" i="16"/>
  <c r="I125" i="16" s="1"/>
  <c r="R118" i="16"/>
  <c r="P118" i="16"/>
  <c r="Q123" i="16"/>
  <c r="R123" i="16" s="1"/>
  <c r="O123" i="16"/>
  <c r="P123" i="16" s="1"/>
  <c r="G122" i="16"/>
  <c r="J121" i="16"/>
  <c r="K121" i="16" s="1"/>
  <c r="H121" i="16"/>
  <c r="I121" i="16" s="1"/>
  <c r="N121" i="16"/>
  <c r="Q119" i="16"/>
  <c r="R119" i="16" s="1"/>
  <c r="O119" i="16"/>
  <c r="P119" i="16" s="1"/>
  <c r="N120" i="16"/>
  <c r="J120" i="16"/>
  <c r="K120" i="16" s="1"/>
  <c r="H120" i="16"/>
  <c r="I120" i="16" s="1"/>
  <c r="Q109" i="16"/>
  <c r="R109" i="16" s="1"/>
  <c r="N110" i="16"/>
  <c r="O109" i="16"/>
  <c r="P109" i="16" s="1"/>
  <c r="G112" i="16"/>
  <c r="J111" i="16"/>
  <c r="K111" i="16" s="1"/>
  <c r="H111" i="16"/>
  <c r="I111" i="16" s="1"/>
  <c r="N111" i="16"/>
  <c r="Q113" i="16"/>
  <c r="R113" i="16" s="1"/>
  <c r="O113" i="16"/>
  <c r="P113" i="16" s="1"/>
  <c r="J110" i="16"/>
  <c r="K110" i="16" s="1"/>
  <c r="H110" i="16"/>
  <c r="I110" i="16" s="1"/>
  <c r="R108" i="16"/>
  <c r="P108" i="16"/>
  <c r="J22" i="16"/>
  <c r="K22" i="16" s="1"/>
  <c r="H22" i="16"/>
  <c r="I22" i="16" s="1"/>
  <c r="Q125" i="16" l="1"/>
  <c r="R125" i="16" s="1"/>
  <c r="O125" i="16"/>
  <c r="P125" i="16" s="1"/>
  <c r="Q121" i="16"/>
  <c r="R121" i="16" s="1"/>
  <c r="O121" i="16"/>
  <c r="P121" i="16" s="1"/>
  <c r="N122" i="16"/>
  <c r="Q120" i="16"/>
  <c r="R120" i="16" s="1"/>
  <c r="O120" i="16"/>
  <c r="P120" i="16" s="1"/>
  <c r="J122" i="16"/>
  <c r="K122" i="16" s="1"/>
  <c r="H122" i="16"/>
  <c r="I122" i="16" s="1"/>
  <c r="J112" i="16"/>
  <c r="K112" i="16" s="1"/>
  <c r="H112" i="16"/>
  <c r="I112" i="16" s="1"/>
  <c r="Q110" i="16"/>
  <c r="R110" i="16" s="1"/>
  <c r="O110" i="16"/>
  <c r="P110" i="16" s="1"/>
  <c r="Q111" i="16"/>
  <c r="R111" i="16" s="1"/>
  <c r="N112" i="16"/>
  <c r="O111" i="16"/>
  <c r="P111" i="16" s="1"/>
  <c r="O122" i="16" l="1"/>
  <c r="P122" i="16" s="1"/>
  <c r="Q122" i="16"/>
  <c r="R122" i="16" s="1"/>
  <c r="Q112" i="16"/>
  <c r="R112" i="16" s="1"/>
  <c r="O112" i="16"/>
  <c r="P112" i="16" s="1"/>
  <c r="N45" i="16"/>
  <c r="O45" i="16" s="1"/>
  <c r="P45" i="16" s="1"/>
  <c r="J45" i="16"/>
  <c r="K45" i="16" s="1"/>
  <c r="H45" i="16"/>
  <c r="I45" i="16" s="1"/>
  <c r="H185" i="16"/>
  <c r="I185" i="16" s="1"/>
  <c r="G43" i="16"/>
  <c r="G36" i="16" s="1"/>
  <c r="G46" i="16" l="1"/>
  <c r="N36" i="16"/>
  <c r="G176" i="16"/>
  <c r="J36" i="16"/>
  <c r="K36" i="16" s="1"/>
  <c r="H36" i="16"/>
  <c r="I36" i="16" s="1"/>
  <c r="G38" i="16"/>
  <c r="G39" i="16"/>
  <c r="G49" i="16" s="1"/>
  <c r="J43" i="16"/>
  <c r="K43" i="16" s="1"/>
  <c r="G183" i="16"/>
  <c r="H43" i="16"/>
  <c r="I43" i="16" s="1"/>
  <c r="J185" i="16"/>
  <c r="K185" i="16" s="1"/>
  <c r="Q45" i="16"/>
  <c r="R45" i="16" s="1"/>
  <c r="G53" i="16" l="1"/>
  <c r="G55" i="16" s="1"/>
  <c r="G48" i="16"/>
  <c r="G50" i="16"/>
  <c r="J49" i="16"/>
  <c r="K49" i="16" s="1"/>
  <c r="H49" i="16"/>
  <c r="I49" i="16" s="1"/>
  <c r="N49" i="16"/>
  <c r="H39" i="16"/>
  <c r="I39" i="16" s="1"/>
  <c r="J39" i="16"/>
  <c r="K39" i="16" s="1"/>
  <c r="N39" i="16"/>
  <c r="G40" i="16"/>
  <c r="G179" i="16"/>
  <c r="G41" i="16"/>
  <c r="G51" i="16" s="1"/>
  <c r="G52" i="16" s="1"/>
  <c r="AA36" i="16"/>
  <c r="N43" i="16"/>
  <c r="Q36" i="16"/>
  <c r="R36" i="16" s="1"/>
  <c r="O36" i="16"/>
  <c r="P36" i="16" s="1"/>
  <c r="N38" i="16"/>
  <c r="J46" i="16"/>
  <c r="K46" i="16" s="1"/>
  <c r="N46" i="16"/>
  <c r="H46" i="16"/>
  <c r="I46" i="16" s="1"/>
  <c r="H183" i="16"/>
  <c r="I183" i="16" s="1"/>
  <c r="G188" i="16"/>
  <c r="J183" i="16"/>
  <c r="K183" i="16" s="1"/>
  <c r="J176" i="16"/>
  <c r="K176" i="16" s="1"/>
  <c r="H176" i="16"/>
  <c r="I176" i="16" s="1"/>
  <c r="G178" i="16"/>
  <c r="K38" i="16"/>
  <c r="I38" i="16"/>
  <c r="J52" i="16" l="1"/>
  <c r="K52" i="16" s="1"/>
  <c r="H52" i="16"/>
  <c r="I52" i="16" s="1"/>
  <c r="O49" i="16"/>
  <c r="P49" i="16" s="1"/>
  <c r="Q49" i="16"/>
  <c r="R49" i="16" s="1"/>
  <c r="J50" i="16"/>
  <c r="K50" i="16" s="1"/>
  <c r="H50" i="16"/>
  <c r="I50" i="16" s="1"/>
  <c r="P38" i="16"/>
  <c r="R38" i="16"/>
  <c r="I178" i="16"/>
  <c r="K178" i="16"/>
  <c r="H53" i="16"/>
  <c r="I53" i="16" s="1"/>
  <c r="J53" i="16"/>
  <c r="K53" i="16" s="1"/>
  <c r="O46" i="16"/>
  <c r="P46" i="16" s="1"/>
  <c r="AA46" i="16"/>
  <c r="N48" i="16"/>
  <c r="Q46" i="16"/>
  <c r="R46" i="16" s="1"/>
  <c r="N53" i="16"/>
  <c r="N50" i="16"/>
  <c r="O43" i="16"/>
  <c r="P43" i="16" s="1"/>
  <c r="Q43" i="16"/>
  <c r="R43" i="16" s="1"/>
  <c r="H41" i="16"/>
  <c r="I41" i="16" s="1"/>
  <c r="N41" i="16"/>
  <c r="J41" i="16"/>
  <c r="K41" i="16" s="1"/>
  <c r="G42" i="16"/>
  <c r="G181" i="16"/>
  <c r="G182" i="16" s="1"/>
  <c r="H40" i="16"/>
  <c r="I40" i="16" s="1"/>
  <c r="J40" i="16"/>
  <c r="K40" i="16" s="1"/>
  <c r="I48" i="16"/>
  <c r="K48" i="16"/>
  <c r="H179" i="16"/>
  <c r="I179" i="16" s="1"/>
  <c r="J179" i="16"/>
  <c r="K179" i="16" s="1"/>
  <c r="G180" i="16"/>
  <c r="O39" i="16"/>
  <c r="P39" i="16" s="1"/>
  <c r="Q39" i="16"/>
  <c r="R39" i="16" s="1"/>
  <c r="N40" i="16"/>
  <c r="H182" i="16" l="1"/>
  <c r="I182" i="16" s="1"/>
  <c r="J182" i="16"/>
  <c r="K182" i="16" s="1"/>
  <c r="J181" i="16"/>
  <c r="K181" i="16" s="1"/>
  <c r="H181" i="16"/>
  <c r="I181" i="16" s="1"/>
  <c r="Q41" i="16"/>
  <c r="R41" i="16" s="1"/>
  <c r="O41" i="16"/>
  <c r="P41" i="16" s="1"/>
  <c r="N42" i="16"/>
  <c r="Q50" i="16"/>
  <c r="R50" i="16" s="1"/>
  <c r="O50" i="16"/>
  <c r="P50" i="16" s="1"/>
  <c r="Q40" i="16"/>
  <c r="R40" i="16" s="1"/>
  <c r="O40" i="16"/>
  <c r="P40" i="16" s="1"/>
  <c r="H180" i="16"/>
  <c r="I180" i="16" s="1"/>
  <c r="J180" i="16"/>
  <c r="K180" i="16" s="1"/>
  <c r="J42" i="16"/>
  <c r="K42" i="16" s="1"/>
  <c r="H42" i="16"/>
  <c r="I42" i="16" s="1"/>
  <c r="J51" i="16"/>
  <c r="K51" i="16" s="1"/>
  <c r="H51" i="16"/>
  <c r="I51" i="16" s="1"/>
  <c r="N51" i="16"/>
  <c r="O53" i="16"/>
  <c r="P53" i="16" s="1"/>
  <c r="Q53" i="16"/>
  <c r="R53" i="16" s="1"/>
  <c r="R48" i="16"/>
  <c r="P48" i="16"/>
  <c r="J55" i="16"/>
  <c r="K55" i="16" s="1"/>
  <c r="H55" i="16"/>
  <c r="I55" i="16" s="1"/>
  <c r="N55" i="16"/>
  <c r="Q51" i="16" l="1"/>
  <c r="R51" i="16" s="1"/>
  <c r="O51" i="16"/>
  <c r="P51" i="16" s="1"/>
  <c r="N52" i="16"/>
  <c r="O55" i="16"/>
  <c r="P55" i="16" s="1"/>
  <c r="Q55" i="16"/>
  <c r="R55" i="16" s="1"/>
  <c r="Q42" i="16"/>
  <c r="R42" i="16" s="1"/>
  <c r="O42" i="16"/>
  <c r="P42" i="16" s="1"/>
  <c r="Q52" i="16" l="1"/>
  <c r="R52" i="16" s="1"/>
  <c r="O52" i="16"/>
  <c r="P52" i="16" s="1"/>
  <c r="N171" i="13"/>
  <c r="N169" i="13"/>
  <c r="N188" i="39"/>
  <c r="N198" i="12" s="1"/>
  <c r="N198" i="13" s="1"/>
  <c r="G200" i="8"/>
  <c r="N25" i="23"/>
  <c r="N25" i="7" s="1"/>
  <c r="O169" i="13" l="1"/>
  <c r="P169" i="13" s="1"/>
  <c r="Q169" i="13"/>
  <c r="R169" i="13" s="1"/>
  <c r="N170" i="13"/>
  <c r="N169" i="14"/>
  <c r="Q171" i="13"/>
  <c r="R171" i="13" s="1"/>
  <c r="O171" i="13"/>
  <c r="P171" i="13" s="1"/>
  <c r="N172" i="13"/>
  <c r="N171" i="14"/>
  <c r="G200" i="12"/>
  <c r="G200" i="38"/>
  <c r="G200" i="23"/>
  <c r="N185" i="23"/>
  <c r="Q185" i="23" s="1"/>
  <c r="R185" i="23" s="1"/>
  <c r="G200" i="13"/>
  <c r="G200" i="39"/>
  <c r="N16" i="23"/>
  <c r="Q25" i="7"/>
  <c r="R25" i="7" s="1"/>
  <c r="O25" i="7"/>
  <c r="P25" i="7" s="1"/>
  <c r="N25" i="36"/>
  <c r="N23" i="23"/>
  <c r="N25" i="8"/>
  <c r="Q25" i="23"/>
  <c r="R25" i="23" s="1"/>
  <c r="O25" i="23"/>
  <c r="P25" i="23" s="1"/>
  <c r="G200" i="7"/>
  <c r="G200" i="14"/>
  <c r="G200" i="10"/>
  <c r="G200" i="9"/>
  <c r="G200" i="36"/>
  <c r="N185" i="7" l="1"/>
  <c r="O185" i="23"/>
  <c r="P185" i="23" s="1"/>
  <c r="G201" i="23"/>
  <c r="G201" i="7"/>
  <c r="O171" i="14"/>
  <c r="P171" i="14" s="1"/>
  <c r="N138" i="22"/>
  <c r="N171" i="15"/>
  <c r="Q171" i="14"/>
  <c r="R171" i="14" s="1"/>
  <c r="N172" i="14"/>
  <c r="N169" i="15"/>
  <c r="O169" i="14"/>
  <c r="P169" i="14" s="1"/>
  <c r="N170" i="14"/>
  <c r="N136" i="22"/>
  <c r="Q169" i="14"/>
  <c r="R169" i="14" s="1"/>
  <c r="R172" i="13"/>
  <c r="P172" i="13"/>
  <c r="R170" i="13"/>
  <c r="P170" i="13"/>
  <c r="Q25" i="8"/>
  <c r="R25" i="8" s="1"/>
  <c r="O25" i="8"/>
  <c r="P25" i="8" s="1"/>
  <c r="N25" i="38"/>
  <c r="N25" i="9"/>
  <c r="O23" i="23"/>
  <c r="P23" i="23" s="1"/>
  <c r="Q23" i="23"/>
  <c r="R23" i="23" s="1"/>
  <c r="N23" i="7"/>
  <c r="N19" i="23"/>
  <c r="O25" i="36"/>
  <c r="P25" i="36" s="1"/>
  <c r="Q25" i="36"/>
  <c r="R25" i="36" s="1"/>
  <c r="N13" i="6"/>
  <c r="G190" i="23"/>
  <c r="N197" i="7" s="1"/>
  <c r="N193" i="8" s="1"/>
  <c r="N197" i="9" s="1"/>
  <c r="N176" i="23"/>
  <c r="N183" i="23"/>
  <c r="O185" i="7"/>
  <c r="P185" i="7" s="1"/>
  <c r="N185" i="36"/>
  <c r="Q185" i="7"/>
  <c r="R185" i="7" s="1"/>
  <c r="N185" i="8"/>
  <c r="Q16" i="23"/>
  <c r="R16" i="23" s="1"/>
  <c r="O16" i="23"/>
  <c r="P16" i="23" s="1"/>
  <c r="N18" i="23"/>
  <c r="N16" i="7"/>
  <c r="O170" i="14" l="1"/>
  <c r="P170" i="14" s="1"/>
  <c r="Q170" i="14"/>
  <c r="R170" i="14" s="1"/>
  <c r="N169" i="16"/>
  <c r="Q169" i="15"/>
  <c r="R169" i="15" s="1"/>
  <c r="O169" i="15"/>
  <c r="P169" i="15" s="1"/>
  <c r="N170" i="15"/>
  <c r="O138" i="22"/>
  <c r="P138" i="22" s="1"/>
  <c r="N139" i="22"/>
  <c r="Q138" i="22"/>
  <c r="R138" i="22" s="1"/>
  <c r="Q136" i="22"/>
  <c r="R136" i="22" s="1"/>
  <c r="N137" i="22"/>
  <c r="O136" i="22"/>
  <c r="P136" i="22" s="1"/>
  <c r="Q172" i="14"/>
  <c r="R172" i="14" s="1"/>
  <c r="O172" i="14"/>
  <c r="P172" i="14" s="1"/>
  <c r="N171" i="16"/>
  <c r="Q171" i="15"/>
  <c r="R171" i="15" s="1"/>
  <c r="O171" i="15"/>
  <c r="P171" i="15" s="1"/>
  <c r="N172" i="15"/>
  <c r="N178" i="23"/>
  <c r="Q176" i="23"/>
  <c r="R176" i="23" s="1"/>
  <c r="N186" i="23"/>
  <c r="N187" i="23" s="1"/>
  <c r="O176" i="23"/>
  <c r="P176" i="23" s="1"/>
  <c r="N176" i="7"/>
  <c r="O19" i="23"/>
  <c r="P19" i="23" s="1"/>
  <c r="Q19" i="23"/>
  <c r="R19" i="23" s="1"/>
  <c r="N20" i="23"/>
  <c r="N19" i="7"/>
  <c r="N179" i="23"/>
  <c r="Q25" i="9"/>
  <c r="R25" i="9" s="1"/>
  <c r="O25" i="9"/>
  <c r="P25" i="9" s="1"/>
  <c r="N25" i="10"/>
  <c r="R18" i="23"/>
  <c r="P18" i="23"/>
  <c r="N18" i="7"/>
  <c r="N16" i="36"/>
  <c r="O16" i="7"/>
  <c r="P16" i="7" s="1"/>
  <c r="Q16" i="7"/>
  <c r="R16" i="7" s="1"/>
  <c r="N16" i="8"/>
  <c r="Q185" i="8"/>
  <c r="R185" i="8" s="1"/>
  <c r="N185" i="38"/>
  <c r="N185" i="9"/>
  <c r="O185" i="8"/>
  <c r="P185" i="8" s="1"/>
  <c r="G201" i="8"/>
  <c r="Q185" i="36"/>
  <c r="R185" i="36" s="1"/>
  <c r="O185" i="36"/>
  <c r="P185" i="36" s="1"/>
  <c r="O183" i="23"/>
  <c r="P183" i="23" s="1"/>
  <c r="Q183" i="23"/>
  <c r="R183" i="23" s="1"/>
  <c r="N183" i="7"/>
  <c r="Q13" i="6"/>
  <c r="R13" i="6" s="1"/>
  <c r="O13" i="6"/>
  <c r="P13" i="6" s="1"/>
  <c r="N15" i="6"/>
  <c r="N20" i="6"/>
  <c r="N141" i="6"/>
  <c r="N21" i="23"/>
  <c r="N16" i="6"/>
  <c r="O23" i="7"/>
  <c r="P23" i="7" s="1"/>
  <c r="Q23" i="7"/>
  <c r="R23" i="7" s="1"/>
  <c r="Q25" i="38"/>
  <c r="R25" i="38" s="1"/>
  <c r="O25" i="38"/>
  <c r="P25" i="38" s="1"/>
  <c r="G201" i="36"/>
  <c r="Q172" i="15" l="1"/>
  <c r="R172" i="15" s="1"/>
  <c r="O172" i="15"/>
  <c r="P172" i="15" s="1"/>
  <c r="Q170" i="15"/>
  <c r="R170" i="15" s="1"/>
  <c r="O170" i="15"/>
  <c r="P170" i="15" s="1"/>
  <c r="O171" i="16"/>
  <c r="P171" i="16" s="1"/>
  <c r="Q171" i="16"/>
  <c r="R171" i="16" s="1"/>
  <c r="N172" i="16"/>
  <c r="O169" i="16"/>
  <c r="P169" i="16" s="1"/>
  <c r="N170" i="16"/>
  <c r="Q169" i="16"/>
  <c r="R169" i="16" s="1"/>
  <c r="N17" i="6"/>
  <c r="O16" i="6"/>
  <c r="P16" i="6" s="1"/>
  <c r="Q16" i="6"/>
  <c r="R16" i="6" s="1"/>
  <c r="N144" i="6"/>
  <c r="N181" i="23"/>
  <c r="Q20" i="6"/>
  <c r="R20" i="6" s="1"/>
  <c r="O20" i="6"/>
  <c r="P20" i="6" s="1"/>
  <c r="N148" i="6"/>
  <c r="Q183" i="7"/>
  <c r="R183" i="7" s="1"/>
  <c r="O183" i="7"/>
  <c r="P183" i="7" s="1"/>
  <c r="Q185" i="38"/>
  <c r="R185" i="38" s="1"/>
  <c r="O185" i="38"/>
  <c r="P185" i="38" s="1"/>
  <c r="G201" i="38"/>
  <c r="Q16" i="8"/>
  <c r="R16" i="8" s="1"/>
  <c r="O16" i="8"/>
  <c r="P16" i="8" s="1"/>
  <c r="N16" i="38"/>
  <c r="N23" i="8"/>
  <c r="N16" i="9"/>
  <c r="N18" i="8"/>
  <c r="R18" i="7"/>
  <c r="P18" i="7"/>
  <c r="O179" i="23"/>
  <c r="P179" i="23" s="1"/>
  <c r="Q179" i="23"/>
  <c r="R179" i="23" s="1"/>
  <c r="N180" i="23"/>
  <c r="N179" i="7"/>
  <c r="Q19" i="7"/>
  <c r="R19" i="7" s="1"/>
  <c r="O19" i="7"/>
  <c r="P19" i="7" s="1"/>
  <c r="N19" i="36"/>
  <c r="N20" i="7"/>
  <c r="N19" i="8"/>
  <c r="Q21" i="23"/>
  <c r="R21" i="23" s="1"/>
  <c r="N22" i="23"/>
  <c r="O21" i="23"/>
  <c r="P21" i="23" s="1"/>
  <c r="N21" i="7"/>
  <c r="N18" i="6"/>
  <c r="N149" i="6"/>
  <c r="Q141" i="6"/>
  <c r="R141" i="6" s="1"/>
  <c r="O141" i="6"/>
  <c r="P141" i="6" s="1"/>
  <c r="N143" i="6"/>
  <c r="R15" i="6"/>
  <c r="P15" i="6"/>
  <c r="O185" i="9"/>
  <c r="P185" i="9" s="1"/>
  <c r="Q185" i="9"/>
  <c r="R185" i="9" s="1"/>
  <c r="N185" i="10"/>
  <c r="G201" i="9"/>
  <c r="G202" i="9" s="1"/>
  <c r="N18" i="36"/>
  <c r="Q16" i="36"/>
  <c r="R16" i="36" s="1"/>
  <c r="O16" i="36"/>
  <c r="P16" i="36" s="1"/>
  <c r="N23" i="36"/>
  <c r="Q25" i="10"/>
  <c r="R25" i="10" s="1"/>
  <c r="O25" i="10"/>
  <c r="P25" i="10" s="1"/>
  <c r="N25" i="39"/>
  <c r="P20" i="23"/>
  <c r="R20" i="23"/>
  <c r="N186" i="7"/>
  <c r="N187" i="7" s="1"/>
  <c r="O176" i="7"/>
  <c r="P176" i="7" s="1"/>
  <c r="Q176" i="7"/>
  <c r="R176" i="7" s="1"/>
  <c r="N176" i="36"/>
  <c r="N176" i="8"/>
  <c r="N178" i="7"/>
  <c r="R178" i="23"/>
  <c r="P178" i="23"/>
  <c r="O170" i="16" l="1"/>
  <c r="P170" i="16" s="1"/>
  <c r="Q170" i="16"/>
  <c r="R170" i="16" s="1"/>
  <c r="Q172" i="16"/>
  <c r="R172" i="16" s="1"/>
  <c r="O172" i="16"/>
  <c r="P172" i="16" s="1"/>
  <c r="N186" i="8"/>
  <c r="O176" i="8"/>
  <c r="P176" i="8" s="1"/>
  <c r="N176" i="38"/>
  <c r="N178" i="8"/>
  <c r="Q176" i="8"/>
  <c r="R176" i="8" s="1"/>
  <c r="N183" i="8"/>
  <c r="N176" i="9"/>
  <c r="Q23" i="36"/>
  <c r="R23" i="36" s="1"/>
  <c r="O23" i="36"/>
  <c r="P23" i="36" s="1"/>
  <c r="P143" i="6"/>
  <c r="R143" i="6"/>
  <c r="R20" i="7"/>
  <c r="P20" i="7"/>
  <c r="O179" i="7"/>
  <c r="P179" i="7" s="1"/>
  <c r="N180" i="7"/>
  <c r="Q179" i="7"/>
  <c r="R179" i="7" s="1"/>
  <c r="N179" i="36"/>
  <c r="N179" i="8"/>
  <c r="P18" i="8"/>
  <c r="R18" i="8"/>
  <c r="Q23" i="8"/>
  <c r="R23" i="8" s="1"/>
  <c r="O23" i="8"/>
  <c r="P23" i="8" s="1"/>
  <c r="N150" i="6"/>
  <c r="O148" i="6"/>
  <c r="P148" i="6" s="1"/>
  <c r="Q148" i="6"/>
  <c r="R148" i="6" s="1"/>
  <c r="P178" i="7"/>
  <c r="R178" i="7"/>
  <c r="N186" i="36"/>
  <c r="O176" i="36"/>
  <c r="P176" i="36" s="1"/>
  <c r="N178" i="36"/>
  <c r="Q176" i="36"/>
  <c r="R176" i="36" s="1"/>
  <c r="N183" i="36"/>
  <c r="Q25" i="39"/>
  <c r="R25" i="39" s="1"/>
  <c r="O25" i="39"/>
  <c r="P25" i="39" s="1"/>
  <c r="N25" i="12"/>
  <c r="R18" i="36"/>
  <c r="P18" i="36"/>
  <c r="Q185" i="10"/>
  <c r="R185" i="10" s="1"/>
  <c r="N185" i="39"/>
  <c r="O185" i="10"/>
  <c r="P185" i="10" s="1"/>
  <c r="G201" i="10"/>
  <c r="N19" i="6"/>
  <c r="O18" i="6"/>
  <c r="P18" i="6" s="1"/>
  <c r="Q18" i="6"/>
  <c r="R18" i="6" s="1"/>
  <c r="N146" i="6"/>
  <c r="O21" i="7"/>
  <c r="P21" i="7" s="1"/>
  <c r="Q21" i="7"/>
  <c r="R21" i="7" s="1"/>
  <c r="N22" i="7"/>
  <c r="N21" i="8"/>
  <c r="N21" i="36"/>
  <c r="P22" i="23"/>
  <c r="R22" i="23"/>
  <c r="O19" i="8"/>
  <c r="P19" i="8" s="1"/>
  <c r="N19" i="38"/>
  <c r="N20" i="8"/>
  <c r="N19" i="9"/>
  <c r="Q19" i="8"/>
  <c r="R19" i="8" s="1"/>
  <c r="O19" i="36"/>
  <c r="P19" i="36" s="1"/>
  <c r="Q19" i="36"/>
  <c r="R19" i="36" s="1"/>
  <c r="N20" i="36"/>
  <c r="R180" i="23"/>
  <c r="P180" i="23"/>
  <c r="Q16" i="9"/>
  <c r="R16" i="9" s="1"/>
  <c r="N23" i="9"/>
  <c r="O16" i="9"/>
  <c r="P16" i="9" s="1"/>
  <c r="N18" i="9"/>
  <c r="N16" i="10"/>
  <c r="Q16" i="38"/>
  <c r="R16" i="38" s="1"/>
  <c r="N18" i="38"/>
  <c r="N23" i="38"/>
  <c r="O16" i="38"/>
  <c r="P16" i="38" s="1"/>
  <c r="Q181" i="23"/>
  <c r="R181" i="23" s="1"/>
  <c r="N182" i="23"/>
  <c r="N181" i="7"/>
  <c r="O181" i="23"/>
  <c r="P181" i="23" s="1"/>
  <c r="N145" i="6"/>
  <c r="Q144" i="6"/>
  <c r="R144" i="6" s="1"/>
  <c r="O144" i="6"/>
  <c r="P144" i="6" s="1"/>
  <c r="P182" i="23" l="1"/>
  <c r="R182" i="23"/>
  <c r="P18" i="38"/>
  <c r="R18" i="38"/>
  <c r="Q20" i="8"/>
  <c r="R20" i="8" s="1"/>
  <c r="O20" i="8"/>
  <c r="P20" i="8" s="1"/>
  <c r="Q21" i="8"/>
  <c r="R21" i="8" s="1"/>
  <c r="O21" i="8"/>
  <c r="P21" i="8" s="1"/>
  <c r="N21" i="38"/>
  <c r="N22" i="8"/>
  <c r="N21" i="9"/>
  <c r="N147" i="6"/>
  <c r="Q146" i="6"/>
  <c r="R146" i="6" s="1"/>
  <c r="O146" i="6"/>
  <c r="P146" i="6" s="1"/>
  <c r="O185" i="39"/>
  <c r="P185" i="39" s="1"/>
  <c r="Q185" i="39"/>
  <c r="R185" i="39" s="1"/>
  <c r="G201" i="39"/>
  <c r="Q25" i="12"/>
  <c r="R25" i="12" s="1"/>
  <c r="O25" i="12"/>
  <c r="P25" i="12" s="1"/>
  <c r="N25" i="13"/>
  <c r="N185" i="12"/>
  <c r="Q179" i="36"/>
  <c r="R179" i="36" s="1"/>
  <c r="N180" i="36"/>
  <c r="O179" i="36"/>
  <c r="P179" i="36" s="1"/>
  <c r="R180" i="7"/>
  <c r="P180" i="7"/>
  <c r="Q183" i="8"/>
  <c r="R183" i="8" s="1"/>
  <c r="N187" i="8"/>
  <c r="O183" i="8"/>
  <c r="P183" i="8" s="1"/>
  <c r="R178" i="8"/>
  <c r="P178" i="8"/>
  <c r="Q16" i="10"/>
  <c r="R16" i="10" s="1"/>
  <c r="O16" i="10"/>
  <c r="P16" i="10" s="1"/>
  <c r="N18" i="10"/>
  <c r="N23" i="10"/>
  <c r="N16" i="39"/>
  <c r="O181" i="7"/>
  <c r="P181" i="7" s="1"/>
  <c r="N181" i="36"/>
  <c r="Q181" i="7"/>
  <c r="R181" i="7" s="1"/>
  <c r="N182" i="7"/>
  <c r="N181" i="8"/>
  <c r="Q23" i="38"/>
  <c r="R23" i="38" s="1"/>
  <c r="O23" i="38"/>
  <c r="P23" i="38" s="1"/>
  <c r="P18" i="9"/>
  <c r="R18" i="9"/>
  <c r="Q23" i="9"/>
  <c r="R23" i="9" s="1"/>
  <c r="O23" i="9"/>
  <c r="P23" i="9" s="1"/>
  <c r="O20" i="36"/>
  <c r="P20" i="36" s="1"/>
  <c r="Q20" i="36"/>
  <c r="R20" i="36" s="1"/>
  <c r="O19" i="9"/>
  <c r="P19" i="9" s="1"/>
  <c r="Q19" i="9"/>
  <c r="R19" i="9" s="1"/>
  <c r="N20" i="9"/>
  <c r="N19" i="10"/>
  <c r="Q19" i="38"/>
  <c r="R19" i="38" s="1"/>
  <c r="O19" i="38"/>
  <c r="P19" i="38" s="1"/>
  <c r="N20" i="38"/>
  <c r="N22" i="36"/>
  <c r="Q21" i="36"/>
  <c r="R21" i="36" s="1"/>
  <c r="O21" i="36"/>
  <c r="P21" i="36" s="1"/>
  <c r="R22" i="7"/>
  <c r="P22" i="7"/>
  <c r="N187" i="36"/>
  <c r="Q183" i="36"/>
  <c r="R183" i="36" s="1"/>
  <c r="O183" i="36"/>
  <c r="P183" i="36" s="1"/>
  <c r="R178" i="36"/>
  <c r="P178" i="36"/>
  <c r="Q179" i="8"/>
  <c r="R179" i="8" s="1"/>
  <c r="N180" i="8"/>
  <c r="O179" i="8"/>
  <c r="P179" i="8" s="1"/>
  <c r="N179" i="38"/>
  <c r="N179" i="9"/>
  <c r="Q176" i="9"/>
  <c r="R176" i="9" s="1"/>
  <c r="N183" i="9"/>
  <c r="N176" i="10"/>
  <c r="N186" i="9"/>
  <c r="N178" i="9"/>
  <c r="O176" i="9"/>
  <c r="P176" i="9" s="1"/>
  <c r="N186" i="38"/>
  <c r="Q176" i="38"/>
  <c r="R176" i="38" s="1"/>
  <c r="O176" i="38"/>
  <c r="P176" i="38" s="1"/>
  <c r="N178" i="38"/>
  <c r="N183" i="38"/>
  <c r="P178" i="38" l="1"/>
  <c r="R178" i="38"/>
  <c r="O183" i="9"/>
  <c r="P183" i="9" s="1"/>
  <c r="N187" i="9"/>
  <c r="Q183" i="9"/>
  <c r="R183" i="9" s="1"/>
  <c r="O22" i="36"/>
  <c r="P22" i="36" s="1"/>
  <c r="Q22" i="36"/>
  <c r="R22" i="36" s="1"/>
  <c r="N187" i="38"/>
  <c r="O183" i="38"/>
  <c r="P183" i="38" s="1"/>
  <c r="Q183" i="38"/>
  <c r="R183" i="38" s="1"/>
  <c r="P178" i="9"/>
  <c r="R178" i="9"/>
  <c r="O176" i="10"/>
  <c r="P176" i="10" s="1"/>
  <c r="Q176" i="10"/>
  <c r="R176" i="10" s="1"/>
  <c r="N186" i="10"/>
  <c r="N183" i="10"/>
  <c r="N178" i="10"/>
  <c r="N176" i="39"/>
  <c r="O179" i="38"/>
  <c r="P179" i="38" s="1"/>
  <c r="N180" i="38"/>
  <c r="Q179" i="38"/>
  <c r="R179" i="38" s="1"/>
  <c r="O180" i="8"/>
  <c r="P180" i="8" s="1"/>
  <c r="Q180" i="8"/>
  <c r="R180" i="8" s="1"/>
  <c r="O20" i="38"/>
  <c r="P20" i="38" s="1"/>
  <c r="Q20" i="38"/>
  <c r="R20" i="38" s="1"/>
  <c r="O20" i="9"/>
  <c r="P20" i="9" s="1"/>
  <c r="Q20" i="9"/>
  <c r="R20" i="9" s="1"/>
  <c r="P182" i="7"/>
  <c r="R182" i="7"/>
  <c r="Q181" i="36"/>
  <c r="R181" i="36" s="1"/>
  <c r="O181" i="36"/>
  <c r="P181" i="36" s="1"/>
  <c r="N182" i="36"/>
  <c r="Q16" i="39"/>
  <c r="R16" i="39" s="1"/>
  <c r="O16" i="39"/>
  <c r="P16" i="39" s="1"/>
  <c r="N18" i="39"/>
  <c r="N23" i="39"/>
  <c r="N16" i="12"/>
  <c r="R18" i="10"/>
  <c r="P18" i="10"/>
  <c r="Q25" i="13"/>
  <c r="R25" i="13" s="1"/>
  <c r="O25" i="13"/>
  <c r="P25" i="13" s="1"/>
  <c r="N25" i="14"/>
  <c r="O22" i="8"/>
  <c r="P22" i="8" s="1"/>
  <c r="Q22" i="8"/>
  <c r="R22" i="8" s="1"/>
  <c r="O179" i="9"/>
  <c r="P179" i="9" s="1"/>
  <c r="N180" i="9"/>
  <c r="N179" i="10"/>
  <c r="Q179" i="9"/>
  <c r="R179" i="9" s="1"/>
  <c r="N20" i="10"/>
  <c r="O19" i="10"/>
  <c r="P19" i="10" s="1"/>
  <c r="N19" i="39"/>
  <c r="Q19" i="10"/>
  <c r="R19" i="10" s="1"/>
  <c r="Q181" i="8"/>
  <c r="R181" i="8" s="1"/>
  <c r="O181" i="8"/>
  <c r="P181" i="8" s="1"/>
  <c r="N181" i="38"/>
  <c r="N181" i="9"/>
  <c r="N182" i="8"/>
  <c r="O23" i="10"/>
  <c r="P23" i="10" s="1"/>
  <c r="Q23" i="10"/>
  <c r="R23" i="10" s="1"/>
  <c r="O180" i="36"/>
  <c r="P180" i="36" s="1"/>
  <c r="Q180" i="36"/>
  <c r="R180" i="36" s="1"/>
  <c r="Q185" i="12"/>
  <c r="R185" i="12" s="1"/>
  <c r="O185" i="12"/>
  <c r="P185" i="12" s="1"/>
  <c r="N185" i="13"/>
  <c r="G201" i="12"/>
  <c r="O21" i="9"/>
  <c r="P21" i="9" s="1"/>
  <c r="Q21" i="9"/>
  <c r="R21" i="9" s="1"/>
  <c r="N21" i="10"/>
  <c r="N22" i="9"/>
  <c r="O21" i="38"/>
  <c r="P21" i="38" s="1"/>
  <c r="Q21" i="38"/>
  <c r="R21" i="38" s="1"/>
  <c r="N22" i="38"/>
  <c r="Q22" i="38" l="1"/>
  <c r="R22" i="38" s="1"/>
  <c r="O22" i="38"/>
  <c r="P22" i="38" s="1"/>
  <c r="O21" i="10"/>
  <c r="P21" i="10" s="1"/>
  <c r="Q21" i="10"/>
  <c r="R21" i="10" s="1"/>
  <c r="N22" i="10"/>
  <c r="N21" i="39"/>
  <c r="Q185" i="13"/>
  <c r="R185" i="13" s="1"/>
  <c r="O185" i="13"/>
  <c r="P185" i="13" s="1"/>
  <c r="N185" i="14"/>
  <c r="G201" i="13"/>
  <c r="O181" i="9"/>
  <c r="P181" i="9" s="1"/>
  <c r="N181" i="10"/>
  <c r="Q181" i="9"/>
  <c r="R181" i="9" s="1"/>
  <c r="N182" i="9"/>
  <c r="Q180" i="9"/>
  <c r="R180" i="9" s="1"/>
  <c r="O180" i="9"/>
  <c r="P180" i="9" s="1"/>
  <c r="Q25" i="14"/>
  <c r="R25" i="14" s="1"/>
  <c r="O25" i="14"/>
  <c r="P25" i="14" s="1"/>
  <c r="N25" i="15"/>
  <c r="O23" i="39"/>
  <c r="P23" i="39" s="1"/>
  <c r="Q23" i="39"/>
  <c r="R23" i="39" s="1"/>
  <c r="N23" i="12"/>
  <c r="O182" i="36"/>
  <c r="P182" i="36" s="1"/>
  <c r="Q182" i="36"/>
  <c r="R182" i="36" s="1"/>
  <c r="O180" i="38"/>
  <c r="P180" i="38" s="1"/>
  <c r="Q180" i="38"/>
  <c r="R180" i="38" s="1"/>
  <c r="N178" i="39"/>
  <c r="Q176" i="39"/>
  <c r="R176" i="39" s="1"/>
  <c r="N186" i="39"/>
  <c r="N183" i="39"/>
  <c r="O176" i="39"/>
  <c r="P176" i="39" s="1"/>
  <c r="Q183" i="10"/>
  <c r="R183" i="10" s="1"/>
  <c r="O183" i="10"/>
  <c r="P183" i="10" s="1"/>
  <c r="N187" i="10"/>
  <c r="Q22" i="9"/>
  <c r="R22" i="9" s="1"/>
  <c r="O22" i="9"/>
  <c r="P22" i="9" s="1"/>
  <c r="O182" i="8"/>
  <c r="P182" i="8" s="1"/>
  <c r="Q182" i="8"/>
  <c r="R182" i="8" s="1"/>
  <c r="Q181" i="38"/>
  <c r="R181" i="38" s="1"/>
  <c r="O181" i="38"/>
  <c r="P181" i="38" s="1"/>
  <c r="N182" i="38"/>
  <c r="Q19" i="39"/>
  <c r="R19" i="39" s="1"/>
  <c r="O19" i="39"/>
  <c r="P19" i="39" s="1"/>
  <c r="N20" i="39"/>
  <c r="N19" i="12"/>
  <c r="Q20" i="10"/>
  <c r="R20" i="10" s="1"/>
  <c r="O20" i="10"/>
  <c r="P20" i="10" s="1"/>
  <c r="O179" i="10"/>
  <c r="P179" i="10" s="1"/>
  <c r="Q179" i="10"/>
  <c r="R179" i="10" s="1"/>
  <c r="N179" i="39"/>
  <c r="N180" i="10"/>
  <c r="N18" i="12"/>
  <c r="O16" i="12"/>
  <c r="P16" i="12" s="1"/>
  <c r="Q16" i="12"/>
  <c r="R16" i="12" s="1"/>
  <c r="N16" i="13"/>
  <c r="N176" i="12"/>
  <c r="P18" i="39"/>
  <c r="R18" i="39"/>
  <c r="R178" i="10"/>
  <c r="P178" i="10"/>
  <c r="N186" i="12" l="1"/>
  <c r="O176" i="12"/>
  <c r="P176" i="12" s="1"/>
  <c r="Q176" i="12"/>
  <c r="R176" i="12" s="1"/>
  <c r="N178" i="12"/>
  <c r="N176" i="13"/>
  <c r="R18" i="12"/>
  <c r="P18" i="12"/>
  <c r="Q179" i="39"/>
  <c r="R179" i="39" s="1"/>
  <c r="O179" i="39"/>
  <c r="P179" i="39" s="1"/>
  <c r="N180" i="39"/>
  <c r="O20" i="39"/>
  <c r="P20" i="39" s="1"/>
  <c r="Q20" i="39"/>
  <c r="R20" i="39" s="1"/>
  <c r="N187" i="39"/>
  <c r="O183" i="39"/>
  <c r="P183" i="39" s="1"/>
  <c r="Q183" i="39"/>
  <c r="R183" i="39" s="1"/>
  <c r="Q23" i="12"/>
  <c r="R23" i="12" s="1"/>
  <c r="O23" i="12"/>
  <c r="P23" i="12" s="1"/>
  <c r="N183" i="12"/>
  <c r="O182" i="9"/>
  <c r="P182" i="9" s="1"/>
  <c r="Q182" i="9"/>
  <c r="R182" i="9" s="1"/>
  <c r="Q181" i="10"/>
  <c r="R181" i="10" s="1"/>
  <c r="N182" i="10"/>
  <c r="N181" i="39"/>
  <c r="O181" i="10"/>
  <c r="P181" i="10" s="1"/>
  <c r="N22" i="39"/>
  <c r="O21" i="39"/>
  <c r="P21" i="39" s="1"/>
  <c r="Q21" i="39"/>
  <c r="R21" i="39" s="1"/>
  <c r="N21" i="12"/>
  <c r="N18" i="13"/>
  <c r="Q16" i="13"/>
  <c r="R16" i="13" s="1"/>
  <c r="O16" i="13"/>
  <c r="P16" i="13" s="1"/>
  <c r="N23" i="13"/>
  <c r="N16" i="14"/>
  <c r="O180" i="10"/>
  <c r="P180" i="10" s="1"/>
  <c r="Q180" i="10"/>
  <c r="R180" i="10" s="1"/>
  <c r="Q19" i="12"/>
  <c r="R19" i="12" s="1"/>
  <c r="O19" i="12"/>
  <c r="P19" i="12" s="1"/>
  <c r="N19" i="13"/>
  <c r="N179" i="12"/>
  <c r="N20" i="12"/>
  <c r="Q182" i="38"/>
  <c r="R182" i="38" s="1"/>
  <c r="O182" i="38"/>
  <c r="P182" i="38" s="1"/>
  <c r="R178" i="39"/>
  <c r="P178" i="39"/>
  <c r="Q25" i="15"/>
  <c r="R25" i="15" s="1"/>
  <c r="O25" i="15"/>
  <c r="P25" i="15" s="1"/>
  <c r="N25" i="16"/>
  <c r="G207" i="15"/>
  <c r="O185" i="14"/>
  <c r="P185" i="14" s="1"/>
  <c r="N185" i="15"/>
  <c r="Q185" i="14"/>
  <c r="R185" i="14" s="1"/>
  <c r="G201" i="14"/>
  <c r="O22" i="10"/>
  <c r="P22" i="10" s="1"/>
  <c r="Q22" i="10"/>
  <c r="R22" i="10" s="1"/>
  <c r="Q185" i="15" l="1"/>
  <c r="R185" i="15" s="1"/>
  <c r="O185" i="15"/>
  <c r="P185" i="15" s="1"/>
  <c r="N185" i="16"/>
  <c r="Q20" i="12"/>
  <c r="R20" i="12" s="1"/>
  <c r="O20" i="12"/>
  <c r="P20" i="12" s="1"/>
  <c r="O19" i="13"/>
  <c r="P19" i="13" s="1"/>
  <c r="N20" i="13"/>
  <c r="Q19" i="13"/>
  <c r="R19" i="13" s="1"/>
  <c r="N19" i="14"/>
  <c r="Q23" i="13"/>
  <c r="R23" i="13" s="1"/>
  <c r="O23" i="13"/>
  <c r="P23" i="13" s="1"/>
  <c r="O21" i="12"/>
  <c r="P21" i="12" s="1"/>
  <c r="Q21" i="12"/>
  <c r="R21" i="12" s="1"/>
  <c r="N22" i="12"/>
  <c r="N21" i="13"/>
  <c r="N181" i="12"/>
  <c r="Q182" i="10"/>
  <c r="R182" i="10" s="1"/>
  <c r="O182" i="10"/>
  <c r="P182" i="10" s="1"/>
  <c r="N187" i="12"/>
  <c r="Q183" i="12"/>
  <c r="R183" i="12" s="1"/>
  <c r="O183" i="12"/>
  <c r="P183" i="12" s="1"/>
  <c r="O180" i="39"/>
  <c r="P180" i="39" s="1"/>
  <c r="Q180" i="39"/>
  <c r="R180" i="39" s="1"/>
  <c r="R178" i="12"/>
  <c r="P178" i="12"/>
  <c r="O25" i="16"/>
  <c r="P25" i="16" s="1"/>
  <c r="Q25" i="16"/>
  <c r="R25" i="16" s="1"/>
  <c r="Q179" i="12"/>
  <c r="R179" i="12" s="1"/>
  <c r="O179" i="12"/>
  <c r="P179" i="12" s="1"/>
  <c r="N180" i="12"/>
  <c r="N179" i="13"/>
  <c r="Q16" i="14"/>
  <c r="R16" i="14" s="1"/>
  <c r="O16" i="14"/>
  <c r="P16" i="14" s="1"/>
  <c r="N23" i="14"/>
  <c r="N13" i="22"/>
  <c r="N16" i="15"/>
  <c r="N18" i="14"/>
  <c r="P18" i="13"/>
  <c r="R18" i="13"/>
  <c r="O22" i="39"/>
  <c r="P22" i="39" s="1"/>
  <c r="Q22" i="39"/>
  <c r="R22" i="39" s="1"/>
  <c r="Q181" i="39"/>
  <c r="R181" i="39" s="1"/>
  <c r="O181" i="39"/>
  <c r="P181" i="39" s="1"/>
  <c r="N182" i="39"/>
  <c r="N197" i="13"/>
  <c r="N183" i="13"/>
  <c r="Q176" i="13"/>
  <c r="R176" i="13" s="1"/>
  <c r="N186" i="13"/>
  <c r="P187" i="13" s="1"/>
  <c r="O176" i="13"/>
  <c r="P176" i="13" s="1"/>
  <c r="N176" i="14"/>
  <c r="N178" i="13"/>
  <c r="N186" i="14" l="1"/>
  <c r="N183" i="14"/>
  <c r="G198" i="15"/>
  <c r="Q176" i="14"/>
  <c r="R176" i="14" s="1"/>
  <c r="N178" i="14"/>
  <c r="O176" i="14"/>
  <c r="P176" i="14" s="1"/>
  <c r="N176" i="15"/>
  <c r="Q183" i="13"/>
  <c r="R183" i="13" s="1"/>
  <c r="N194" i="13"/>
  <c r="N187" i="13"/>
  <c r="O183" i="13"/>
  <c r="P183" i="13" s="1"/>
  <c r="N18" i="15"/>
  <c r="O16" i="15"/>
  <c r="P16" i="15" s="1"/>
  <c r="Q16" i="15"/>
  <c r="R16" i="15" s="1"/>
  <c r="N23" i="15"/>
  <c r="N16" i="16"/>
  <c r="O23" i="14"/>
  <c r="P23" i="14" s="1"/>
  <c r="Q23" i="14"/>
  <c r="R23" i="14" s="1"/>
  <c r="O180" i="12"/>
  <c r="P180" i="12" s="1"/>
  <c r="Q180" i="12"/>
  <c r="R180" i="12" s="1"/>
  <c r="Q181" i="12"/>
  <c r="R181" i="12" s="1"/>
  <c r="O181" i="12"/>
  <c r="P181" i="12" s="1"/>
  <c r="N181" i="13"/>
  <c r="Q22" i="12"/>
  <c r="R22" i="12" s="1"/>
  <c r="O22" i="12"/>
  <c r="P22" i="12" s="1"/>
  <c r="O182" i="39"/>
  <c r="P182" i="39" s="1"/>
  <c r="Q182" i="39"/>
  <c r="R182" i="39" s="1"/>
  <c r="R178" i="13"/>
  <c r="P178" i="13"/>
  <c r="R18" i="14"/>
  <c r="P18" i="14"/>
  <c r="O13" i="22"/>
  <c r="P13" i="22" s="1"/>
  <c r="Q13" i="22"/>
  <c r="R13" i="22" s="1"/>
  <c r="N15" i="22"/>
  <c r="N20" i="22"/>
  <c r="N141" i="22"/>
  <c r="O179" i="13"/>
  <c r="P179" i="13" s="1"/>
  <c r="N180" i="13"/>
  <c r="N179" i="14"/>
  <c r="Q179" i="13"/>
  <c r="R179" i="13" s="1"/>
  <c r="Q21" i="13"/>
  <c r="R21" i="13" s="1"/>
  <c r="N21" i="14"/>
  <c r="O21" i="13"/>
  <c r="P21" i="13" s="1"/>
  <c r="N22" i="13"/>
  <c r="Q19" i="14"/>
  <c r="R19" i="14" s="1"/>
  <c r="N20" i="14"/>
  <c r="O19" i="14"/>
  <c r="P19" i="14" s="1"/>
  <c r="N16" i="22"/>
  <c r="N19" i="15"/>
  <c r="P20" i="13"/>
  <c r="R20" i="13"/>
  <c r="O185" i="16"/>
  <c r="P185" i="16" s="1"/>
  <c r="Q185" i="16"/>
  <c r="R185" i="16" s="1"/>
  <c r="O20" i="14" l="1"/>
  <c r="P20" i="14" s="1"/>
  <c r="Q20" i="14"/>
  <c r="R20" i="14" s="1"/>
  <c r="Q141" i="22"/>
  <c r="R141" i="22" s="1"/>
  <c r="O141" i="22"/>
  <c r="P141" i="22" s="1"/>
  <c r="N143" i="22"/>
  <c r="N149" i="22"/>
  <c r="P15" i="22"/>
  <c r="R15" i="22"/>
  <c r="AA16" i="16"/>
  <c r="N23" i="16"/>
  <c r="N18" i="16"/>
  <c r="Q16" i="16"/>
  <c r="R16" i="16" s="1"/>
  <c r="O16" i="16"/>
  <c r="P16" i="16" s="1"/>
  <c r="P18" i="15"/>
  <c r="R18" i="15"/>
  <c r="Q183" i="14"/>
  <c r="R183" i="14" s="1"/>
  <c r="N187" i="14"/>
  <c r="G205" i="15"/>
  <c r="O183" i="14"/>
  <c r="P183" i="14" s="1"/>
  <c r="N17" i="22"/>
  <c r="N144" i="22"/>
  <c r="Q16" i="22"/>
  <c r="R16" i="22" s="1"/>
  <c r="O16" i="22"/>
  <c r="P16" i="22" s="1"/>
  <c r="R22" i="13"/>
  <c r="P22" i="13"/>
  <c r="O21" i="14"/>
  <c r="P21" i="14" s="1"/>
  <c r="N22" i="14"/>
  <c r="Q21" i="14"/>
  <c r="R21" i="14" s="1"/>
  <c r="N18" i="22"/>
  <c r="N21" i="15"/>
  <c r="P180" i="13"/>
  <c r="R180" i="13"/>
  <c r="O19" i="15"/>
  <c r="P19" i="15" s="1"/>
  <c r="N20" i="15"/>
  <c r="Q19" i="15"/>
  <c r="R19" i="15" s="1"/>
  <c r="N19" i="16"/>
  <c r="Q179" i="14"/>
  <c r="R179" i="14" s="1"/>
  <c r="G201" i="15"/>
  <c r="O179" i="14"/>
  <c r="P179" i="14" s="1"/>
  <c r="N180" i="14"/>
  <c r="N179" i="15"/>
  <c r="Q20" i="22"/>
  <c r="R20" i="22" s="1"/>
  <c r="N148" i="22"/>
  <c r="O20" i="22"/>
  <c r="P20" i="22" s="1"/>
  <c r="Q181" i="13"/>
  <c r="R181" i="13" s="1"/>
  <c r="O181" i="13"/>
  <c r="P181" i="13" s="1"/>
  <c r="N182" i="13"/>
  <c r="N181" i="14"/>
  <c r="Q23" i="15"/>
  <c r="R23" i="15" s="1"/>
  <c r="O23" i="15"/>
  <c r="P23" i="15" s="1"/>
  <c r="O176" i="15"/>
  <c r="P176" i="15" s="1"/>
  <c r="Q176" i="15"/>
  <c r="R176" i="15" s="1"/>
  <c r="N176" i="16"/>
  <c r="N186" i="15"/>
  <c r="N178" i="15"/>
  <c r="N183" i="15"/>
  <c r="G200" i="15"/>
  <c r="R178" i="14"/>
  <c r="P178" i="14"/>
  <c r="P178" i="15" l="1"/>
  <c r="R178" i="15"/>
  <c r="N183" i="16"/>
  <c r="N188" i="16"/>
  <c r="N190" i="16" s="1"/>
  <c r="Q176" i="16"/>
  <c r="R176" i="16" s="1"/>
  <c r="O176" i="16"/>
  <c r="P176" i="16" s="1"/>
  <c r="N178" i="16"/>
  <c r="R182" i="13"/>
  <c r="P182" i="13"/>
  <c r="Q183" i="15"/>
  <c r="R183" i="15" s="1"/>
  <c r="N187" i="15"/>
  <c r="O183" i="15"/>
  <c r="P183" i="15" s="1"/>
  <c r="G203" i="15"/>
  <c r="Q181" i="14"/>
  <c r="R181" i="14" s="1"/>
  <c r="O181" i="14"/>
  <c r="P181" i="14" s="1"/>
  <c r="N182" i="14"/>
  <c r="N181" i="15"/>
  <c r="G202" i="15"/>
  <c r="O180" i="14"/>
  <c r="P180" i="14" s="1"/>
  <c r="Q180" i="14"/>
  <c r="R180" i="14" s="1"/>
  <c r="N20" i="16"/>
  <c r="O19" i="16"/>
  <c r="P19" i="16" s="1"/>
  <c r="Q19" i="16"/>
  <c r="R19" i="16" s="1"/>
  <c r="O20" i="15"/>
  <c r="P20" i="15" s="1"/>
  <c r="Q20" i="15"/>
  <c r="R20" i="15" s="1"/>
  <c r="N22" i="15"/>
  <c r="O21" i="15"/>
  <c r="P21" i="15" s="1"/>
  <c r="N21" i="16"/>
  <c r="Q21" i="15"/>
  <c r="R21" i="15" s="1"/>
  <c r="Q23" i="16"/>
  <c r="R23" i="16" s="1"/>
  <c r="O23" i="16"/>
  <c r="P23" i="16" s="1"/>
  <c r="N150" i="22"/>
  <c r="O148" i="22"/>
  <c r="P148" i="22" s="1"/>
  <c r="Q148" i="22"/>
  <c r="R148" i="22" s="1"/>
  <c r="N180" i="15"/>
  <c r="O179" i="15"/>
  <c r="P179" i="15" s="1"/>
  <c r="Q179" i="15"/>
  <c r="R179" i="15" s="1"/>
  <c r="N179" i="16"/>
  <c r="N146" i="22"/>
  <c r="Q18" i="22"/>
  <c r="R18" i="22" s="1"/>
  <c r="N19" i="22"/>
  <c r="O18" i="22"/>
  <c r="P18" i="22" s="1"/>
  <c r="Q22" i="14"/>
  <c r="R22" i="14" s="1"/>
  <c r="O22" i="14"/>
  <c r="P22" i="14" s="1"/>
  <c r="N145" i="22"/>
  <c r="O144" i="22"/>
  <c r="P144" i="22" s="1"/>
  <c r="Q144" i="22"/>
  <c r="R144" i="22" s="1"/>
  <c r="R18" i="16"/>
  <c r="P18" i="16"/>
  <c r="R143" i="22"/>
  <c r="P143" i="22"/>
  <c r="O179" i="16" l="1"/>
  <c r="P179" i="16" s="1"/>
  <c r="Q179" i="16"/>
  <c r="R179" i="16" s="1"/>
  <c r="N180" i="16"/>
  <c r="O21" i="16"/>
  <c r="P21" i="16" s="1"/>
  <c r="Q21" i="16"/>
  <c r="R21" i="16" s="1"/>
  <c r="N22" i="16"/>
  <c r="Q22" i="15"/>
  <c r="R22" i="15" s="1"/>
  <c r="O22" i="15"/>
  <c r="P22" i="15" s="1"/>
  <c r="G204" i="15"/>
  <c r="Q182" i="14"/>
  <c r="R182" i="14" s="1"/>
  <c r="O182" i="14"/>
  <c r="P182" i="14" s="1"/>
  <c r="Q146" i="22"/>
  <c r="R146" i="22" s="1"/>
  <c r="N147" i="22"/>
  <c r="O146" i="22"/>
  <c r="P146" i="22" s="1"/>
  <c r="O180" i="15"/>
  <c r="P180" i="15" s="1"/>
  <c r="Q180" i="15"/>
  <c r="R180" i="15" s="1"/>
  <c r="Q20" i="16"/>
  <c r="R20" i="16" s="1"/>
  <c r="O20" i="16"/>
  <c r="P20" i="16" s="1"/>
  <c r="Q181" i="15"/>
  <c r="R181" i="15" s="1"/>
  <c r="O181" i="15"/>
  <c r="P181" i="15" s="1"/>
  <c r="N182" i="15"/>
  <c r="N181" i="16"/>
  <c r="P178" i="16"/>
  <c r="R178" i="16"/>
  <c r="O183" i="16"/>
  <c r="P183" i="16" s="1"/>
  <c r="Q183" i="16"/>
  <c r="R183" i="16" s="1"/>
  <c r="N182" i="16" l="1"/>
  <c r="O181" i="16"/>
  <c r="P181" i="16" s="1"/>
  <c r="Q181" i="16"/>
  <c r="R181" i="16" s="1"/>
  <c r="O22" i="16"/>
  <c r="P22" i="16" s="1"/>
  <c r="Q22" i="16"/>
  <c r="R22" i="16" s="1"/>
  <c r="O182" i="15"/>
  <c r="P182" i="15" s="1"/>
  <c r="Q182" i="15"/>
  <c r="R182" i="15" s="1"/>
  <c r="O180" i="16"/>
  <c r="P180" i="16" s="1"/>
  <c r="Q180" i="16"/>
  <c r="R180" i="16" s="1"/>
  <c r="O182" i="16" l="1"/>
  <c r="P182" i="16" s="1"/>
  <c r="Q182" i="16"/>
  <c r="R182" i="16" s="1"/>
  <c r="J16" i="50" l="1"/>
  <c r="K16" i="50" s="1"/>
  <c r="H16" i="50"/>
  <c r="I16" i="50" s="1"/>
  <c r="J14" i="50"/>
  <c r="K14" i="50" s="1"/>
  <c r="N16" i="50"/>
  <c r="Q16" i="50" l="1"/>
  <c r="R16" i="50" s="1"/>
  <c r="N16" i="51"/>
  <c r="O16" i="51" s="1"/>
  <c r="P16" i="51" s="1"/>
  <c r="H14" i="50"/>
  <c r="I14" i="50" s="1"/>
  <c r="O16" i="50"/>
  <c r="P16" i="50" s="1"/>
  <c r="N14" i="50"/>
  <c r="N14" i="51" s="1"/>
  <c r="O14" i="51" s="1"/>
  <c r="P14" i="51" s="1"/>
  <c r="O14" i="50" l="1"/>
  <c r="P14" i="50" s="1"/>
  <c r="Q14" i="50"/>
  <c r="R14" i="50" s="1"/>
  <c r="Q16" i="51"/>
  <c r="R16" i="51" s="1"/>
  <c r="J16" i="51"/>
  <c r="K16" i="51" s="1"/>
  <c r="J14" i="51" l="1"/>
  <c r="K14" i="51" s="1"/>
  <c r="L14" i="51"/>
  <c r="Q14" i="51" s="1"/>
  <c r="R14" i="51" s="1"/>
</calcChain>
</file>

<file path=xl/comments1.xml><?xml version="1.0" encoding="utf-8"?>
<comments xmlns="http://schemas.openxmlformats.org/spreadsheetml/2006/main">
  <authors>
    <author>Автор</author>
  </authors>
  <commentList>
    <comment ref="E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население по дог 2413</t>
        </r>
      </text>
    </comment>
  </commentList>
</comments>
</file>

<file path=xl/comments10.xml><?xml version="1.0" encoding="utf-8"?>
<comments xmlns="http://schemas.openxmlformats.org/spreadsheetml/2006/main">
  <authors>
    <author>Автор</author>
  </authors>
  <commentList>
    <comment ref="G1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МПП ВКХ ВЛПУМГ</t>
        </r>
      </text>
    </comment>
  </commentList>
</comments>
</file>

<file path=xl/comments11.xml><?xml version="1.0" encoding="utf-8"?>
<comments xmlns="http://schemas.openxmlformats.org/spreadsheetml/2006/main">
  <authors>
    <author>Автор</author>
  </authors>
  <commentList>
    <comment ref="G3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для ВКС и Энергопрогноз Ютекс</t>
        </r>
      </text>
    </comment>
    <comment ref="G6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фактические потери за июль 2013, по бухг выставили меньше на 59,550 тыс.кВтч - потери КЭСР</t>
        </r>
      </text>
    </comment>
  </commentList>
</comments>
</file>

<file path=xl/comments12.xml><?xml version="1.0" encoding="utf-8"?>
<comments xmlns="http://schemas.openxmlformats.org/spreadsheetml/2006/main">
  <authors>
    <author>Автор</author>
  </authors>
  <commentList>
    <comment ref="G1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МПП ВКХ , ВЛПУМГ</t>
        </r>
      </text>
    </comment>
    <comment ref="G1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с ГРУ-6кВ за июль-август
</t>
        </r>
      </text>
    </comment>
    <comment ref="G3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Без учета корректировки Ютекс Ру за июль</t>
        </r>
      </text>
    </comment>
  </commentList>
</comments>
</file>

<file path=xl/comments13.xml><?xml version="1.0" encoding="utf-8"?>
<comments xmlns="http://schemas.openxmlformats.org/spreadsheetml/2006/main">
  <authors>
    <author>Автор</author>
  </authors>
  <commentList>
    <comment ref="G1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мпп вкх влпумг
</t>
        </r>
      </text>
    </comment>
    <comment ref="G1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владимир капитал ТГК</t>
        </r>
      </text>
    </comment>
    <comment ref="G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Острова суслово и тд
</t>
        </r>
      </text>
    </comment>
    <comment ref="G3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пку</t>
        </r>
      </text>
    </comment>
    <comment ref="N21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кашино</t>
        </r>
      </text>
    </comment>
  </commentList>
</comments>
</file>

<file path=xl/comments14.xml><?xml version="1.0" encoding="utf-8"?>
<comments xmlns="http://schemas.openxmlformats.org/spreadsheetml/2006/main">
  <authors>
    <author>Автор</author>
  </authors>
  <commentList>
    <comment ref="G1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ВЛПУМГ+ВКХ
</t>
        </r>
      </text>
    </comment>
    <comment ref="G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Острова
</t>
        </r>
      </text>
    </comment>
    <comment ref="G3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ПКУ мирный</t>
        </r>
      </text>
    </comment>
    <comment ref="G9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пку</t>
        </r>
      </text>
    </comment>
    <comment ref="G13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Языково Болотский</t>
        </r>
      </text>
    </comment>
    <comment ref="G137" authorId="0">
      <text>
        <r>
          <rPr>
            <b/>
            <sz val="10"/>
            <color indexed="81"/>
            <rFont val="Tahoma"/>
            <family val="2"/>
            <charset val="204"/>
          </rPr>
          <t>Автор:</t>
        </r>
        <r>
          <rPr>
            <sz val="10"/>
            <color indexed="81"/>
            <rFont val="Tahoma"/>
            <family val="2"/>
            <charset val="204"/>
          </rPr>
          <t xml:space="preserve">
с учетом корректировки за авг и сент</t>
        </r>
      </text>
    </comment>
  </commentList>
</comments>
</file>

<file path=xl/comments15.xml><?xml version="1.0" encoding="utf-8"?>
<comments xmlns="http://schemas.openxmlformats.org/spreadsheetml/2006/main">
  <authors>
    <author>Автор</author>
  </authors>
  <commentList>
    <comment ref="G1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Корректировка за сентябрь ТЭЦ 1315,908</t>
        </r>
      </text>
    </comment>
    <comment ref="G5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Корректировка за июнь Кашино -753,076</t>
        </r>
      </text>
    </comment>
  </commentList>
</comments>
</file>

<file path=xl/comments16.xml><?xml version="1.0" encoding="utf-8"?>
<comments xmlns="http://schemas.openxmlformats.org/spreadsheetml/2006/main">
  <authors>
    <author>Автор</author>
  </authors>
  <commentList>
    <comment ref="B2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7 мес 2012</t>
        </r>
      </text>
    </comment>
    <comment ref="K2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примерно факт 2011</t>
        </r>
      </text>
    </comment>
    <comment ref="F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
акт 2012</t>
        </r>
      </text>
    </comment>
    <comment ref="D3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2011</t>
        </r>
      </text>
    </comment>
    <comment ref="D3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2011</t>
        </r>
      </text>
    </comment>
    <comment ref="C3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2011</t>
        </r>
      </text>
    </comment>
    <comment ref="C6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7 мес 2012
</t>
        </r>
      </text>
    </comment>
    <comment ref="H7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кольчугино учесть</t>
        </r>
      </text>
    </comment>
    <comment ref="H8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кольчугино учесть</t>
        </r>
      </text>
    </comment>
    <comment ref="K16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2011</t>
        </r>
      </text>
    </comment>
    <comment ref="B21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прием в сеть ВОЭК от сетей Владимирэнерго</t>
        </r>
      </text>
    </comment>
    <comment ref="C2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это объем УП по сетям ВОЭК и Вниптиоу</t>
        </r>
      </text>
    </comment>
    <comment ref="D2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это объем УП по сетям ВОЭК и Вниптиоу</t>
        </r>
      </text>
    </comment>
    <comment ref="E2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это объем УП по сетям ВОЭК и Вниптиоу</t>
        </r>
      </text>
    </comment>
    <comment ref="F2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это объем УП по сетям ВОЭК и Вниптиоу</t>
        </r>
      </text>
    </comment>
    <comment ref="G2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это объем УП по сетям ВОЭК и Вниптиоу</t>
        </r>
      </text>
    </comment>
    <comment ref="H2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это объем УП по сетям ВОЭК и Вниптиоу</t>
        </r>
      </text>
    </comment>
    <comment ref="I2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это объем УП по сетям ВОЭК и Вниптиоу</t>
        </r>
      </text>
    </comment>
    <comment ref="J2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это объем УП по сетям ВОЭК и Вниптиоу</t>
        </r>
      </text>
    </comment>
    <comment ref="K2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это объем УП по сетям ВОЭК и Вниптиоу</t>
        </r>
      </text>
    </comment>
    <comment ref="L2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это объем УП по сетям ВОЭК и Вниптиоу</t>
        </r>
      </text>
    </comment>
    <comment ref="B2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прием в сеть ВОЭК от сетей Владимирэнерго</t>
        </r>
      </text>
    </comment>
    <comment ref="C22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это объем УП по сетям ВОЭК и Вниптиоу</t>
        </r>
      </text>
    </comment>
    <comment ref="D22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это объем УП по сетям ВОЭК и Вниптиоу</t>
        </r>
      </text>
    </comment>
    <comment ref="E22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это объем УП по сетям ВОЭК и Вниптиоу</t>
        </r>
      </text>
    </comment>
    <comment ref="F22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это объем УП по сетям ВОЭК и Вниптиоу</t>
        </r>
      </text>
    </comment>
    <comment ref="G22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это объем УП по сетям ВОЭК и Вниптиоу</t>
        </r>
      </text>
    </comment>
    <comment ref="H22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это объем УП по сетям ВОЭК и Вниптиоу</t>
        </r>
      </text>
    </comment>
    <comment ref="I22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это объем УП по сетям ВОЭК и Вниптиоу</t>
        </r>
      </text>
    </comment>
    <comment ref="J22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это объем УП по сетям ВОЭК и Вниптиоу</t>
        </r>
      </text>
    </comment>
    <comment ref="K22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это объем УП по сетям ВОЭК и Вниптиоу</t>
        </r>
      </text>
    </comment>
    <comment ref="L22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это объем УП по сетям ВОЭК и Вниптиоу</t>
        </r>
      </text>
    </comment>
    <comment ref="M22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это объем УП по сетям ВОЭК и Вниптиоу</t>
        </r>
      </text>
    </comment>
    <comment ref="N22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это объем УП по сетям ВОЭК и Вниптиоу</t>
        </r>
      </text>
    </comment>
    <comment ref="C24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D24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E24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F24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G24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H24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I24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J24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K24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L24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M24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N24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C24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D24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E24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F24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G24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H24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I24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J24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K24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L24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M24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N24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B256" authorId="0">
      <text>
        <r>
          <rPr>
            <b/>
            <sz val="10"/>
            <color indexed="81"/>
            <rFont val="Tahoma"/>
            <family val="2"/>
            <charset val="204"/>
          </rPr>
          <t>Автор:</t>
        </r>
        <r>
          <rPr>
            <sz val="10"/>
            <color indexed="81"/>
            <rFont val="Tahoma"/>
            <family val="2"/>
            <charset val="204"/>
          </rPr>
          <t xml:space="preserve">
не учитывается</t>
        </r>
      </text>
    </comment>
    <comment ref="C2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величина отпуска в сеть из баланса по ПС Оргтруд (от Удальцовой Т.И. Энергобаланс) за январь 2010г.
</t>
        </r>
      </text>
    </comment>
    <comment ref="D2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величина отпуска в сеть из баланса по ПС Оргтруд (от Удальцовой Т.И. Энергобаланс) за февраль 2010г.
</t>
        </r>
      </text>
    </comment>
    <comment ref="E2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величина отпуска в сеть из баланса по ПС Оргтруд (от Удальцовой Т.И. Энергобаланс) за февраль 2010г.
</t>
        </r>
      </text>
    </comment>
    <comment ref="F2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величина отпуска в сеть из баланса по ПС Оргтруд (от Удальцовой Т.И. Энергобаланс) за февраль 2010г.
</t>
        </r>
      </text>
    </comment>
    <comment ref="G25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величина отпуска в сеть из баланса по ПС Оргтруд (от Удальцовой Т.И. Энергобаланс) за май 2010г.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25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величина отпуска в сеть из баланса по ПС Оргтруд (от Удальцовой Т.И. Энергобаланс) за июнь 2010г.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25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величина отпуска в сеть из баланса по ПС Оргтруд (от Удальцовой Т.И. Энергобаланс) за июнь 2010г.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25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величина отпуска в сеть из баланса по ПС Оргтруд (от Удальцовой Т.И. Энергобаланс) за август 2010г.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25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величина отпуска в сеть из баланса по ПС Оргтруд (от Удальцовой Т.И. Энергобаланс) за август 2010г.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25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величина отпуска в сеть из баланса по ПС Оргтруд  за октябрь
 2010г.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M2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величина отпуска в сеть из баланса по ПС Оргтруд (от Удальцовой Т.И. Энергобаланс) ноябрь 09
</t>
        </r>
      </text>
    </comment>
    <comment ref="N2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величина отпуска в сеть из баланса по ПС Оргтруд (от Удальцовой Т.И. Энергобаланс) декабрь 09
</t>
        </r>
      </text>
    </comment>
    <comment ref="C26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D26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E26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F26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G26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H26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I26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J26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K26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L26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M26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N26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C26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D26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E26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F26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G26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H26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I26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J26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K26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L26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M26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N26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B270" authorId="0">
      <text>
        <r>
          <rPr>
            <b/>
            <sz val="10"/>
            <color indexed="81"/>
            <rFont val="Tahoma"/>
            <family val="2"/>
            <charset val="204"/>
          </rPr>
          <t>Автор:</t>
        </r>
        <r>
          <rPr>
            <sz val="10"/>
            <color indexed="81"/>
            <rFont val="Tahoma"/>
            <family val="2"/>
            <charset val="204"/>
          </rPr>
          <t xml:space="preserve">
не учитывается</t>
        </r>
      </text>
    </comment>
    <comment ref="C27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величина отпуска в сеть из баланса по ПС Оргтруд  за декабрь
 2010г.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27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величина отпуска в сеть из баланса по ПС Оргтруд  за декабрь
 2010г.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27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величина отпуска в сеть из баланса по ПС Оргтруд  за декабрь
 2010г.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27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величина отпуска в сеть из баланса по ПС Оргтруд  за апрель
 2011г.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7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величина отпуска в сеть из баланса по ПС Оргтруд  за апрель
 2011г.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27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величина отпуска в сеть из баланса по ПС Оргтруд  за апрель
 2011г.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27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величина отпуска в сеть из баланса по ПС Оргтруд  за апрель
 2011г.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27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величина отпуска в сеть из баланса по ПС Оргтруд  за апрель
 2011г.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27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величина отпуска в сеть из баланса по ПС Оргтруд (от Удальцовой Т.И. Энергобаланс) за август 2010г.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27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величина отпуска в сеть из баланса по ПС Оргтруд  за октябрь
 2010г.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M2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величина отпуска в сеть из баланса по ПС Оргтруд (от Удальцовой Т.И. Энергобаланс) ноябрь 09
</t>
        </r>
      </text>
    </comment>
    <comment ref="N2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величина отпуска в сеть из баланса по ПС Оргтруд (от Удальцовой Т.И. Энергобаланс) декабрь 09
</t>
        </r>
      </text>
    </comment>
    <comment ref="C27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D27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E27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F27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G27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H27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I27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J27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K27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L27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M27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N27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C27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D27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E27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F27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G27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H27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I27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J27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K27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L27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M27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N27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C27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D27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E27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F27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G27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H27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I27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J27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K27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L27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M27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N27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C28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D28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E28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F28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G28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H28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I28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J28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K28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L28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M28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N28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B286" authorId="0">
      <text>
        <r>
          <rPr>
            <b/>
            <sz val="10"/>
            <color indexed="81"/>
            <rFont val="Tahoma"/>
            <family val="2"/>
            <charset val="204"/>
          </rPr>
          <t>Автор:</t>
        </r>
        <r>
          <rPr>
            <sz val="10"/>
            <color indexed="81"/>
            <rFont val="Tahoma"/>
            <family val="2"/>
            <charset val="204"/>
          </rPr>
          <t xml:space="preserve">
не учитывается</t>
        </r>
      </text>
    </comment>
    <comment ref="C28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величина отпуска в сеть из баланса по ПС Оргтруд  за декабрь
 2010г.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28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величина отпуска в сеть из баланса по ПС Оргтруд  за декабрь
 2010г.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28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величина отпуска в сеть из баланса по ПС Оргтруд  за декабрь
 2010г.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28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величина отпуска в сеть из баланса по ПС Оргтруд  за апрель
 2011г.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8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величина отпуска в сеть из баланса по ПС Оргтруд  за апрель
 2011г.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28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величина отпуска в сеть из баланса по ПС Оргтруд  за апрель
 2011г.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28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величина отпуска в сеть из баланса по ПС Оргтруд  за апрель
 2011г.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28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величина отпуска в сеть из баланса по ПС Оргтруд  за апрель
 2011г.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28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величина отпуска в сеть из баланса по ПС Оргтруд (от Удальцовой Т.И. Энергобаланс) за август 2010г.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28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величина отпуска в сеть из баланса по ПС Оргтруд  за октябрь
 2010г.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M2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величина отпуска в сеть из баланса по ПС Оргтруд (от Удальцовой Т.И. Энергобаланс) ноябрь 09
</t>
        </r>
      </text>
    </comment>
    <comment ref="N2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величина отпуска в сеть из баланса по ПС Оргтруд (от Удальцовой Т.И. Энергобаланс) декабрь 09
</t>
        </r>
      </text>
    </comment>
    <comment ref="C28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D28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E28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F28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G28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H28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I28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J28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K28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L28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M28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N28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C29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D29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E29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F29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G29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H29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I29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J29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K29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L29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M29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Отпуск в сеть по СН2
</t>
        </r>
      </text>
    </comment>
    <comment ref="N29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объе УП (=полезному отпуску)</t>
        </r>
      </text>
    </comment>
    <comment ref="B2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принимаем данные по покупке ВКС по п.Ставрово как прием в сеть ВОЭК
 Владимирэнерго</t>
        </r>
      </text>
    </comment>
    <comment ref="H2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Уличное освещение</t>
        </r>
      </text>
    </comment>
    <comment ref="I2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Уличное освещение</t>
        </r>
      </text>
    </comment>
    <comment ref="J2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Уличное освещение</t>
        </r>
      </text>
    </comment>
    <comment ref="B30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принимаем данные по покупке ВКС по п.Ставрово как прием в сеть ВОЭК
 Владимирэнерго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G1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ВЛПУМГ
</t>
        </r>
      </text>
    </comment>
    <comment ref="G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март 2013</t>
        </r>
      </text>
    </comment>
    <comment ref="G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перерасчет за янв, фев 2013, т.к. учитывали переток в сети МРСК (д.Якорь, д.Острова Г-Хр в объеме ВОЭК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G1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ВЛПУМГ+ ТП-47 МП ВКХ</t>
        </r>
      </text>
    </comment>
    <comment ref="T4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Оргтруд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G1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ВЛПУМГ+ ТП-47 МП ВКХ</t>
        </r>
      </text>
    </comment>
    <comment ref="T4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Оргтруд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G1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ТП МП ВКХ+ВЛПУМГ</t>
        </r>
      </text>
    </comment>
    <comment ref="G1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оргтруд</t>
        </r>
      </text>
    </comment>
    <comment ref="G1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оргтруд
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CH4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снизили на 0,315% от факта 2012</t>
        </r>
      </text>
    </comment>
    <comment ref="BY6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ВКС-ВОЭК
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CH4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снизили на 0,315% от факта 2012</t>
        </r>
      </text>
    </comment>
    <comment ref="BY6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ВКС-ВОЭК
</t>
        </r>
      </text>
    </comment>
  </commentList>
</comments>
</file>

<file path=xl/comments8.xml><?xml version="1.0" encoding="utf-8"?>
<comments xmlns="http://schemas.openxmlformats.org/spreadsheetml/2006/main">
  <authors>
    <author>Автор</author>
  </authors>
  <commentList>
    <comment ref="C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участок Камешково Владмирэнергосбыт</t>
        </r>
      </text>
    </comment>
  </commentList>
</comments>
</file>

<file path=xl/comments9.xml><?xml version="1.0" encoding="utf-8"?>
<comments xmlns="http://schemas.openxmlformats.org/spreadsheetml/2006/main">
  <authors>
    <author>Автор</author>
  </authors>
  <commentList>
    <comment ref="G1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ТП МП ВКХ+ВЛПУМГ</t>
        </r>
      </text>
    </comment>
    <comment ref="G1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оргтруд</t>
        </r>
      </text>
    </comment>
  </commentList>
</comments>
</file>

<file path=xl/sharedStrings.xml><?xml version="1.0" encoding="utf-8"?>
<sst xmlns="http://schemas.openxmlformats.org/spreadsheetml/2006/main" count="7728" uniqueCount="325">
  <si>
    <t>Факт 2011г.</t>
  </si>
  <si>
    <t>План 2012г.</t>
  </si>
  <si>
    <t>Факт 2012г.</t>
  </si>
  <si>
    <t>Отклонения от плана 2012г.</t>
  </si>
  <si>
    <t>Отклонения от факта 2011г.</t>
  </si>
  <si>
    <t>Гусь-Хрустальный</t>
  </si>
  <si>
    <t>Киржач</t>
  </si>
  <si>
    <t>Ковров</t>
  </si>
  <si>
    <t>Кольчугино</t>
  </si>
  <si>
    <t>Петушки</t>
  </si>
  <si>
    <t xml:space="preserve">Собинка </t>
  </si>
  <si>
    <t>Суздаль</t>
  </si>
  <si>
    <t>Ставрово</t>
  </si>
  <si>
    <t xml:space="preserve">Владимир </t>
  </si>
  <si>
    <t>тыс.кВтч</t>
  </si>
  <si>
    <t>Потери всего, в т.ч.:</t>
  </si>
  <si>
    <t>% к отпуску в сеть</t>
  </si>
  <si>
    <t xml:space="preserve"> - нормативные</t>
  </si>
  <si>
    <t xml:space="preserve"> - сверхнормативные</t>
  </si>
  <si>
    <t xml:space="preserve">Отпуск в сеть </t>
  </si>
  <si>
    <t>Объем услуг по передаче</t>
  </si>
  <si>
    <t>Камешково (ВОЭК-ВКС)</t>
  </si>
  <si>
    <t>Камешково (ВОЭК-Владимирэнергосбыт)</t>
  </si>
  <si>
    <t>Судогда (ВОЭК-ВКС)</t>
  </si>
  <si>
    <t>Судогда (ВОЭК-Владимирэнергосбыт)</t>
  </si>
  <si>
    <t>Юрьев-Польский</t>
  </si>
  <si>
    <t>%</t>
  </si>
  <si>
    <t>Показатели</t>
  </si>
  <si>
    <t>Ед. измерений</t>
  </si>
  <si>
    <t>Территория</t>
  </si>
  <si>
    <t>№ п/п</t>
  </si>
  <si>
    <t>Январь</t>
  </si>
  <si>
    <t>Февраль</t>
  </si>
  <si>
    <t>С начала года</t>
  </si>
  <si>
    <t>ИТОГО ОАО "ВОЭК"</t>
  </si>
  <si>
    <t>Проверка</t>
  </si>
  <si>
    <t>Март</t>
  </si>
  <si>
    <t>С начала года (1 квартал)</t>
  </si>
  <si>
    <t>Апрель</t>
  </si>
  <si>
    <t>Май</t>
  </si>
  <si>
    <t>Июнь</t>
  </si>
  <si>
    <t>Июль</t>
  </si>
  <si>
    <t>Август</t>
  </si>
  <si>
    <t xml:space="preserve">С начала года </t>
  </si>
  <si>
    <t>Сентябрь</t>
  </si>
  <si>
    <t>С начала года (9 месяцев)</t>
  </si>
  <si>
    <t>3 квартал</t>
  </si>
  <si>
    <t>Октябрь</t>
  </si>
  <si>
    <t>Ноябрь</t>
  </si>
  <si>
    <t>Декабрь</t>
  </si>
  <si>
    <t>План</t>
  </si>
  <si>
    <t>Факт</t>
  </si>
  <si>
    <t>отклонения факта от плана</t>
  </si>
  <si>
    <t>% откл.</t>
  </si>
  <si>
    <t>Ед. изм.</t>
  </si>
  <si>
    <t xml:space="preserve">Основные показатели ОАО "ВОЭК" </t>
  </si>
  <si>
    <t>Бездоговорное потребление</t>
  </si>
  <si>
    <t>с 01.06.2011г.</t>
  </si>
  <si>
    <t>Расход</t>
  </si>
  <si>
    <t>Показания</t>
  </si>
  <si>
    <t>МУ РЭП Камешковского района (котельная)</t>
  </si>
  <si>
    <t>МУ РЭП Камешковского района (скважина)</t>
  </si>
  <si>
    <t>на 01.06.2011г.</t>
  </si>
  <si>
    <t>на 30.06.2011г.</t>
  </si>
  <si>
    <t>на 01.05.2011г.</t>
  </si>
  <si>
    <t xml:space="preserve">Итого объем ЭЭ,  отнесенный на потери в сетях ВОЭК 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</si>
  <si>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</si>
  <si>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</si>
  <si>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</si>
  <si>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</si>
  <si>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</si>
  <si>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</si>
  <si>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</si>
  <si>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</si>
  <si>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</si>
  <si>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</si>
  <si>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</si>
  <si>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</si>
  <si>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Средний тариф на компенсацию потерь за 2011г. (руб/кВтч)</t>
  </si>
  <si>
    <t>расход за 2011г</t>
  </si>
  <si>
    <t>Стоимость, руб. с НДС</t>
  </si>
  <si>
    <t>Объект</t>
  </si>
  <si>
    <t>Собинка за сентябрь</t>
  </si>
  <si>
    <t>Собинка за 9 мес</t>
  </si>
  <si>
    <t>Судогда за сентябрь</t>
  </si>
  <si>
    <t>Судогда за 9 мес</t>
  </si>
  <si>
    <t>Отклонение факта 2012 от плана 2012</t>
  </si>
  <si>
    <r>
      <t xml:space="preserve">Камешково </t>
    </r>
    <r>
      <rPr>
        <sz val="10"/>
        <color rgb="FF002060"/>
        <rFont val="Arial Cyr"/>
        <charset val="204"/>
      </rPr>
      <t>(свод ВКС+Владимирнергосбыт)</t>
    </r>
  </si>
  <si>
    <t>Судогда  (свод ВКС+Владимирнергосбыт)</t>
  </si>
  <si>
    <t xml:space="preserve">% </t>
  </si>
  <si>
    <t xml:space="preserve">Потери </t>
  </si>
  <si>
    <t>Собинка и Ставрово (свод)</t>
  </si>
  <si>
    <t>За 9 месяцев 2012 г:</t>
  </si>
  <si>
    <t>Группировка</t>
  </si>
  <si>
    <t>Наибольшие  потери  свыше 17%</t>
  </si>
  <si>
    <t>Судогда (участки: ВКС+Владимирэнергосбыт)</t>
  </si>
  <si>
    <t>Средние потери  от 13% до 17%</t>
  </si>
  <si>
    <t>Низкие потери  менее 13%</t>
  </si>
  <si>
    <r>
      <t>Рост потерь в процентном отношении</t>
    </r>
    <r>
      <rPr>
        <b/>
        <sz val="10"/>
        <color rgb="FF000000"/>
        <rFont val="Arial"/>
        <family val="2"/>
        <charset val="204"/>
      </rPr>
      <t xml:space="preserve"> к от</t>
    </r>
    <r>
      <rPr>
        <b/>
        <sz val="10"/>
        <color theme="1"/>
        <rFont val="Arial"/>
        <family val="2"/>
        <charset val="204"/>
      </rPr>
      <t>пуску в сеть по итогам за 9 месяцев 2012г. в сравнении  с аналогичным  периодом за  2011г сложился по следующим территориям:</t>
    </r>
    <r>
      <rPr>
        <b/>
        <sz val="10"/>
        <color rgb="FF000000"/>
        <rFont val="Arial"/>
        <family val="2"/>
        <charset val="204"/>
      </rPr>
      <t xml:space="preserve"> </t>
    </r>
  </si>
  <si>
    <t>Собинка</t>
  </si>
  <si>
    <r>
      <t xml:space="preserve">Камешково </t>
    </r>
    <r>
      <rPr>
        <sz val="14"/>
        <color rgb="FF002060"/>
        <rFont val="Arial Cyr"/>
        <charset val="204"/>
      </rPr>
      <t>(свод ВКС+Владимирнергосбыт)</t>
    </r>
  </si>
  <si>
    <t>ОВС с транзитом</t>
  </si>
  <si>
    <t>транзит</t>
  </si>
  <si>
    <t>СДА</t>
  </si>
  <si>
    <t>в т.ч. сальдо-переток в сети МРСК</t>
  </si>
  <si>
    <t xml:space="preserve">Поступление в сеть </t>
  </si>
  <si>
    <t xml:space="preserve">Объем услуг по передаче без учета сальдо-перетока в сети МРСК </t>
  </si>
  <si>
    <t>План 2013г.</t>
  </si>
  <si>
    <t>Факт 2013г.</t>
  </si>
  <si>
    <t>Отклонения от плана 2013г.</t>
  </si>
  <si>
    <t>Отклонения от факта 2012г.</t>
  </si>
  <si>
    <t>Объем услуг по передаче с учетом сальдо-перетока в сети МРСК</t>
  </si>
  <si>
    <t>БП 2013</t>
  </si>
  <si>
    <t>Год</t>
  </si>
  <si>
    <t>ВКС</t>
  </si>
  <si>
    <t>Отклонения</t>
  </si>
  <si>
    <t>отклоенения по БП</t>
  </si>
  <si>
    <t>покупка</t>
  </si>
  <si>
    <t xml:space="preserve">полезный отпуск </t>
  </si>
  <si>
    <t>потери общие</t>
  </si>
  <si>
    <t>потери нормативные</t>
  </si>
  <si>
    <t>потери</t>
  </si>
  <si>
    <t>предварит данные</t>
  </si>
  <si>
    <t>факт 2012</t>
  </si>
  <si>
    <t xml:space="preserve">Гусь-Хрустальный </t>
  </si>
  <si>
    <t>Камешково</t>
  </si>
  <si>
    <t>Владимирэнергосбыт</t>
  </si>
  <si>
    <t>ВКС+Владимирэнергосбыт</t>
  </si>
  <si>
    <t>Собинка+ Ставрово</t>
  </si>
  <si>
    <t>Судогда</t>
  </si>
  <si>
    <t>Итого</t>
  </si>
  <si>
    <t>контрольные цифры</t>
  </si>
  <si>
    <t>новые потери</t>
  </si>
  <si>
    <t>Ю-П</t>
  </si>
  <si>
    <t>отклонения</t>
  </si>
  <si>
    <t>контрольные цифры ВОЭК (объем УП)</t>
  </si>
  <si>
    <t>корректировка к объемам ВКС (по Собинке)</t>
  </si>
  <si>
    <t>проверка</t>
  </si>
  <si>
    <t>Первонач данные</t>
  </si>
  <si>
    <t>ОВС</t>
  </si>
  <si>
    <t>ВЭК</t>
  </si>
  <si>
    <t>Владимир</t>
  </si>
  <si>
    <t>потери ТСО</t>
  </si>
  <si>
    <t>корректировки</t>
  </si>
  <si>
    <t>ВТГ</t>
  </si>
  <si>
    <t>Итого Владимир</t>
  </si>
  <si>
    <t>искл</t>
  </si>
  <si>
    <t>Приведение ПО ВКС к объемам ВОЭК</t>
  </si>
  <si>
    <t>ПКУ-10 (транзит ф.603)</t>
  </si>
  <si>
    <t>Мирный-2</t>
  </si>
  <si>
    <t>Отдача Петушки</t>
  </si>
  <si>
    <t xml:space="preserve"> д. Языково и ПНИ Болотский </t>
  </si>
  <si>
    <t xml:space="preserve"> ЧП Зин (СН2)</t>
  </si>
  <si>
    <t>ООО Мета К</t>
  </si>
  <si>
    <t>Гараж РПС</t>
  </si>
  <si>
    <t>МРСК</t>
  </si>
  <si>
    <t xml:space="preserve">ОАО "Владимирпассажиртранс" (ОРЭ) </t>
  </si>
  <si>
    <t>ОЧКС (ВХО факт 2012г.)</t>
  </si>
  <si>
    <t>Котельные в г.Гусь-Хрустальный ("Ст. завод им. Дзержинского", Гусь-Хр.текстильный к-т, Бау Текс)</t>
  </si>
  <si>
    <t>235   ООО "МЕГАЛИТТЕРРА"</t>
  </si>
  <si>
    <t xml:space="preserve">Котельные Кр.Строитель мкр. Кр.Октябрь                        </t>
  </si>
  <si>
    <t>МУП города Кольчугино "Коммунальник" (резерв от сетей ЗАО Кольчугцветмет)</t>
  </si>
  <si>
    <t xml:space="preserve">Котельные Теплоэнерго город Ю-П  и Ю-П р-он                           </t>
  </si>
  <si>
    <t>Потребители ОАО "ВКС" в мкр.Ставрово                   (по факту 2012г. - учтены в полезном отпуске по участку мкр. Ставрово ОАО "Владимирэнергосбыт"</t>
  </si>
  <si>
    <t>Теплогарант</t>
  </si>
  <si>
    <t>178 МУ "УЖКХ Сергеихинское" (котельная)</t>
  </si>
  <si>
    <t>178 МУ "УЖКХ Сергеихинское" (скважина)</t>
  </si>
  <si>
    <t>Объем услуг по передаче  по сетям ВОЭК собственным потребителям ОАО "ВКС"</t>
  </si>
  <si>
    <t>2.Объемы потребления ООО "Владимиртеплогаз" (договор № 2413) (покупка потребителем с ОРЭ)</t>
  </si>
  <si>
    <t>Объем услуг по передаче  по сетям ВОЭК потребителям ОАО "Владимирэнергосбыт" по участкам Ю-П, Судогда, Камешково, Ставрово</t>
  </si>
  <si>
    <t>Камешково (полезный отпуск)</t>
  </si>
  <si>
    <t>Судогда (полезный отпуск)</t>
  </si>
  <si>
    <t>Юрьев-Польский  (полезный отпуск)</t>
  </si>
  <si>
    <t>мкр.Ставрово Собинского района</t>
  </si>
  <si>
    <t xml:space="preserve">Потери в сетях ТСО (входящие  в объем перетока в сети прочих сетевых организаций), учитываемого в объеме услуг по передаче ОАО "ВОЭК" </t>
  </si>
  <si>
    <t>в т.ч. потери КЭСР</t>
  </si>
  <si>
    <t>в т.ч.потери Монострой</t>
  </si>
  <si>
    <t>в т.ч.потери ООО "ВСК"</t>
  </si>
  <si>
    <t>в т.ч. потери Агротех</t>
  </si>
  <si>
    <t>ФГУП ГНПП "Крона"</t>
  </si>
  <si>
    <t xml:space="preserve">потери Владимирэнергосбыт-ВОЭК </t>
  </si>
  <si>
    <t>потери Патакино (Камешковский р-он)</t>
  </si>
  <si>
    <t>потери Фрунзе (Камешковский р-он)</t>
  </si>
  <si>
    <t>потери Судогда</t>
  </si>
  <si>
    <t xml:space="preserve">потери Юрьев-Польский  </t>
  </si>
  <si>
    <t>потери мкр.Ставрово Собинского района</t>
  </si>
  <si>
    <t>потери ВОЭК-ВКС</t>
  </si>
  <si>
    <t>Камешково (свод ВКС+Владимирнергосбыт)</t>
  </si>
  <si>
    <t>Примечание: В 2013г. стоимость услуг по передаче электроэнергии по сетя ОАО "ВОЭК" рассчитывается на объем услуг по передаче без учета сальдо-перетока в сети МРСК (в соответствии с тарифно-балансовым решением)</t>
  </si>
  <si>
    <t>1-е полуг</t>
  </si>
  <si>
    <t>2-е полуг</t>
  </si>
  <si>
    <t>ПС "Оргтруд" (участок ВОЭК-Владимирэнергосбыт)</t>
  </si>
  <si>
    <t>СН1</t>
  </si>
  <si>
    <t>ТП-47 (МПП ВКХ) резерв</t>
  </si>
  <si>
    <t>СН2</t>
  </si>
  <si>
    <t xml:space="preserve">ВЛПУМГ              </t>
  </si>
  <si>
    <t>ПКУ (ф.603 КаМЗ) СН2</t>
  </si>
  <si>
    <t xml:space="preserve"> Мирный-2 (ф.1001 Второво) СН2</t>
  </si>
  <si>
    <t>ПКУ оп.87 ТП778 (Больница); ТП778 (Больница) от оп.№22 (СН2)</t>
  </si>
  <si>
    <t>КТП-1 д.Старые Петушки</t>
  </si>
  <si>
    <t>КТП-2 Отделение Совхоза</t>
  </si>
  <si>
    <t>ТП"д.Языково" ПС Андреево ф.1003 ; ТП ПНИ Болотский ПС Андреево ф.1003 (СН2)</t>
  </si>
  <si>
    <t>Коллективный сад «Южный»</t>
  </si>
  <si>
    <t>Деревня Якорь</t>
  </si>
  <si>
    <t>Деревня Острова</t>
  </si>
  <si>
    <t>Деревня Сулово</t>
  </si>
  <si>
    <t>г.Владимир</t>
  </si>
  <si>
    <t>г.Гусь-Хрустальный</t>
  </si>
  <si>
    <t>г.Камешково</t>
  </si>
  <si>
    <t>г.Киржач</t>
  </si>
  <si>
    <t>г.Ковров</t>
  </si>
  <si>
    <t>г.Кольчугино</t>
  </si>
  <si>
    <t>г.Петушки</t>
  </si>
  <si>
    <t>г.Собинка</t>
  </si>
  <si>
    <t>г.Судогда</t>
  </si>
  <si>
    <t>г.Суздаль</t>
  </si>
  <si>
    <t>Плановые показатели ОАО "ВОЭК" на 2013г.</t>
  </si>
  <si>
    <t xml:space="preserve">План на 2013г., тыс.кВтч  </t>
  </si>
  <si>
    <t>Итого 2013 год</t>
  </si>
  <si>
    <t>потери ВОЭК</t>
  </si>
  <si>
    <t>Поступление в сеть  ВОЭК</t>
  </si>
  <si>
    <r>
      <t>Транзит на ПС Оргтру</t>
    </r>
    <r>
      <rPr>
        <sz val="10"/>
        <rFont val="Arial"/>
        <family val="2"/>
        <charset val="204"/>
      </rPr>
      <t>д (не включается в оплачиваемый объем УП)</t>
    </r>
  </si>
  <si>
    <t>Отпуск в сеть ВОЭК (сальдированный без транзита на ПС Оргтруд)</t>
  </si>
  <si>
    <t>Полезный отпуск ОАО "ВКС",  в т.ч. по сетям ВЭ и г.Ю-П</t>
  </si>
  <si>
    <t>Гусь</t>
  </si>
  <si>
    <r>
      <t xml:space="preserve">Котельные Теплоэнерго город Ю-П  и Ю-П р-он </t>
    </r>
    <r>
      <rPr>
        <sz val="10"/>
        <color indexed="18"/>
        <rFont val="Arial"/>
        <family val="2"/>
        <charset val="204"/>
      </rPr>
      <t xml:space="preserve">                          </t>
    </r>
  </si>
  <si>
    <t>Котельные Теплоэнерго город Ю-Польский</t>
  </si>
  <si>
    <t>Центральная котельная №1 г.Юрьев-Польский</t>
  </si>
  <si>
    <t>г.Юрьев-Польский  Котельная №2 (ул.Свободы), Котельная №4 (ул.Герцена)</t>
  </si>
  <si>
    <t xml:space="preserve">Котельные Теплоэнерго Ю-Польский р-он                           </t>
  </si>
  <si>
    <r>
      <t xml:space="preserve">Потребители ОАО "ВКС" в мкр.Ставрово  </t>
    </r>
    <r>
      <rPr>
        <sz val="10"/>
        <color indexed="18"/>
        <rFont val="Arial"/>
        <family val="2"/>
        <charset val="204"/>
      </rPr>
      <t xml:space="preserve">                 (по факту 2012г. - учтены в полезном отпуске по участку мкр. Ставрово ОАО "Владимирэнергосбыт"</t>
    </r>
  </si>
  <si>
    <t>Объемы, исключаемые из полезного отпуска ОАО "ВКС" на 2012г. в связи с самостоятельной покупкой потребителей на ОРЭ и учитываемые в объеме услуг по передаче ОАО "ВОЭК"</t>
  </si>
  <si>
    <r>
      <t>Объем услуг по передаче  по сетям ВОЭК потребителям ОАО "Владимирэнергосбыт" п</t>
    </r>
    <r>
      <rPr>
        <sz val="10"/>
        <color indexed="8"/>
        <rFont val="Arial"/>
        <family val="2"/>
        <charset val="204"/>
      </rPr>
      <t>о участкам Ю-П, Судогда, Камешково, Ставрово</t>
    </r>
  </si>
  <si>
    <t>7=3+4+5+6+ переток в сети МРСК по точкам отдачи с ОРЭ ВКС</t>
  </si>
  <si>
    <t xml:space="preserve">Объем услуг по передаче по сетям ОАО "ВОЭК",  всего  </t>
  </si>
  <si>
    <t>справочно</t>
  </si>
  <si>
    <t xml:space="preserve"> Объем услуг + транзит (с учетом ПС Оргтруд)</t>
  </si>
  <si>
    <t>потери расчетные</t>
  </si>
  <si>
    <t xml:space="preserve">% потерь от ОВС с учетом транзита </t>
  </si>
  <si>
    <t xml:space="preserve">% потерь от ОВС за вычетом транзита </t>
  </si>
  <si>
    <t>в т.ч. потери ВКС</t>
  </si>
  <si>
    <t>потери Владимирэнергосбыт-ВОЭК (бпез Ставрово)</t>
  </si>
  <si>
    <t>потери ВКС ВОЭК со ставрово</t>
  </si>
  <si>
    <t>Потери с сальдированному отпуску в сеть</t>
  </si>
  <si>
    <t>Потери с сальдированному отпуску в сеть (14,94%)</t>
  </si>
  <si>
    <t>потери ВКС сбытовые</t>
  </si>
  <si>
    <t>потери Владимирэнергосбыт-ВОЭК (без Ставрово), в т.ч.</t>
  </si>
  <si>
    <t>БП 2011</t>
  </si>
  <si>
    <t>потери ВКС (сбытовые), всего , в т.ч.</t>
  </si>
  <si>
    <t>Потери ВКС в сетях прочих ТСО</t>
  </si>
  <si>
    <t>Итого потери ВОЭК</t>
  </si>
  <si>
    <t>факт 7 мес 2012</t>
  </si>
  <si>
    <t>факт 7 мес 2011</t>
  </si>
  <si>
    <t>итого 7 мес</t>
  </si>
  <si>
    <t>Участок ВКС-ВОЭК факт 7 мес 2012</t>
  </si>
  <si>
    <t>потери к отпуску в сеть</t>
  </si>
  <si>
    <t>ОВС ВКС-ВОЭК</t>
  </si>
  <si>
    <t>потери ВКС</t>
  </si>
  <si>
    <t>Участок ВКС-ВОЭК факт 12 мес 2011</t>
  </si>
  <si>
    <t>201г</t>
  </si>
  <si>
    <t>Итого 8 мес</t>
  </si>
  <si>
    <t>ООО "Ковровэлектросетьремонт" (договор № 1111 от 01.01.2008г.)</t>
  </si>
  <si>
    <t>факт 2011</t>
  </si>
  <si>
    <t>план 2013</t>
  </si>
  <si>
    <t>ООО "Монострой"</t>
  </si>
  <si>
    <t xml:space="preserve">ООО "Владимирская сетевая компания"  (договор № 2 от 01.09.2011г.) </t>
  </si>
  <si>
    <t>ЗАО "Агротех"  (договор № 366/1 от 01.01.2008г.)</t>
  </si>
  <si>
    <t>План 2013</t>
  </si>
  <si>
    <t>Итого 2012 год</t>
  </si>
  <si>
    <t>Оргтруд</t>
  </si>
  <si>
    <t>Итого транзит</t>
  </si>
  <si>
    <t>факт 8 мес 2012</t>
  </si>
  <si>
    <t>прогноз 2011</t>
  </si>
  <si>
    <t>факт 2010</t>
  </si>
  <si>
    <t>Юрьев-Польский  (отпуск в сеть)</t>
  </si>
  <si>
    <t>СНII</t>
  </si>
  <si>
    <t>НН</t>
  </si>
  <si>
    <t>итого ПО</t>
  </si>
  <si>
    <t>план 2012</t>
  </si>
  <si>
    <t>2012 год</t>
  </si>
  <si>
    <t>полезный отпуск</t>
  </si>
  <si>
    <t>план 2012 (с увелич ПО на 0,4%)</t>
  </si>
  <si>
    <t>ПО Юрьев-Польский СН2</t>
  </si>
  <si>
    <t>ПО Юрьев-Польский НН</t>
  </si>
  <si>
    <t>допоплнительно</t>
  </si>
  <si>
    <t>Судогда (отпуск в сеть)</t>
  </si>
  <si>
    <t>транзит для Владимирэнергосбыта</t>
  </si>
  <si>
    <t>ГНУ ВНИПТИОУ</t>
  </si>
  <si>
    <t>план 2012 (с увелич ПО на 0,6%)</t>
  </si>
  <si>
    <t>2010 год</t>
  </si>
  <si>
    <t>Камешково (отпуск в сеть)</t>
  </si>
  <si>
    <t>д.Патакино для ОАО "Владимирэнергосбыт"</t>
  </si>
  <si>
    <t>п.Фрунзе для ОАО "Владимирэнергосбыт"</t>
  </si>
  <si>
    <t>Итого потери Камешково</t>
  </si>
  <si>
    <t>транзит ПС Оргтруд</t>
  </si>
  <si>
    <t>Прогноз 2011</t>
  </si>
  <si>
    <t>Итого ПО Камешково</t>
  </si>
  <si>
    <t>план 2012 (с увелич ПО по Фрунзе на 5%)</t>
  </si>
  <si>
    <t>д.Патакино НН прогноз 2011</t>
  </si>
  <si>
    <t>ПО Фрунзе прогноз 2011НН</t>
  </si>
  <si>
    <t>мкр.Ставрово</t>
  </si>
  <si>
    <t>Поступление в сеть ОАО "ВКС" п.Ставрово</t>
  </si>
  <si>
    <t>План 2012</t>
  </si>
  <si>
    <t>передача по сетям МРСК</t>
  </si>
  <si>
    <t>Основные показатели ОАО "ВОЭК" (май "фактический", без учета корректировки полезного отпуска по г.Владимир за апрель 2013)</t>
  </si>
  <si>
    <t>Основные показатели ОАО "ВОЭК" (май "по бухгалтерии", с  учетом корректировки полезного отпуска по г.Владимир за апрель 2013г.)</t>
  </si>
  <si>
    <t xml:space="preserve">показатели </t>
  </si>
  <si>
    <t>ЮП</t>
  </si>
  <si>
    <t>объем Кашино за июль 2013 33,076 тыс кВтч  - надо включить в объем за август 2013</t>
  </si>
  <si>
    <t>по бухгалтерии выставили меньше на потери КЭСР</t>
  </si>
  <si>
    <r>
      <t xml:space="preserve">Камешково </t>
    </r>
    <r>
      <rPr>
        <sz val="10"/>
        <color rgb="FF002060"/>
        <rFont val="Arial"/>
        <family val="2"/>
        <charset val="204"/>
      </rPr>
      <t>(свод ВКС+Владимирнергосбыт)</t>
    </r>
  </si>
  <si>
    <t>показатели</t>
  </si>
  <si>
    <t>Владимир (без учета ОАО "ВПТ" с ОРЭ и розницы)</t>
  </si>
  <si>
    <t>баланс</t>
  </si>
  <si>
    <r>
      <t xml:space="preserve">Камешково </t>
    </r>
    <r>
      <rPr>
        <sz val="12"/>
        <color rgb="FF002060"/>
        <rFont val="Arial Cyr"/>
        <charset val="204"/>
      </rPr>
      <t>(свод ВКС+Владимирнергосбыт)</t>
    </r>
  </si>
  <si>
    <t>в т.ч. сальдо-переток в сети МРСК и КЭСР</t>
  </si>
  <si>
    <t>С начала года ( за 4 месяца)</t>
  </si>
  <si>
    <t>Факт 2020 г.</t>
  </si>
  <si>
    <t>План 2021 г.</t>
  </si>
  <si>
    <t>Факт 2021 г.</t>
  </si>
  <si>
    <t>Отклонения от плана 2021 г.</t>
  </si>
  <si>
    <t>Отклонения от факта 2020 г.</t>
  </si>
  <si>
    <t>Основные показатели  ООО "ЭнергоАктив"</t>
  </si>
  <si>
    <t>Основные показатели ООО "ЭнергоАктив"</t>
  </si>
  <si>
    <t>ООО "ЭнергоАктив"
(Вязники + Колокша)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</si>
</sst>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_р_._-;\-* #,##0_р_._-;_-* &quot;-&quot;_р_._-;_-@_-"/>
    <numFmt numFmtId="165" formatCode="_-* #,##0.00_р_._-;\-* #,##0.00_р_._-;_-* &quot;-&quot;??_р_._-;_-@_-"/>
    <numFmt numFmtId="166" formatCode="#,##0.000"/>
    <numFmt numFmtId="167" formatCode="0.0%"/>
    <numFmt numFmtId="168" formatCode="#,##0.00000"/>
    <numFmt numFmtId="169" formatCode="0.000"/>
    <numFmt numFmtId="170" formatCode="0.000%"/>
    <numFmt numFmtId="171" formatCode="#,##0.0000"/>
    <numFmt numFmtId="172" formatCode="[$-419]mmmm\ yyyy;@"/>
    <numFmt numFmtId="173" formatCode="0.0000"/>
    <numFmt numFmtId="174" formatCode="#,##0.0"/>
    <numFmt numFmtId="175" formatCode="&quot;$&quot;#,##0_);[Red]\(&quot;$&quot;#,##0\)"/>
    <numFmt numFmtId="176" formatCode="General_)"/>
  </numFmts>
  <fonts count="158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Arial Cyr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Helv"/>
    </font>
    <font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1"/>
      <name val="Arial"/>
      <family val="2"/>
      <charset val="204"/>
    </font>
    <font>
      <sz val="11"/>
      <color indexed="12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2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color indexed="12"/>
      <name val="Arial"/>
      <family val="2"/>
      <charset val="204"/>
    </font>
    <font>
      <sz val="12"/>
      <color theme="5" tint="-0.249977111117893"/>
      <name val="Arial"/>
      <family val="2"/>
      <charset val="204"/>
    </font>
    <font>
      <sz val="12"/>
      <name val="Arial Cyr"/>
      <charset val="204"/>
    </font>
    <font>
      <sz val="11"/>
      <color rgb="FF002060"/>
      <name val="Arial"/>
      <family val="2"/>
      <charset val="204"/>
    </font>
    <font>
      <sz val="12"/>
      <color rgb="FF002060"/>
      <name val="Arial"/>
      <family val="2"/>
      <charset val="204"/>
    </font>
    <font>
      <sz val="10"/>
      <color rgb="FF002060"/>
      <name val="Arial"/>
      <family val="2"/>
      <charset val="204"/>
    </font>
    <font>
      <b/>
      <sz val="10"/>
      <color rgb="FF002060"/>
      <name val="Arial Cyr"/>
      <charset val="204"/>
    </font>
    <font>
      <sz val="10"/>
      <color rgb="FF002060"/>
      <name val="Arial Cyr"/>
      <charset val="204"/>
    </font>
    <font>
      <b/>
      <sz val="12"/>
      <color rgb="FF002060"/>
      <name val="Arial Cyr"/>
      <charset val="204"/>
    </font>
    <font>
      <b/>
      <sz val="10"/>
      <color indexed="56"/>
      <name val="Arial Cyr"/>
      <charset val="204"/>
    </font>
    <font>
      <b/>
      <sz val="12"/>
      <color indexed="56"/>
      <name val="Arial Cyr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0"/>
      <color rgb="FF00000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6"/>
      <color indexed="8"/>
      <name val="Arial"/>
      <family val="2"/>
      <charset val="204"/>
    </font>
    <font>
      <sz val="16"/>
      <color rgb="FF002060"/>
      <name val="Arial"/>
      <family val="2"/>
      <charset val="204"/>
    </font>
    <font>
      <sz val="16"/>
      <name val="Arial"/>
      <family val="2"/>
      <charset val="204"/>
    </font>
    <font>
      <sz val="16"/>
      <color indexed="12"/>
      <name val="Arial"/>
      <family val="2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b/>
      <sz val="14"/>
      <color rgb="FF002060"/>
      <name val="Arial Cyr"/>
      <charset val="204"/>
    </font>
    <font>
      <sz val="14"/>
      <color rgb="FF002060"/>
      <name val="Arial Cyr"/>
      <charset val="204"/>
    </font>
    <font>
      <b/>
      <sz val="14"/>
      <color indexed="56"/>
      <name val="Arial Cyr"/>
      <charset val="204"/>
    </font>
    <font>
      <sz val="14"/>
      <color theme="1"/>
      <name val="Calibri"/>
      <family val="2"/>
      <charset val="204"/>
      <scheme val="minor"/>
    </font>
    <font>
      <sz val="16"/>
      <color theme="5" tint="-0.249977111117893"/>
      <name val="Arial"/>
      <family val="2"/>
      <charset val="204"/>
    </font>
    <font>
      <b/>
      <sz val="14"/>
      <color indexed="8"/>
      <name val="Arial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color rgb="FFFF0000"/>
      <name val="Arial"/>
      <family val="2"/>
      <charset val="204"/>
    </font>
    <font>
      <sz val="11"/>
      <color theme="5" tint="-0.499984740745262"/>
      <name val="Arial"/>
      <family val="2"/>
      <charset val="204"/>
    </font>
    <font>
      <i/>
      <sz val="11"/>
      <name val="Arial"/>
      <family val="2"/>
      <charset val="204"/>
    </font>
    <font>
      <sz val="10"/>
      <color rgb="FF0066CC"/>
      <name val="Arial"/>
      <family val="2"/>
      <charset val="204"/>
    </font>
    <font>
      <sz val="11"/>
      <color theme="1"/>
      <name val="Calibri"/>
      <family val="2"/>
      <scheme val="minor"/>
    </font>
    <font>
      <sz val="9"/>
      <color theme="1"/>
      <name val="Arial"/>
      <family val="2"/>
      <charset val="204"/>
    </font>
    <font>
      <b/>
      <sz val="9"/>
      <name val="Arial Cyr"/>
      <charset val="204"/>
    </font>
    <font>
      <sz val="11"/>
      <color theme="1"/>
      <name val="Arial"/>
      <family val="2"/>
      <charset val="204"/>
    </font>
    <font>
      <sz val="10"/>
      <color indexed="60"/>
      <name val="Arial"/>
      <family val="2"/>
      <charset val="204"/>
    </font>
    <font>
      <sz val="10"/>
      <color indexed="60"/>
      <name val="Arial Cyr"/>
      <charset val="204"/>
    </font>
    <font>
      <b/>
      <sz val="10"/>
      <color indexed="60"/>
      <name val="Arial Cyr"/>
      <charset val="204"/>
    </font>
    <font>
      <sz val="9"/>
      <name val="Arial Cyr"/>
      <charset val="204"/>
    </font>
    <font>
      <b/>
      <sz val="11"/>
      <color theme="1"/>
      <name val="Calibri"/>
      <family val="2"/>
      <charset val="204"/>
      <scheme val="minor"/>
    </font>
    <font>
      <i/>
      <sz val="10"/>
      <name val="Arial"/>
      <family val="2"/>
      <charset val="204"/>
    </font>
    <font>
      <sz val="12"/>
      <color rgb="FF0066CC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12"/>
      <name val="Arial"/>
      <family val="2"/>
      <charset val="204"/>
    </font>
    <font>
      <b/>
      <sz val="11"/>
      <name val="Arial"/>
      <family val="2"/>
      <charset val="204"/>
    </font>
    <font>
      <b/>
      <sz val="14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18"/>
      <name val="Arial"/>
      <family val="2"/>
      <charset val="204"/>
    </font>
    <font>
      <sz val="12"/>
      <color indexed="10"/>
      <name val="Arial"/>
      <family val="2"/>
      <charset val="204"/>
    </font>
    <font>
      <sz val="10"/>
      <color theme="5" tint="-0.249977111117893"/>
      <name val="Arial"/>
      <family val="2"/>
      <charset val="204"/>
    </font>
    <font>
      <sz val="11"/>
      <color theme="5" tint="-0.249977111117893"/>
      <name val="Arial"/>
      <family val="2"/>
      <charset val="204"/>
    </font>
    <font>
      <sz val="10"/>
      <color indexed="12"/>
      <name val="Arial"/>
      <family val="2"/>
      <charset val="204"/>
    </font>
    <font>
      <b/>
      <sz val="10"/>
      <color indexed="12"/>
      <name val="Arial"/>
      <family val="2"/>
      <charset val="204"/>
    </font>
    <font>
      <b/>
      <sz val="10"/>
      <color indexed="20"/>
      <name val="Arial"/>
      <family val="2"/>
      <charset val="204"/>
    </font>
    <font>
      <b/>
      <sz val="10"/>
      <color indexed="18"/>
      <name val="Arial"/>
      <family val="2"/>
      <charset val="204"/>
    </font>
    <font>
      <sz val="11"/>
      <color theme="9" tint="-0.499984740745262"/>
      <name val="Arial"/>
      <family val="2"/>
      <charset val="204"/>
    </font>
    <font>
      <sz val="10"/>
      <color theme="9" tint="-0.499984740745262"/>
      <name val="Arial"/>
      <family val="2"/>
      <charset val="204"/>
    </font>
    <font>
      <b/>
      <sz val="10"/>
      <color theme="9" tint="-0.499984740745262"/>
      <name val="Arial"/>
      <family val="2"/>
      <charset val="204"/>
    </font>
    <font>
      <sz val="12"/>
      <color theme="9" tint="-0.499984740745262"/>
      <name val="Arial"/>
      <family val="2"/>
      <charset val="204"/>
    </font>
    <font>
      <sz val="10"/>
      <color indexed="9"/>
      <name val="Arial"/>
      <family val="2"/>
      <charset val="204"/>
    </font>
    <font>
      <sz val="12"/>
      <color rgb="FFFF0000"/>
      <name val="Arial"/>
      <family val="2"/>
      <charset val="204"/>
    </font>
    <font>
      <sz val="11"/>
      <color indexed="9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10"/>
      <name val="Times New Roman"/>
      <family val="1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1"/>
      <name val="Times New Roman"/>
      <family val="1"/>
      <charset val="204"/>
    </font>
    <font>
      <sz val="12"/>
      <color rgb="FF002060"/>
      <name val="Calibri"/>
      <family val="2"/>
      <charset val="204"/>
    </font>
    <font>
      <sz val="10"/>
      <color indexed="14"/>
      <name val="Arial"/>
      <family val="2"/>
      <charset val="204"/>
    </font>
    <font>
      <sz val="11"/>
      <color indexed="14"/>
      <name val="Arial"/>
      <family val="2"/>
      <charset val="204"/>
    </font>
    <font>
      <sz val="11"/>
      <name val="Times New Roman"/>
      <family val="1"/>
      <charset val="204"/>
    </font>
    <font>
      <sz val="11"/>
      <color indexed="12"/>
      <name val="Times New Roman"/>
      <family val="1"/>
      <charset val="204"/>
    </font>
    <font>
      <sz val="12"/>
      <color indexed="48"/>
      <name val="Calibri"/>
      <family val="2"/>
      <charset val="204"/>
    </font>
    <font>
      <b/>
      <sz val="11"/>
      <name val="Arial Cyr"/>
      <charset val="204"/>
    </font>
    <font>
      <sz val="11"/>
      <color indexed="60"/>
      <name val="Arial Cyr"/>
      <charset val="204"/>
    </font>
    <font>
      <b/>
      <sz val="11"/>
      <color indexed="60"/>
      <name val="Arial Cyr"/>
      <charset val="204"/>
    </font>
    <font>
      <sz val="10"/>
      <color indexed="21"/>
      <name val="Arial Cyr"/>
      <charset val="204"/>
    </font>
    <font>
      <sz val="11"/>
      <color indexed="21"/>
      <name val="Arial Cyr"/>
      <charset val="204"/>
    </font>
    <font>
      <b/>
      <sz val="11"/>
      <color indexed="21"/>
      <name val="Arial Cyr"/>
      <charset val="204"/>
    </font>
    <font>
      <sz val="10"/>
      <color indexed="17"/>
      <name val="Arial Cyr"/>
      <charset val="204"/>
    </font>
    <font>
      <sz val="11"/>
      <color indexed="17"/>
      <name val="Arial Cyr"/>
      <charset val="204"/>
    </font>
    <font>
      <b/>
      <sz val="10"/>
      <color indexed="17"/>
      <name val="Arial Cyr"/>
      <charset val="204"/>
    </font>
    <font>
      <b/>
      <sz val="11"/>
      <color indexed="17"/>
      <name val="Arial Cyr"/>
      <charset val="204"/>
    </font>
    <font>
      <sz val="10"/>
      <color indexed="12"/>
      <name val="Arial Cyr"/>
      <charset val="204"/>
    </font>
    <font>
      <sz val="11"/>
      <color indexed="12"/>
      <name val="Arial Cyr"/>
      <charset val="204"/>
    </font>
    <font>
      <sz val="11"/>
      <color indexed="14"/>
      <name val="Arial Cyr"/>
      <charset val="204"/>
    </font>
    <font>
      <b/>
      <sz val="10"/>
      <color indexed="81"/>
      <name val="Tahoma"/>
      <family val="2"/>
      <charset val="204"/>
    </font>
    <font>
      <sz val="10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name val="MS Sans Serif"/>
      <family val="2"/>
      <charset val="204"/>
    </font>
    <font>
      <sz val="9"/>
      <name val="Tahoma"/>
      <family val="2"/>
      <charset val="204"/>
    </font>
    <font>
      <sz val="8"/>
      <name val="Helv"/>
      <charset val="204"/>
    </font>
    <font>
      <sz val="8"/>
      <name val="Helv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10"/>
      <name val="NTHarmonica"/>
    </font>
    <font>
      <b/>
      <sz val="9"/>
      <color indexed="81"/>
      <name val="Tahoma"/>
      <family val="2"/>
      <charset val="204"/>
    </font>
    <font>
      <sz val="11"/>
      <color rgb="FF0066CC"/>
      <name val="Arial"/>
      <family val="2"/>
      <charset val="204"/>
    </font>
    <font>
      <sz val="14"/>
      <color indexed="8"/>
      <name val="Arial"/>
      <family val="2"/>
      <charset val="204"/>
    </font>
    <font>
      <sz val="14"/>
      <color rgb="FF00206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9" tint="-0.499984740745262"/>
      <name val="Calibri"/>
      <family val="2"/>
      <charset val="204"/>
      <scheme val="minor"/>
    </font>
    <font>
      <b/>
      <sz val="10"/>
      <color rgb="FF002060"/>
      <name val="Arial"/>
      <family val="2"/>
      <charset val="204"/>
    </font>
    <font>
      <b/>
      <sz val="10"/>
      <color indexed="56"/>
      <name val="Arial"/>
      <family val="2"/>
      <charset val="204"/>
    </font>
    <font>
      <sz val="12"/>
      <color rgb="FF002060"/>
      <name val="Arial Cyr"/>
      <charset val="204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2"/>
      <color theme="4"/>
      <name val="Arial"/>
      <family val="2"/>
      <charset val="204"/>
    </font>
    <font>
      <sz val="12"/>
      <color rgb="FF00B0F0"/>
      <name val="Arial"/>
      <family val="2"/>
      <charset val="204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</fills>
  <borders count="8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75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7" borderId="1" applyNumberFormat="0" applyAlignment="0" applyProtection="0"/>
    <xf numFmtId="0" fontId="7" fillId="20" borderId="2" applyNumberFormat="0" applyAlignment="0" applyProtection="0"/>
    <xf numFmtId="0" fontId="8" fillId="20" borderId="1" applyNumberFormat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21" borderId="7" applyNumberFormat="0" applyAlignment="0" applyProtection="0"/>
    <xf numFmtId="0" fontId="1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6" fillId="3" borderId="0" applyNumberFormat="0" applyBorder="0" applyAlignment="0" applyProtection="0"/>
    <xf numFmtId="0" fontId="17" fillId="0" borderId="0" applyNumberFormat="0" applyFill="0" applyBorder="0" applyAlignment="0" applyProtection="0"/>
    <xf numFmtId="0" fontId="4" fillId="23" borderId="8" applyNumberFormat="0" applyFont="0" applyAlignment="0" applyProtection="0"/>
    <xf numFmtId="9" fontId="22" fillId="0" borderId="0" applyFont="0" applyFill="0" applyBorder="0" applyAlignment="0" applyProtection="0"/>
    <xf numFmtId="0" fontId="18" fillId="0" borderId="9" applyNumberFormat="0" applyFill="0" applyAlignment="0" applyProtection="0"/>
    <xf numFmtId="0" fontId="21" fillId="0" borderId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" fillId="0" borderId="0"/>
    <xf numFmtId="9" fontId="4" fillId="0" borderId="0" applyFont="0" applyFill="0" applyBorder="0" applyAlignment="0" applyProtection="0"/>
    <xf numFmtId="0" fontId="73" fillId="0" borderId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75" fontId="136" fillId="0" borderId="0" applyFont="0" applyFill="0" applyBorder="0" applyAlignment="0" applyProtection="0"/>
    <xf numFmtId="49" fontId="137" fillId="0" borderId="0" applyBorder="0">
      <alignment vertical="top"/>
    </xf>
    <xf numFmtId="0" fontId="138" fillId="0" borderId="0"/>
    <xf numFmtId="0" fontId="139" fillId="0" borderId="0" applyNumberFormat="0">
      <alignment horizontal="left"/>
    </xf>
    <xf numFmtId="176" fontId="140" fillId="0" borderId="75">
      <protection locked="0"/>
    </xf>
    <xf numFmtId="0" fontId="141" fillId="0" borderId="0" applyBorder="0">
      <alignment horizontal="center" vertical="center" wrapText="1"/>
    </xf>
    <xf numFmtId="0" fontId="142" fillId="0" borderId="54" applyBorder="0">
      <alignment horizontal="center" vertical="center" wrapText="1"/>
    </xf>
    <xf numFmtId="176" fontId="143" fillId="60" borderId="75"/>
    <xf numFmtId="4" fontId="137" fillId="25" borderId="10" applyBorder="0">
      <alignment horizontal="right"/>
    </xf>
    <xf numFmtId="0" fontId="32" fillId="24" borderId="0" applyFill="0">
      <alignment wrapText="1"/>
    </xf>
    <xf numFmtId="0" fontId="85" fillId="0" borderId="0">
      <alignment horizontal="center" vertical="top" wrapText="1"/>
    </xf>
    <xf numFmtId="0" fontId="87" fillId="0" borderId="0">
      <alignment horizontal="centerContinuous" vertical="center" wrapText="1"/>
    </xf>
    <xf numFmtId="49" fontId="32" fillId="0" borderId="0">
      <alignment horizontal="center"/>
    </xf>
    <xf numFmtId="164" fontId="144" fillId="0" borderId="0" applyFont="0" applyFill="0" applyBorder="0" applyAlignment="0" applyProtection="0"/>
    <xf numFmtId="165" fontId="144" fillId="0" borderId="0" applyFont="0" applyFill="0" applyBorder="0" applyAlignment="0" applyProtection="0"/>
    <xf numFmtId="4" fontId="137" fillId="24" borderId="0" applyBorder="0">
      <alignment horizontal="right"/>
    </xf>
    <xf numFmtId="4" fontId="137" fillId="26" borderId="45" applyBorder="0">
      <alignment horizontal="right"/>
    </xf>
    <xf numFmtId="4" fontId="137" fillId="24" borderId="10" applyFont="0" applyBorder="0">
      <alignment horizontal="right"/>
    </xf>
  </cellStyleXfs>
  <cellXfs count="1583">
    <xf numFmtId="0" fontId="0" fillId="0" borderId="0" xfId="0"/>
    <xf numFmtId="0" fontId="0" fillId="0" borderId="10" xfId="0" applyBorder="1"/>
    <xf numFmtId="0" fontId="0" fillId="0" borderId="0" xfId="0" applyAlignment="1">
      <alignment wrapText="1"/>
    </xf>
    <xf numFmtId="0" fontId="1" fillId="0" borderId="11" xfId="36" applyFont="1" applyFill="1" applyBorder="1" applyAlignment="1">
      <alignment vertical="center"/>
    </xf>
    <xf numFmtId="0" fontId="1" fillId="0" borderId="10" xfId="36" applyFont="1" applyFill="1" applyBorder="1" applyAlignment="1">
      <alignment vertical="center"/>
    </xf>
    <xf numFmtId="0" fontId="1" fillId="0" borderId="13" xfId="36" applyFont="1" applyFill="1" applyBorder="1" applyAlignment="1">
      <alignment vertical="center"/>
    </xf>
    <xf numFmtId="0" fontId="25" fillId="0" borderId="0" xfId="0" applyFont="1"/>
    <xf numFmtId="3" fontId="27" fillId="0" borderId="11" xfId="39" applyNumberFormat="1" applyFont="1" applyFill="1" applyBorder="1" applyAlignment="1">
      <alignment horizontal="right" vertical="center" wrapText="1"/>
    </xf>
    <xf numFmtId="3" fontId="27" fillId="0" borderId="11" xfId="39" applyNumberFormat="1" applyFont="1" applyFill="1" applyBorder="1" applyAlignment="1">
      <alignment horizontal="right" vertical="center"/>
    </xf>
    <xf numFmtId="3" fontId="24" fillId="0" borderId="10" xfId="0" applyNumberFormat="1" applyFont="1" applyBorder="1" applyAlignment="1">
      <alignment horizontal="right"/>
    </xf>
    <xf numFmtId="3" fontId="28" fillId="0" borderId="13" xfId="0" applyNumberFormat="1" applyFont="1" applyBorder="1" applyAlignment="1">
      <alignment horizontal="right"/>
    </xf>
    <xf numFmtId="10" fontId="28" fillId="0" borderId="10" xfId="0" applyNumberFormat="1" applyFont="1" applyBorder="1" applyAlignment="1">
      <alignment horizontal="right"/>
    </xf>
    <xf numFmtId="3" fontId="27" fillId="0" borderId="16" xfId="39" applyNumberFormat="1" applyFont="1" applyFill="1" applyBorder="1" applyAlignment="1">
      <alignment horizontal="right" vertical="center"/>
    </xf>
    <xf numFmtId="3" fontId="27" fillId="0" borderId="10" xfId="39" applyNumberFormat="1" applyFont="1" applyFill="1" applyBorder="1" applyAlignment="1">
      <alignment horizontal="right" vertical="center"/>
    </xf>
    <xf numFmtId="166" fontId="27" fillId="0" borderId="10" xfId="39" applyNumberFormat="1" applyFont="1" applyFill="1" applyBorder="1" applyAlignment="1">
      <alignment horizontal="right" vertical="center"/>
    </xf>
    <xf numFmtId="10" fontId="28" fillId="0" borderId="10" xfId="0" applyNumberFormat="1" applyFont="1" applyFill="1" applyBorder="1" applyAlignment="1">
      <alignment horizontal="right"/>
    </xf>
    <xf numFmtId="3" fontId="27" fillId="0" borderId="15" xfId="39" applyNumberFormat="1" applyFont="1" applyFill="1" applyBorder="1" applyAlignment="1">
      <alignment horizontal="right" vertical="center"/>
    </xf>
    <xf numFmtId="3" fontId="27" fillId="0" borderId="21" xfId="39" applyNumberFormat="1" applyFont="1" applyFill="1" applyBorder="1" applyAlignment="1">
      <alignment horizontal="right" vertical="center"/>
    </xf>
    <xf numFmtId="3" fontId="27" fillId="0" borderId="22" xfId="39" applyNumberFormat="1" applyFont="1" applyFill="1" applyBorder="1" applyAlignment="1">
      <alignment horizontal="right" vertical="center"/>
    </xf>
    <xf numFmtId="10" fontId="28" fillId="0" borderId="22" xfId="0" applyNumberFormat="1" applyFont="1" applyBorder="1" applyAlignment="1">
      <alignment horizontal="right"/>
    </xf>
    <xf numFmtId="3" fontId="28" fillId="0" borderId="23" xfId="0" applyNumberFormat="1" applyFont="1" applyBorder="1" applyAlignment="1">
      <alignment horizontal="right"/>
    </xf>
    <xf numFmtId="166" fontId="28" fillId="0" borderId="13" xfId="0" applyNumberFormat="1" applyFont="1" applyBorder="1" applyAlignment="1">
      <alignment horizontal="right"/>
    </xf>
    <xf numFmtId="0" fontId="1" fillId="24" borderId="15" xfId="0" applyFont="1" applyFill="1" applyBorder="1" applyAlignment="1">
      <alignment horizontal="center" vertical="center" wrapText="1"/>
    </xf>
    <xf numFmtId="0" fontId="1" fillId="24" borderId="10" xfId="0" applyFont="1" applyFill="1" applyBorder="1" applyAlignment="1">
      <alignment horizontal="center" vertical="center" wrapText="1"/>
    </xf>
    <xf numFmtId="3" fontId="0" fillId="0" borderId="10" xfId="0" applyNumberFormat="1" applyBorder="1"/>
    <xf numFmtId="10" fontId="0" fillId="0" borderId="0" xfId="0" applyNumberFormat="1"/>
    <xf numFmtId="0" fontId="0" fillId="0" borderId="10" xfId="0" applyBorder="1" applyAlignment="1">
      <alignment vertical="center" wrapText="1"/>
    </xf>
    <xf numFmtId="3" fontId="0" fillId="0" borderId="10" xfId="0" applyNumberFormat="1" applyBorder="1" applyAlignment="1">
      <alignment vertical="center" wrapText="1"/>
    </xf>
    <xf numFmtId="10" fontId="0" fillId="0" borderId="10" xfId="0" applyNumberFormat="1" applyBorder="1" applyAlignment="1">
      <alignment vertical="center" wrapText="1"/>
    </xf>
    <xf numFmtId="0" fontId="0" fillId="0" borderId="10" xfId="0" applyBorder="1" applyAlignment="1">
      <alignment horizontal="center" vertical="center" wrapText="1"/>
    </xf>
    <xf numFmtId="10" fontId="0" fillId="29" borderId="10" xfId="0" applyNumberFormat="1" applyFill="1" applyBorder="1" applyAlignment="1">
      <alignment vertical="center" wrapText="1"/>
    </xf>
    <xf numFmtId="0" fontId="1" fillId="24" borderId="13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10" xfId="0" applyFill="1" applyBorder="1" applyAlignment="1">
      <alignment vertical="center" wrapText="1"/>
    </xf>
    <xf numFmtId="0" fontId="0" fillId="0" borderId="10" xfId="0" applyBorder="1" applyAlignment="1">
      <alignment horizontal="center"/>
    </xf>
    <xf numFmtId="0" fontId="0" fillId="0" borderId="10" xfId="0" applyBorder="1" applyAlignment="1">
      <alignment vertical="center"/>
    </xf>
    <xf numFmtId="0" fontId="0" fillId="29" borderId="0" xfId="0" applyFill="1"/>
    <xf numFmtId="3" fontId="32" fillId="0" borderId="28" xfId="39" applyNumberFormat="1" applyFont="1" applyFill="1" applyBorder="1" applyAlignment="1">
      <alignment horizontal="right" vertical="center"/>
    </xf>
    <xf numFmtId="3" fontId="32" fillId="0" borderId="26" xfId="39" applyNumberFormat="1" applyFont="1" applyFill="1" applyBorder="1" applyAlignment="1">
      <alignment horizontal="right" vertical="center"/>
    </xf>
    <xf numFmtId="3" fontId="32" fillId="24" borderId="10" xfId="40" applyNumberFormat="1" applyFont="1" applyFill="1" applyBorder="1" applyProtection="1"/>
    <xf numFmtId="167" fontId="32" fillId="24" borderId="10" xfId="44" applyNumberFormat="1" applyFont="1" applyFill="1" applyBorder="1" applyProtection="1"/>
    <xf numFmtId="3" fontId="32" fillId="0" borderId="22" xfId="39" applyNumberFormat="1" applyFont="1" applyFill="1" applyBorder="1" applyAlignment="1">
      <alignment horizontal="right" vertical="center"/>
    </xf>
    <xf numFmtId="3" fontId="32" fillId="0" borderId="10" xfId="39" applyNumberFormat="1" applyFont="1" applyFill="1" applyBorder="1" applyAlignment="1">
      <alignment horizontal="right" vertical="center"/>
    </xf>
    <xf numFmtId="167" fontId="32" fillId="24" borderId="18" xfId="44" applyNumberFormat="1" applyFont="1" applyFill="1" applyBorder="1" applyProtection="1"/>
    <xf numFmtId="10" fontId="34" fillId="25" borderId="10" xfId="0" applyNumberFormat="1" applyFont="1" applyFill="1" applyBorder="1" applyAlignment="1">
      <alignment horizontal="right"/>
    </xf>
    <xf numFmtId="10" fontId="35" fillId="24" borderId="10" xfId="40" applyNumberFormat="1" applyFont="1" applyFill="1" applyBorder="1" applyProtection="1"/>
    <xf numFmtId="167" fontId="35" fillId="24" borderId="10" xfId="44" applyNumberFormat="1" applyFont="1" applyFill="1" applyBorder="1" applyProtection="1"/>
    <xf numFmtId="10" fontId="34" fillId="25" borderId="22" xfId="0" applyNumberFormat="1" applyFont="1" applyFill="1" applyBorder="1" applyAlignment="1">
      <alignment horizontal="right"/>
    </xf>
    <xf numFmtId="167" fontId="35" fillId="24" borderId="18" xfId="44" applyNumberFormat="1" applyFont="1" applyFill="1" applyBorder="1" applyProtection="1"/>
    <xf numFmtId="10" fontId="34" fillId="0" borderId="10" xfId="0" applyNumberFormat="1" applyFont="1" applyBorder="1" applyAlignment="1">
      <alignment horizontal="right"/>
    </xf>
    <xf numFmtId="10" fontId="34" fillId="0" borderId="22" xfId="0" applyNumberFormat="1" applyFont="1" applyBorder="1" applyAlignment="1">
      <alignment horizontal="right"/>
    </xf>
    <xf numFmtId="3" fontId="34" fillId="0" borderId="13" xfId="0" applyNumberFormat="1" applyFont="1" applyBorder="1" applyAlignment="1">
      <alignment horizontal="right"/>
    </xf>
    <xf numFmtId="3" fontId="32" fillId="24" borderId="24" xfId="40" applyNumberFormat="1" applyFont="1" applyFill="1" applyBorder="1" applyProtection="1"/>
    <xf numFmtId="167" fontId="32" fillId="24" borderId="24" xfId="44" applyNumberFormat="1" applyFont="1" applyFill="1" applyBorder="1" applyProtection="1"/>
    <xf numFmtId="3" fontId="32" fillId="24" borderId="13" xfId="40" applyNumberFormat="1" applyFont="1" applyFill="1" applyBorder="1" applyProtection="1"/>
    <xf numFmtId="3" fontId="34" fillId="0" borderId="23" xfId="0" applyNumberFormat="1" applyFont="1" applyBorder="1" applyAlignment="1">
      <alignment horizontal="right"/>
    </xf>
    <xf numFmtId="167" fontId="32" fillId="24" borderId="14" xfId="44" applyNumberFormat="1" applyFont="1" applyFill="1" applyBorder="1" applyProtection="1"/>
    <xf numFmtId="3" fontId="32" fillId="0" borderId="11" xfId="39" applyNumberFormat="1" applyFont="1" applyFill="1" applyBorder="1" applyAlignment="1">
      <alignment horizontal="right" vertical="center"/>
    </xf>
    <xf numFmtId="3" fontId="32" fillId="0" borderId="11" xfId="39" applyNumberFormat="1" applyFont="1" applyFill="1" applyBorder="1" applyAlignment="1">
      <alignment horizontal="right" vertical="center" wrapText="1"/>
    </xf>
    <xf numFmtId="3" fontId="32" fillId="24" borderId="16" xfId="40" applyNumberFormat="1" applyFont="1" applyFill="1" applyBorder="1" applyProtection="1"/>
    <xf numFmtId="167" fontId="32" fillId="24" borderId="16" xfId="44" applyNumberFormat="1" applyFont="1" applyFill="1" applyBorder="1" applyProtection="1"/>
    <xf numFmtId="167" fontId="32" fillId="24" borderId="17" xfId="44" applyNumberFormat="1" applyFont="1" applyFill="1" applyBorder="1" applyProtection="1"/>
    <xf numFmtId="3" fontId="32" fillId="0" borderId="16" xfId="39" applyNumberFormat="1" applyFont="1" applyFill="1" applyBorder="1" applyAlignment="1">
      <alignment horizontal="right" vertical="center"/>
    </xf>
    <xf numFmtId="10" fontId="34" fillId="26" borderId="10" xfId="0" applyNumberFormat="1" applyFont="1" applyFill="1" applyBorder="1" applyAlignment="1">
      <alignment horizontal="right"/>
    </xf>
    <xf numFmtId="10" fontId="34" fillId="27" borderId="10" xfId="0" applyNumberFormat="1" applyFont="1" applyFill="1" applyBorder="1" applyAlignment="1">
      <alignment horizontal="right"/>
    </xf>
    <xf numFmtId="10" fontId="34" fillId="0" borderId="10" xfId="0" applyNumberFormat="1" applyFont="1" applyFill="1" applyBorder="1" applyAlignment="1">
      <alignment horizontal="right"/>
    </xf>
    <xf numFmtId="3" fontId="32" fillId="0" borderId="13" xfId="39" applyNumberFormat="1" applyFont="1" applyFill="1" applyBorder="1" applyAlignment="1">
      <alignment horizontal="right" vertical="center"/>
    </xf>
    <xf numFmtId="0" fontId="0" fillId="0" borderId="10" xfId="0" applyFill="1" applyBorder="1" applyAlignment="1">
      <alignment horizontal="center" vertical="center" wrapText="1"/>
    </xf>
    <xf numFmtId="0" fontId="0" fillId="29" borderId="10" xfId="0" applyFill="1" applyBorder="1" applyAlignment="1">
      <alignment vertical="center" wrapText="1"/>
    </xf>
    <xf numFmtId="0" fontId="0" fillId="29" borderId="10" xfId="0" applyFill="1" applyBorder="1" applyAlignment="1">
      <alignment vertical="center"/>
    </xf>
    <xf numFmtId="3" fontId="0" fillId="29" borderId="10" xfId="0" applyNumberFormat="1" applyFill="1" applyBorder="1" applyAlignment="1">
      <alignment vertical="center" wrapText="1"/>
    </xf>
    <xf numFmtId="168" fontId="0" fillId="29" borderId="10" xfId="0" applyNumberFormat="1" applyFill="1" applyBorder="1" applyAlignment="1">
      <alignment vertical="center" wrapText="1"/>
    </xf>
    <xf numFmtId="0" fontId="0" fillId="0" borderId="10" xfId="0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 wrapText="1"/>
    </xf>
    <xf numFmtId="10" fontId="34" fillId="30" borderId="22" xfId="0" applyNumberFormat="1" applyFont="1" applyFill="1" applyBorder="1" applyAlignment="1">
      <alignment horizontal="right"/>
    </xf>
    <xf numFmtId="10" fontId="34" fillId="30" borderId="10" xfId="0" applyNumberFormat="1" applyFont="1" applyFill="1" applyBorder="1" applyAlignment="1">
      <alignment horizontal="right"/>
    </xf>
    <xf numFmtId="0" fontId="1" fillId="24" borderId="10" xfId="0" applyFont="1" applyFill="1" applyBorder="1" applyAlignment="1">
      <alignment horizontal="center" vertical="center" wrapText="1"/>
    </xf>
    <xf numFmtId="0" fontId="1" fillId="24" borderId="18" xfId="0" applyFont="1" applyFill="1" applyBorder="1" applyAlignment="1">
      <alignment horizontal="center" vertical="center" wrapText="1"/>
    </xf>
    <xf numFmtId="3" fontId="39" fillId="24" borderId="10" xfId="40" applyNumberFormat="1" applyFont="1" applyFill="1" applyBorder="1" applyProtection="1"/>
    <xf numFmtId="3" fontId="38" fillId="24" borderId="10" xfId="40" applyNumberFormat="1" applyFont="1" applyFill="1" applyBorder="1" applyProtection="1"/>
    <xf numFmtId="0" fontId="39" fillId="0" borderId="0" xfId="0" applyFont="1"/>
    <xf numFmtId="0" fontId="39" fillId="24" borderId="13" xfId="0" applyFont="1" applyFill="1" applyBorder="1" applyAlignment="1">
      <alignment horizontal="center" vertical="center" wrapText="1"/>
    </xf>
    <xf numFmtId="0" fontId="39" fillId="24" borderId="14" xfId="0" applyFont="1" applyFill="1" applyBorder="1" applyAlignment="1">
      <alignment horizontal="center" vertical="center" wrapText="1"/>
    </xf>
    <xf numFmtId="3" fontId="39" fillId="24" borderId="16" xfId="40" applyNumberFormat="1" applyFont="1" applyFill="1" applyBorder="1" applyProtection="1"/>
    <xf numFmtId="167" fontId="39" fillId="24" borderId="16" xfId="44" applyNumberFormat="1" applyFont="1" applyFill="1" applyBorder="1" applyProtection="1"/>
    <xf numFmtId="167" fontId="39" fillId="24" borderId="17" xfId="44" applyNumberFormat="1" applyFont="1" applyFill="1" applyBorder="1" applyProtection="1"/>
    <xf numFmtId="167" fontId="39" fillId="24" borderId="10" xfId="44" applyNumberFormat="1" applyFont="1" applyFill="1" applyBorder="1" applyProtection="1"/>
    <xf numFmtId="167" fontId="39" fillId="24" borderId="18" xfId="44" applyNumberFormat="1" applyFont="1" applyFill="1" applyBorder="1" applyProtection="1"/>
    <xf numFmtId="10" fontId="39" fillId="24" borderId="10" xfId="40" applyNumberFormat="1" applyFont="1" applyFill="1" applyBorder="1" applyProtection="1"/>
    <xf numFmtId="3" fontId="39" fillId="24" borderId="24" xfId="40" applyNumberFormat="1" applyFont="1" applyFill="1" applyBorder="1" applyProtection="1"/>
    <xf numFmtId="167" fontId="39" fillId="24" borderId="24" xfId="44" applyNumberFormat="1" applyFont="1" applyFill="1" applyBorder="1" applyProtection="1"/>
    <xf numFmtId="3" fontId="39" fillId="24" borderId="13" xfId="40" applyNumberFormat="1" applyFont="1" applyFill="1" applyBorder="1" applyProtection="1"/>
    <xf numFmtId="167" fontId="39" fillId="24" borderId="14" xfId="44" applyNumberFormat="1" applyFont="1" applyFill="1" applyBorder="1" applyProtection="1"/>
    <xf numFmtId="0" fontId="39" fillId="24" borderId="10" xfId="0" applyFont="1" applyFill="1" applyBorder="1" applyAlignment="1">
      <alignment horizontal="center" vertical="center" wrapText="1"/>
    </xf>
    <xf numFmtId="3" fontId="37" fillId="0" borderId="10" xfId="39" applyNumberFormat="1" applyFont="1" applyFill="1" applyBorder="1" applyAlignment="1">
      <alignment horizontal="right" vertical="center"/>
    </xf>
    <xf numFmtId="3" fontId="38" fillId="24" borderId="26" xfId="40" applyNumberFormat="1" applyFont="1" applyFill="1" applyBorder="1" applyProtection="1"/>
    <xf numFmtId="167" fontId="38" fillId="24" borderId="26" xfId="44" applyNumberFormat="1" applyFont="1" applyFill="1" applyBorder="1" applyProtection="1"/>
    <xf numFmtId="167" fontId="38" fillId="24" borderId="10" xfId="44" applyNumberFormat="1" applyFont="1" applyFill="1" applyBorder="1" applyProtection="1"/>
    <xf numFmtId="167" fontId="38" fillId="24" borderId="18" xfId="44" applyNumberFormat="1" applyFont="1" applyFill="1" applyBorder="1" applyProtection="1"/>
    <xf numFmtId="10" fontId="38" fillId="24" borderId="10" xfId="40" applyNumberFormat="1" applyFont="1" applyFill="1" applyBorder="1" applyProtection="1"/>
    <xf numFmtId="3" fontId="38" fillId="24" borderId="24" xfId="40" applyNumberFormat="1" applyFont="1" applyFill="1" applyBorder="1" applyProtection="1"/>
    <xf numFmtId="167" fontId="38" fillId="24" borderId="24" xfId="44" applyNumberFormat="1" applyFont="1" applyFill="1" applyBorder="1" applyProtection="1"/>
    <xf numFmtId="3" fontId="38" fillId="24" borderId="13" xfId="40" applyNumberFormat="1" applyFont="1" applyFill="1" applyBorder="1" applyProtection="1"/>
    <xf numFmtId="167" fontId="38" fillId="24" borderId="14" xfId="44" applyNumberFormat="1" applyFont="1" applyFill="1" applyBorder="1" applyProtection="1"/>
    <xf numFmtId="3" fontId="38" fillId="24" borderId="16" xfId="40" applyNumberFormat="1" applyFont="1" applyFill="1" applyBorder="1" applyProtection="1"/>
    <xf numFmtId="167" fontId="38" fillId="24" borderId="16" xfId="44" applyNumberFormat="1" applyFont="1" applyFill="1" applyBorder="1" applyProtection="1"/>
    <xf numFmtId="167" fontId="38" fillId="24" borderId="17" xfId="44" applyNumberFormat="1" applyFont="1" applyFill="1" applyBorder="1" applyProtection="1"/>
    <xf numFmtId="3" fontId="37" fillId="0" borderId="15" xfId="39" applyNumberFormat="1" applyFont="1" applyFill="1" applyBorder="1" applyAlignment="1">
      <alignment horizontal="right" vertical="center"/>
    </xf>
    <xf numFmtId="166" fontId="37" fillId="0" borderId="15" xfId="39" applyNumberFormat="1" applyFont="1" applyFill="1" applyBorder="1" applyAlignment="1">
      <alignment horizontal="right" vertical="center"/>
    </xf>
    <xf numFmtId="167" fontId="39" fillId="24" borderId="19" xfId="44" applyNumberFormat="1" applyFont="1" applyFill="1" applyBorder="1" applyProtection="1"/>
    <xf numFmtId="167" fontId="39" fillId="24" borderId="20" xfId="44" applyNumberFormat="1" applyFont="1" applyFill="1" applyBorder="1" applyProtection="1"/>
    <xf numFmtId="167" fontId="39" fillId="24" borderId="25" xfId="44" applyNumberFormat="1" applyFont="1" applyFill="1" applyBorder="1" applyProtection="1"/>
    <xf numFmtId="167" fontId="38" fillId="24" borderId="27" xfId="44" applyNumberFormat="1" applyFont="1" applyFill="1" applyBorder="1" applyProtection="1"/>
    <xf numFmtId="167" fontId="38" fillId="24" borderId="20" xfId="44" applyNumberFormat="1" applyFont="1" applyFill="1" applyBorder="1" applyProtection="1"/>
    <xf numFmtId="167" fontId="38" fillId="24" borderId="25" xfId="44" applyNumberFormat="1" applyFont="1" applyFill="1" applyBorder="1" applyProtection="1"/>
    <xf numFmtId="0" fontId="45" fillId="0" borderId="10" xfId="0" applyFont="1" applyBorder="1" applyAlignment="1">
      <alignment horizontal="center" vertical="center" wrapText="1"/>
    </xf>
    <xf numFmtId="0" fontId="45" fillId="0" borderId="0" xfId="0" applyFont="1"/>
    <xf numFmtId="0" fontId="45" fillId="0" borderId="10" xfId="0" applyFont="1" applyBorder="1" applyAlignment="1">
      <alignment vertical="center" wrapText="1"/>
    </xf>
    <xf numFmtId="3" fontId="45" fillId="0" borderId="10" xfId="0" applyNumberFormat="1" applyFont="1" applyBorder="1" applyAlignment="1">
      <alignment vertical="center" wrapText="1"/>
    </xf>
    <xf numFmtId="10" fontId="45" fillId="0" borderId="10" xfId="0" applyNumberFormat="1" applyFont="1" applyBorder="1" applyAlignment="1">
      <alignment vertical="center" wrapText="1"/>
    </xf>
    <xf numFmtId="0" fontId="45" fillId="0" borderId="12" xfId="0" applyFont="1" applyBorder="1" applyAlignment="1">
      <alignment vertical="center" wrapText="1"/>
    </xf>
    <xf numFmtId="0" fontId="45" fillId="0" borderId="15" xfId="0" applyFont="1" applyBorder="1" applyAlignment="1">
      <alignment vertical="center" wrapText="1"/>
    </xf>
    <xf numFmtId="3" fontId="45" fillId="0" borderId="10" xfId="0" applyNumberFormat="1" applyFont="1" applyBorder="1"/>
    <xf numFmtId="0" fontId="45" fillId="0" borderId="10" xfId="0" applyFont="1" applyBorder="1" applyAlignment="1">
      <alignment horizontal="center" vertical="center" wrapText="1"/>
    </xf>
    <xf numFmtId="0" fontId="45" fillId="0" borderId="15" xfId="0" applyFont="1" applyBorder="1" applyAlignment="1">
      <alignment horizontal="center" vertical="center" wrapText="1"/>
    </xf>
    <xf numFmtId="0" fontId="45" fillId="0" borderId="12" xfId="0" applyFont="1" applyBorder="1" applyAlignment="1">
      <alignment horizontal="center" vertical="center" wrapText="1"/>
    </xf>
    <xf numFmtId="167" fontId="45" fillId="0" borderId="10" xfId="0" applyNumberFormat="1" applyFont="1" applyBorder="1" applyAlignment="1">
      <alignment vertical="center" wrapText="1"/>
    </xf>
    <xf numFmtId="167" fontId="45" fillId="29" borderId="10" xfId="0" applyNumberFormat="1" applyFont="1" applyFill="1" applyBorder="1" applyAlignment="1">
      <alignment vertical="center" wrapText="1"/>
    </xf>
    <xf numFmtId="0" fontId="46" fillId="0" borderId="0" xfId="0" applyFont="1"/>
    <xf numFmtId="0" fontId="46" fillId="0" borderId="20" xfId="0" applyFont="1" applyBorder="1" applyAlignment="1">
      <alignment horizontal="left" vertical="center" wrapText="1"/>
    </xf>
    <xf numFmtId="0" fontId="46" fillId="0" borderId="37" xfId="0" applyFont="1" applyBorder="1" applyAlignment="1">
      <alignment horizontal="left" vertical="center" wrapText="1"/>
    </xf>
    <xf numFmtId="0" fontId="46" fillId="0" borderId="35" xfId="0" applyFont="1" applyBorder="1" applyAlignment="1">
      <alignment horizontal="left" vertical="center" wrapText="1"/>
    </xf>
    <xf numFmtId="10" fontId="46" fillId="0" borderId="10" xfId="0" applyNumberFormat="1" applyFont="1" applyBorder="1" applyAlignment="1">
      <alignment vertical="center" wrapText="1"/>
    </xf>
    <xf numFmtId="167" fontId="38" fillId="31" borderId="18" xfId="44" applyNumberFormat="1" applyFont="1" applyFill="1" applyBorder="1" applyProtection="1"/>
    <xf numFmtId="167" fontId="38" fillId="32" borderId="10" xfId="44" applyNumberFormat="1" applyFont="1" applyFill="1" applyBorder="1" applyProtection="1"/>
    <xf numFmtId="0" fontId="47" fillId="0" borderId="0" xfId="0" applyFont="1"/>
    <xf numFmtId="3" fontId="45" fillId="0" borderId="10" xfId="0" applyNumberFormat="1" applyFont="1" applyBorder="1" applyAlignment="1">
      <alignment vertical="justify" wrapText="1"/>
    </xf>
    <xf numFmtId="167" fontId="45" fillId="0" borderId="10" xfId="0" applyNumberFormat="1" applyFont="1" applyBorder="1" applyAlignment="1">
      <alignment vertical="justify" wrapText="1"/>
    </xf>
    <xf numFmtId="10" fontId="45" fillId="0" borderId="10" xfId="0" applyNumberFormat="1" applyFont="1" applyBorder="1" applyAlignment="1">
      <alignment vertical="justify" wrapText="1"/>
    </xf>
    <xf numFmtId="10" fontId="46" fillId="0" borderId="10" xfId="0" applyNumberFormat="1" applyFont="1" applyBorder="1" applyAlignment="1">
      <alignment vertical="justify" wrapText="1"/>
    </xf>
    <xf numFmtId="0" fontId="45" fillId="0" borderId="0" xfId="0" applyFont="1" applyAlignment="1">
      <alignment vertical="justify"/>
    </xf>
    <xf numFmtId="167" fontId="45" fillId="29" borderId="10" xfId="0" applyNumberFormat="1" applyFont="1" applyFill="1" applyBorder="1" applyAlignment="1">
      <alignment vertical="justify" wrapText="1"/>
    </xf>
    <xf numFmtId="3" fontId="45" fillId="0" borderId="10" xfId="0" applyNumberFormat="1" applyFont="1" applyBorder="1" applyAlignment="1">
      <alignment vertical="justify"/>
    </xf>
    <xf numFmtId="0" fontId="46" fillId="0" borderId="37" xfId="0" applyFont="1" applyBorder="1" applyAlignment="1">
      <alignment horizontal="left" vertical="justify" wrapText="1"/>
    </xf>
    <xf numFmtId="0" fontId="46" fillId="0" borderId="35" xfId="0" applyFont="1" applyBorder="1" applyAlignment="1">
      <alignment horizontal="left" vertical="justify" wrapText="1"/>
    </xf>
    <xf numFmtId="3" fontId="33" fillId="0" borderId="10" xfId="0" applyNumberFormat="1" applyFont="1" applyFill="1" applyBorder="1" applyAlignment="1">
      <alignment horizontal="right"/>
    </xf>
    <xf numFmtId="3" fontId="34" fillId="0" borderId="13" xfId="0" applyNumberFormat="1" applyFont="1" applyFill="1" applyBorder="1" applyAlignment="1">
      <alignment horizontal="right"/>
    </xf>
    <xf numFmtId="3" fontId="24" fillId="0" borderId="10" xfId="0" applyNumberFormat="1" applyFont="1" applyFill="1" applyBorder="1" applyAlignment="1">
      <alignment horizontal="right"/>
    </xf>
    <xf numFmtId="3" fontId="49" fillId="0" borderId="10" xfId="0" applyNumberFormat="1" applyFont="1" applyBorder="1" applyAlignment="1">
      <alignment vertical="justify"/>
    </xf>
    <xf numFmtId="3" fontId="49" fillId="0" borderId="10" xfId="0" applyNumberFormat="1" applyFont="1" applyBorder="1" applyAlignment="1">
      <alignment vertical="justify" wrapText="1"/>
    </xf>
    <xf numFmtId="167" fontId="49" fillId="0" borderId="10" xfId="0" applyNumberFormat="1" applyFont="1" applyBorder="1" applyAlignment="1">
      <alignment vertical="justify" wrapText="1"/>
    </xf>
    <xf numFmtId="0" fontId="51" fillId="0" borderId="0" xfId="0" applyFont="1"/>
    <xf numFmtId="0" fontId="27" fillId="0" borderId="10" xfId="36" applyFont="1" applyFill="1" applyBorder="1" applyAlignment="1">
      <alignment vertical="center"/>
    </xf>
    <xf numFmtId="0" fontId="27" fillId="0" borderId="13" xfId="36" applyFont="1" applyFill="1" applyBorder="1" applyAlignment="1">
      <alignment vertical="center"/>
    </xf>
    <xf numFmtId="0" fontId="27" fillId="0" borderId="11" xfId="36" applyFont="1" applyFill="1" applyBorder="1" applyAlignment="1">
      <alignment vertical="center"/>
    </xf>
    <xf numFmtId="166" fontId="25" fillId="0" borderId="0" xfId="0" applyNumberFormat="1" applyFont="1"/>
    <xf numFmtId="0" fontId="24" fillId="0" borderId="0" xfId="0" applyFont="1"/>
    <xf numFmtId="0" fontId="37" fillId="0" borderId="0" xfId="0" applyFont="1"/>
    <xf numFmtId="0" fontId="27" fillId="24" borderId="10" xfId="0" applyFont="1" applyFill="1" applyBorder="1" applyAlignment="1">
      <alignment horizontal="center" vertical="center" wrapText="1"/>
    </xf>
    <xf numFmtId="0" fontId="37" fillId="24" borderId="10" xfId="0" applyFont="1" applyFill="1" applyBorder="1" applyAlignment="1">
      <alignment horizontal="center" vertical="center" wrapText="1"/>
    </xf>
    <xf numFmtId="0" fontId="37" fillId="24" borderId="18" xfId="0" applyFont="1" applyFill="1" applyBorder="1" applyAlignment="1">
      <alignment horizontal="center" vertical="center" wrapText="1"/>
    </xf>
    <xf numFmtId="3" fontId="52" fillId="0" borderId="10" xfId="0" applyNumberFormat="1" applyFont="1" applyBorder="1" applyAlignment="1">
      <alignment horizontal="right"/>
    </xf>
    <xf numFmtId="3" fontId="53" fillId="24" borderId="10" xfId="40" applyNumberFormat="1" applyFont="1" applyFill="1" applyBorder="1" applyProtection="1"/>
    <xf numFmtId="167" fontId="53" fillId="24" borderId="10" xfId="44" applyNumberFormat="1" applyFont="1" applyFill="1" applyBorder="1" applyProtection="1"/>
    <xf numFmtId="167" fontId="53" fillId="24" borderId="20" xfId="44" applyNumberFormat="1" applyFont="1" applyFill="1" applyBorder="1" applyProtection="1"/>
    <xf numFmtId="3" fontId="54" fillId="0" borderId="22" xfId="39" applyNumberFormat="1" applyFont="1" applyFill="1" applyBorder="1" applyAlignment="1">
      <alignment horizontal="right" vertical="center"/>
    </xf>
    <xf numFmtId="3" fontId="54" fillId="0" borderId="10" xfId="39" applyNumberFormat="1" applyFont="1" applyFill="1" applyBorder="1" applyAlignment="1">
      <alignment horizontal="right" vertical="center"/>
    </xf>
    <xf numFmtId="167" fontId="53" fillId="24" borderId="18" xfId="44" applyNumberFormat="1" applyFont="1" applyFill="1" applyBorder="1" applyProtection="1"/>
    <xf numFmtId="10" fontId="55" fillId="0" borderId="10" xfId="0" applyNumberFormat="1" applyFont="1" applyBorder="1" applyAlignment="1">
      <alignment horizontal="right"/>
    </xf>
    <xf numFmtId="10" fontId="55" fillId="0" borderId="10" xfId="0" applyNumberFormat="1" applyFont="1" applyFill="1" applyBorder="1" applyAlignment="1">
      <alignment horizontal="right"/>
    </xf>
    <xf numFmtId="10" fontId="55" fillId="0" borderId="22" xfId="0" applyNumberFormat="1" applyFont="1" applyBorder="1" applyAlignment="1">
      <alignment horizontal="right"/>
    </xf>
    <xf numFmtId="10" fontId="53" fillId="24" borderId="10" xfId="40" applyNumberFormat="1" applyFont="1" applyFill="1" applyBorder="1" applyProtection="1"/>
    <xf numFmtId="3" fontId="55" fillId="0" borderId="13" xfId="0" applyNumberFormat="1" applyFont="1" applyBorder="1" applyAlignment="1">
      <alignment horizontal="right"/>
    </xf>
    <xf numFmtId="3" fontId="53" fillId="24" borderId="24" xfId="40" applyNumberFormat="1" applyFont="1" applyFill="1" applyBorder="1" applyProtection="1"/>
    <xf numFmtId="167" fontId="53" fillId="24" borderId="24" xfId="44" applyNumberFormat="1" applyFont="1" applyFill="1" applyBorder="1" applyProtection="1"/>
    <xf numFmtId="3" fontId="53" fillId="24" borderId="13" xfId="40" applyNumberFormat="1" applyFont="1" applyFill="1" applyBorder="1" applyProtection="1"/>
    <xf numFmtId="167" fontId="53" fillId="24" borderId="25" xfId="44" applyNumberFormat="1" applyFont="1" applyFill="1" applyBorder="1" applyProtection="1"/>
    <xf numFmtId="3" fontId="55" fillId="0" borderId="23" xfId="0" applyNumberFormat="1" applyFont="1" applyBorder="1" applyAlignment="1">
      <alignment horizontal="right"/>
    </xf>
    <xf numFmtId="167" fontId="53" fillId="24" borderId="14" xfId="44" applyNumberFormat="1" applyFont="1" applyFill="1" applyBorder="1" applyProtection="1"/>
    <xf numFmtId="3" fontId="54" fillId="0" borderId="11" xfId="39" applyNumberFormat="1" applyFont="1" applyFill="1" applyBorder="1" applyAlignment="1">
      <alignment horizontal="right" vertical="center"/>
    </xf>
    <xf numFmtId="3" fontId="54" fillId="0" borderId="11" xfId="39" applyNumberFormat="1" applyFont="1" applyFill="1" applyBorder="1" applyAlignment="1">
      <alignment horizontal="right" vertical="center" wrapText="1"/>
    </xf>
    <xf numFmtId="3" fontId="53" fillId="24" borderId="16" xfId="40" applyNumberFormat="1" applyFont="1" applyFill="1" applyBorder="1" applyProtection="1"/>
    <xf numFmtId="167" fontId="53" fillId="24" borderId="16" xfId="44" applyNumberFormat="1" applyFont="1" applyFill="1" applyBorder="1" applyProtection="1"/>
    <xf numFmtId="167" fontId="53" fillId="24" borderId="19" xfId="44" applyNumberFormat="1" applyFont="1" applyFill="1" applyBorder="1" applyProtection="1"/>
    <xf numFmtId="3" fontId="54" fillId="0" borderId="21" xfId="39" applyNumberFormat="1" applyFont="1" applyFill="1" applyBorder="1" applyAlignment="1">
      <alignment horizontal="right" vertical="center"/>
    </xf>
    <xf numFmtId="3" fontId="54" fillId="0" borderId="16" xfId="39" applyNumberFormat="1" applyFont="1" applyFill="1" applyBorder="1" applyAlignment="1">
      <alignment horizontal="right" vertical="center"/>
    </xf>
    <xf numFmtId="167" fontId="53" fillId="24" borderId="17" xfId="44" applyNumberFormat="1" applyFont="1" applyFill="1" applyBorder="1" applyProtection="1"/>
    <xf numFmtId="3" fontId="54" fillId="0" borderId="13" xfId="39" applyNumberFormat="1" applyFont="1" applyFill="1" applyBorder="1" applyAlignment="1">
      <alignment horizontal="right" vertical="center"/>
    </xf>
    <xf numFmtId="0" fontId="61" fillId="0" borderId="0" xfId="0" applyFont="1" applyAlignment="1">
      <alignment wrapText="1"/>
    </xf>
    <xf numFmtId="3" fontId="54" fillId="0" borderId="15" xfId="39" applyNumberFormat="1" applyFont="1" applyFill="1" applyBorder="1" applyAlignment="1">
      <alignment horizontal="right" vertical="center"/>
    </xf>
    <xf numFmtId="3" fontId="54" fillId="0" borderId="15" xfId="39" applyNumberFormat="1" applyFont="1" applyFill="1" applyBorder="1" applyAlignment="1">
      <alignment horizontal="right" vertical="center" wrapText="1"/>
    </xf>
    <xf numFmtId="167" fontId="53" fillId="33" borderId="19" xfId="44" applyNumberFormat="1" applyFont="1" applyFill="1" applyBorder="1" applyProtection="1"/>
    <xf numFmtId="3" fontId="54" fillId="0" borderId="28" xfId="39" applyNumberFormat="1" applyFont="1" applyFill="1" applyBorder="1" applyAlignment="1">
      <alignment horizontal="right" vertical="center"/>
    </xf>
    <xf numFmtId="3" fontId="54" fillId="0" borderId="26" xfId="39" applyNumberFormat="1" applyFont="1" applyFill="1" applyBorder="1" applyAlignment="1">
      <alignment horizontal="right" vertical="center"/>
    </xf>
    <xf numFmtId="3" fontId="52" fillId="33" borderId="10" xfId="0" applyNumberFormat="1" applyFont="1" applyFill="1" applyBorder="1" applyAlignment="1">
      <alignment horizontal="right"/>
    </xf>
    <xf numFmtId="10" fontId="55" fillId="33" borderId="10" xfId="0" applyNumberFormat="1" applyFont="1" applyFill="1" applyBorder="1" applyAlignment="1">
      <alignment horizontal="right"/>
    </xf>
    <xf numFmtId="167" fontId="53" fillId="33" borderId="10" xfId="44" applyNumberFormat="1" applyFont="1" applyFill="1" applyBorder="1" applyProtection="1"/>
    <xf numFmtId="167" fontId="53" fillId="33" borderId="20" xfId="44" applyNumberFormat="1" applyFont="1" applyFill="1" applyBorder="1" applyProtection="1"/>
    <xf numFmtId="3" fontId="54" fillId="33" borderId="21" xfId="39" applyNumberFormat="1" applyFont="1" applyFill="1" applyBorder="1" applyAlignment="1">
      <alignment horizontal="right" vertical="center"/>
    </xf>
    <xf numFmtId="3" fontId="54" fillId="33" borderId="16" xfId="39" applyNumberFormat="1" applyFont="1" applyFill="1" applyBorder="1" applyAlignment="1">
      <alignment horizontal="right" vertical="center"/>
    </xf>
    <xf numFmtId="167" fontId="53" fillId="33" borderId="16" xfId="44" applyNumberFormat="1" applyFont="1" applyFill="1" applyBorder="1" applyProtection="1"/>
    <xf numFmtId="167" fontId="53" fillId="33" borderId="17" xfId="44" applyNumberFormat="1" applyFont="1" applyFill="1" applyBorder="1" applyProtection="1"/>
    <xf numFmtId="3" fontId="54" fillId="33" borderId="22" xfId="39" applyNumberFormat="1" applyFont="1" applyFill="1" applyBorder="1" applyAlignment="1">
      <alignment horizontal="right" vertical="center"/>
    </xf>
    <xf numFmtId="3" fontId="54" fillId="33" borderId="10" xfId="39" applyNumberFormat="1" applyFont="1" applyFill="1" applyBorder="1" applyAlignment="1">
      <alignment horizontal="right" vertical="center"/>
    </xf>
    <xf numFmtId="10" fontId="55" fillId="33" borderId="22" xfId="0" applyNumberFormat="1" applyFont="1" applyFill="1" applyBorder="1" applyAlignment="1">
      <alignment horizontal="right"/>
    </xf>
    <xf numFmtId="167" fontId="53" fillId="33" borderId="18" xfId="44" applyNumberFormat="1" applyFont="1" applyFill="1" applyBorder="1" applyProtection="1"/>
    <xf numFmtId="3" fontId="62" fillId="0" borderId="10" xfId="0" applyNumberFormat="1" applyFont="1" applyBorder="1" applyAlignment="1">
      <alignment horizontal="right"/>
    </xf>
    <xf numFmtId="3" fontId="54" fillId="33" borderId="11" xfId="39" applyNumberFormat="1" applyFont="1" applyFill="1" applyBorder="1" applyAlignment="1">
      <alignment horizontal="right" vertical="center"/>
    </xf>
    <xf numFmtId="3" fontId="54" fillId="33" borderId="11" xfId="39" applyNumberFormat="1" applyFont="1" applyFill="1" applyBorder="1" applyAlignment="1">
      <alignment horizontal="right" vertical="center" wrapText="1"/>
    </xf>
    <xf numFmtId="0" fontId="61" fillId="0" borderId="0" xfId="0" applyFont="1"/>
    <xf numFmtId="0" fontId="63" fillId="24" borderId="16" xfId="0" applyFont="1" applyFill="1" applyBorder="1" applyAlignment="1">
      <alignment horizontal="center"/>
    </xf>
    <xf numFmtId="166" fontId="54" fillId="0" borderId="13" xfId="39" applyNumberFormat="1" applyFont="1" applyFill="1" applyBorder="1" applyAlignment="1">
      <alignment horizontal="right" vertical="center"/>
    </xf>
    <xf numFmtId="166" fontId="54" fillId="0" borderId="10" xfId="39" applyNumberFormat="1" applyFont="1" applyFill="1" applyBorder="1" applyAlignment="1">
      <alignment horizontal="right" vertical="center"/>
    </xf>
    <xf numFmtId="0" fontId="32" fillId="0" borderId="10" xfId="36" applyFont="1" applyFill="1" applyBorder="1" applyAlignment="1">
      <alignment vertical="center"/>
    </xf>
    <xf numFmtId="0" fontId="37" fillId="29" borderId="10" xfId="0" applyFont="1" applyFill="1" applyBorder="1" applyAlignment="1">
      <alignment horizontal="center" vertical="center" wrapText="1"/>
    </xf>
    <xf numFmtId="3" fontId="0" fillId="0" borderId="0" xfId="0" applyNumberFormat="1"/>
    <xf numFmtId="3" fontId="25" fillId="0" borderId="0" xfId="0" applyNumberFormat="1" applyFont="1"/>
    <xf numFmtId="166" fontId="25" fillId="33" borderId="0" xfId="0" applyNumberFormat="1" applyFont="1" applyFill="1"/>
    <xf numFmtId="166" fontId="54" fillId="34" borderId="10" xfId="39" applyNumberFormat="1" applyFont="1" applyFill="1" applyBorder="1" applyAlignment="1">
      <alignment horizontal="right" vertical="center"/>
    </xf>
    <xf numFmtId="0" fontId="26" fillId="24" borderId="16" xfId="0" applyFont="1" applyFill="1" applyBorder="1" applyAlignment="1">
      <alignment horizontal="center"/>
    </xf>
    <xf numFmtId="0" fontId="26" fillId="24" borderId="17" xfId="0" applyFont="1" applyFill="1" applyBorder="1" applyAlignment="1">
      <alignment horizontal="center"/>
    </xf>
    <xf numFmtId="0" fontId="39" fillId="24" borderId="10" xfId="0" applyFont="1" applyFill="1" applyBorder="1" applyAlignment="1">
      <alignment horizontal="center" vertical="center" wrapText="1"/>
    </xf>
    <xf numFmtId="0" fontId="39" fillId="24" borderId="18" xfId="0" applyFont="1" applyFill="1" applyBorder="1" applyAlignment="1">
      <alignment horizontal="center" vertical="center" wrapText="1"/>
    </xf>
    <xf numFmtId="0" fontId="1" fillId="24" borderId="15" xfId="0" applyFont="1" applyFill="1" applyBorder="1" applyAlignment="1">
      <alignment horizontal="center" vertical="center" wrapText="1"/>
    </xf>
    <xf numFmtId="0" fontId="1" fillId="24" borderId="10" xfId="0" applyFont="1" applyFill="1" applyBorder="1" applyAlignment="1">
      <alignment horizontal="center" vertical="center" wrapText="1"/>
    </xf>
    <xf numFmtId="0" fontId="27" fillId="0" borderId="15" xfId="36" applyFont="1" applyFill="1" applyBorder="1" applyAlignment="1">
      <alignment vertical="center"/>
    </xf>
    <xf numFmtId="166" fontId="54" fillId="0" borderId="0" xfId="39" applyNumberFormat="1" applyFont="1" applyFill="1" applyBorder="1" applyAlignment="1">
      <alignment horizontal="right" vertical="center"/>
    </xf>
    <xf numFmtId="0" fontId="32" fillId="0" borderId="0" xfId="36" applyFont="1" applyFill="1" applyBorder="1" applyAlignment="1">
      <alignment vertical="center"/>
    </xf>
    <xf numFmtId="3" fontId="54" fillId="0" borderId="0" xfId="39" applyNumberFormat="1" applyFont="1" applyFill="1" applyBorder="1" applyAlignment="1">
      <alignment horizontal="right" vertical="center"/>
    </xf>
    <xf numFmtId="166" fontId="54" fillId="34" borderId="0" xfId="39" applyNumberFormat="1" applyFont="1" applyFill="1" applyBorder="1" applyAlignment="1">
      <alignment horizontal="right" vertical="center"/>
    </xf>
    <xf numFmtId="3" fontId="27" fillId="0" borderId="10" xfId="39" applyNumberFormat="1" applyFont="1" applyFill="1" applyBorder="1" applyAlignment="1">
      <alignment horizontal="right" vertical="center" wrapText="1"/>
    </xf>
    <xf numFmtId="0" fontId="39" fillId="24" borderId="10" xfId="0" applyFont="1" applyFill="1" applyBorder="1" applyAlignment="1">
      <alignment horizontal="center" vertical="center" wrapText="1"/>
    </xf>
    <xf numFmtId="0" fontId="1" fillId="24" borderId="10" xfId="0" applyFont="1" applyFill="1" applyBorder="1" applyAlignment="1">
      <alignment horizontal="center" vertical="center" wrapText="1"/>
    </xf>
    <xf numFmtId="3" fontId="27" fillId="0" borderId="10" xfId="0" applyNumberFormat="1" applyFont="1" applyBorder="1" applyAlignment="1">
      <alignment horizontal="right"/>
    </xf>
    <xf numFmtId="10" fontId="27" fillId="0" borderId="10" xfId="0" applyNumberFormat="1" applyFont="1" applyBorder="1" applyAlignment="1">
      <alignment horizontal="right"/>
    </xf>
    <xf numFmtId="2" fontId="27" fillId="0" borderId="10" xfId="0" applyNumberFormat="1" applyFont="1" applyBorder="1" applyAlignment="1">
      <alignment horizontal="right"/>
    </xf>
    <xf numFmtId="1" fontId="27" fillId="0" borderId="10" xfId="0" applyNumberFormat="1" applyFont="1" applyBorder="1" applyAlignment="1">
      <alignment horizontal="right"/>
    </xf>
    <xf numFmtId="169" fontId="27" fillId="0" borderId="10" xfId="0" applyNumberFormat="1" applyFont="1" applyBorder="1" applyAlignment="1">
      <alignment horizontal="right"/>
    </xf>
    <xf numFmtId="1" fontId="37" fillId="0" borderId="10" xfId="0" applyNumberFormat="1" applyFont="1" applyBorder="1" applyAlignment="1">
      <alignment horizontal="right"/>
    </xf>
    <xf numFmtId="169" fontId="25" fillId="0" borderId="0" xfId="0" applyNumberFormat="1" applyFont="1"/>
    <xf numFmtId="166" fontId="27" fillId="0" borderId="15" xfId="39" applyNumberFormat="1" applyFont="1" applyFill="1" applyBorder="1" applyAlignment="1">
      <alignment horizontal="right" vertical="center"/>
    </xf>
    <xf numFmtId="0" fontId="1" fillId="0" borderId="10" xfId="36" applyFont="1" applyFill="1" applyBorder="1" applyAlignment="1">
      <alignment vertical="center"/>
    </xf>
    <xf numFmtId="0" fontId="1" fillId="24" borderId="10" xfId="0" applyFont="1" applyFill="1" applyBorder="1" applyAlignment="1">
      <alignment horizontal="center" vertical="center" wrapText="1"/>
    </xf>
    <xf numFmtId="3" fontId="37" fillId="0" borderId="10" xfId="0" applyNumberFormat="1" applyFont="1" applyBorder="1" applyAlignment="1">
      <alignment horizontal="right"/>
    </xf>
    <xf numFmtId="10" fontId="37" fillId="0" borderId="10" xfId="0" applyNumberFormat="1" applyFont="1" applyBorder="1" applyAlignment="1">
      <alignment horizontal="right"/>
    </xf>
    <xf numFmtId="3" fontId="27" fillId="0" borderId="10" xfId="0" applyNumberFormat="1" applyFont="1" applyFill="1" applyBorder="1" applyAlignment="1">
      <alignment horizontal="right"/>
    </xf>
    <xf numFmtId="3" fontId="27" fillId="29" borderId="10" xfId="0" applyNumberFormat="1" applyFont="1" applyFill="1" applyBorder="1" applyAlignment="1">
      <alignment horizontal="right"/>
    </xf>
    <xf numFmtId="3" fontId="37" fillId="29" borderId="10" xfId="0" applyNumberFormat="1" applyFont="1" applyFill="1" applyBorder="1" applyAlignment="1">
      <alignment horizontal="right"/>
    </xf>
    <xf numFmtId="0" fontId="66" fillId="0" borderId="0" xfId="37" applyFont="1"/>
    <xf numFmtId="0" fontId="1" fillId="0" borderId="0" xfId="37" applyFont="1"/>
    <xf numFmtId="3" fontId="1" fillId="0" borderId="0" xfId="37" applyNumberFormat="1" applyFont="1"/>
    <xf numFmtId="0" fontId="67" fillId="24" borderId="0" xfId="37" applyFont="1" applyFill="1"/>
    <xf numFmtId="0" fontId="66" fillId="0" borderId="0" xfId="37" applyFont="1" applyAlignment="1">
      <alignment horizontal="center"/>
    </xf>
    <xf numFmtId="0" fontId="1" fillId="0" borderId="0" xfId="37" applyFont="1" applyAlignment="1">
      <alignment horizontal="center"/>
    </xf>
    <xf numFmtId="0" fontId="1" fillId="0" borderId="10" xfId="37" applyFont="1" applyBorder="1" applyAlignment="1">
      <alignment horizontal="center"/>
    </xf>
    <xf numFmtId="0" fontId="1" fillId="33" borderId="10" xfId="37" applyFont="1" applyFill="1" applyBorder="1" applyAlignment="1">
      <alignment horizontal="center"/>
    </xf>
    <xf numFmtId="0" fontId="66" fillId="0" borderId="0" xfId="37" applyFont="1" applyAlignment="1">
      <alignment horizontal="center" vertical="center"/>
    </xf>
    <xf numFmtId="0" fontId="1" fillId="0" borderId="0" xfId="37" applyFont="1" applyAlignment="1">
      <alignment horizontal="center" vertical="center"/>
    </xf>
    <xf numFmtId="0" fontId="1" fillId="0" borderId="12" xfId="37" applyFont="1" applyBorder="1" applyAlignment="1">
      <alignment horizontal="center" vertical="center"/>
    </xf>
    <xf numFmtId="0" fontId="1" fillId="0" borderId="12" xfId="37" applyFont="1" applyBorder="1" applyAlignment="1">
      <alignment horizontal="center" vertical="center" wrapText="1"/>
    </xf>
    <xf numFmtId="0" fontId="1" fillId="24" borderId="12" xfId="37" applyFont="1" applyFill="1" applyBorder="1" applyAlignment="1">
      <alignment horizontal="center" vertical="center" wrapText="1"/>
    </xf>
    <xf numFmtId="0" fontId="1" fillId="24" borderId="10" xfId="37" applyFont="1" applyFill="1" applyBorder="1" applyAlignment="1">
      <alignment horizontal="center" vertical="center" wrapText="1"/>
    </xf>
    <xf numFmtId="0" fontId="1" fillId="0" borderId="10" xfId="37" applyFont="1" applyBorder="1" applyAlignment="1">
      <alignment horizontal="center" vertical="center" wrapText="1"/>
    </xf>
    <xf numFmtId="3" fontId="1" fillId="0" borderId="10" xfId="37" applyNumberFormat="1" applyFont="1" applyBorder="1" applyAlignment="1">
      <alignment horizontal="center" vertical="center" wrapText="1"/>
    </xf>
    <xf numFmtId="0" fontId="1" fillId="0" borderId="20" xfId="37" applyFont="1" applyBorder="1" applyAlignment="1">
      <alignment horizontal="center" vertical="center" wrapText="1"/>
    </xf>
    <xf numFmtId="0" fontId="1" fillId="33" borderId="10" xfId="37" applyFont="1" applyFill="1" applyBorder="1" applyAlignment="1">
      <alignment horizontal="center" vertical="center"/>
    </xf>
    <xf numFmtId="0" fontId="1" fillId="28" borderId="0" xfId="37" applyFont="1" applyFill="1" applyAlignment="1">
      <alignment horizontal="center" vertical="center"/>
    </xf>
    <xf numFmtId="0" fontId="1" fillId="29" borderId="10" xfId="37" applyFont="1" applyFill="1" applyBorder="1" applyAlignment="1">
      <alignment horizontal="center" vertical="center"/>
    </xf>
    <xf numFmtId="0" fontId="66" fillId="0" borderId="0" xfId="37" applyFont="1" applyFill="1"/>
    <xf numFmtId="0" fontId="1" fillId="0" borderId="10" xfId="37" applyFont="1" applyFill="1" applyBorder="1"/>
    <xf numFmtId="3" fontId="1" fillId="0" borderId="10" xfId="49" applyNumberFormat="1" applyFont="1" applyFill="1" applyBorder="1" applyAlignment="1">
      <alignment horizontal="left"/>
    </xf>
    <xf numFmtId="3" fontId="1" fillId="0" borderId="10" xfId="37" applyNumberFormat="1" applyFont="1" applyFill="1" applyBorder="1" applyAlignment="1">
      <alignment horizontal="right"/>
    </xf>
    <xf numFmtId="3" fontId="1" fillId="38" borderId="10" xfId="37" applyNumberFormat="1" applyFont="1" applyFill="1" applyBorder="1" applyAlignment="1">
      <alignment horizontal="right"/>
    </xf>
    <xf numFmtId="10" fontId="1" fillId="0" borderId="10" xfId="50" applyNumberFormat="1" applyFont="1" applyFill="1" applyBorder="1" applyAlignment="1">
      <alignment horizontal="right"/>
    </xf>
    <xf numFmtId="3" fontId="1" fillId="37" borderId="10" xfId="37" applyNumberFormat="1" applyFont="1" applyFill="1" applyBorder="1" applyAlignment="1">
      <alignment horizontal="right"/>
    </xf>
    <xf numFmtId="10" fontId="1" fillId="24" borderId="10" xfId="50" applyNumberFormat="1" applyFont="1" applyFill="1" applyBorder="1" applyAlignment="1">
      <alignment horizontal="right"/>
    </xf>
    <xf numFmtId="3" fontId="1" fillId="0" borderId="10" xfId="37" applyNumberFormat="1" applyFont="1" applyFill="1" applyBorder="1"/>
    <xf numFmtId="10" fontId="1" fillId="0" borderId="20" xfId="50" applyNumberFormat="1" applyFont="1" applyFill="1" applyBorder="1" applyAlignment="1">
      <alignment horizontal="right"/>
    </xf>
    <xf numFmtId="10" fontId="1" fillId="0" borderId="0" xfId="37" applyNumberFormat="1" applyFont="1" applyFill="1"/>
    <xf numFmtId="0" fontId="1" fillId="0" borderId="0" xfId="37" applyFont="1" applyFill="1"/>
    <xf numFmtId="0" fontId="66" fillId="37" borderId="0" xfId="37" applyFont="1" applyFill="1"/>
    <xf numFmtId="0" fontId="1" fillId="37" borderId="10" xfId="37" applyFont="1" applyFill="1" applyBorder="1"/>
    <xf numFmtId="3" fontId="1" fillId="37" borderId="10" xfId="49" applyNumberFormat="1" applyFont="1" applyFill="1" applyBorder="1" applyAlignment="1">
      <alignment horizontal="left"/>
    </xf>
    <xf numFmtId="10" fontId="1" fillId="37" borderId="10" xfId="50" applyNumberFormat="1" applyFont="1" applyFill="1" applyBorder="1" applyAlignment="1">
      <alignment horizontal="right"/>
    </xf>
    <xf numFmtId="3" fontId="1" fillId="33" borderId="10" xfId="37" applyNumberFormat="1" applyFont="1" applyFill="1" applyBorder="1"/>
    <xf numFmtId="10" fontId="1" fillId="28" borderId="20" xfId="50" applyNumberFormat="1" applyFont="1" applyFill="1" applyBorder="1" applyAlignment="1">
      <alignment horizontal="right"/>
    </xf>
    <xf numFmtId="10" fontId="1" fillId="29" borderId="20" xfId="50" applyNumberFormat="1" applyFont="1" applyFill="1" applyBorder="1" applyAlignment="1">
      <alignment horizontal="right"/>
    </xf>
    <xf numFmtId="10" fontId="1" fillId="0" borderId="0" xfId="37" applyNumberFormat="1" applyFont="1"/>
    <xf numFmtId="0" fontId="1" fillId="37" borderId="0" xfId="37" applyFont="1" applyFill="1"/>
    <xf numFmtId="3" fontId="1" fillId="39" borderId="10" xfId="37" applyNumberFormat="1" applyFont="1" applyFill="1" applyBorder="1" applyAlignment="1">
      <alignment horizontal="right"/>
    </xf>
    <xf numFmtId="10" fontId="49" fillId="0" borderId="0" xfId="37" applyNumberFormat="1" applyFont="1" applyFill="1"/>
    <xf numFmtId="3" fontId="1" fillId="40" borderId="10" xfId="37" applyNumberFormat="1" applyFont="1" applyFill="1" applyBorder="1" applyAlignment="1">
      <alignment horizontal="right"/>
    </xf>
    <xf numFmtId="0" fontId="66" fillId="41" borderId="0" xfId="37" applyFont="1" applyFill="1"/>
    <xf numFmtId="0" fontId="1" fillId="41" borderId="10" xfId="37" applyFont="1" applyFill="1" applyBorder="1"/>
    <xf numFmtId="3" fontId="1" fillId="41" borderId="10" xfId="49" applyNumberFormat="1" applyFont="1" applyFill="1" applyBorder="1" applyAlignment="1">
      <alignment horizontal="left"/>
    </xf>
    <xf numFmtId="3" fontId="1" fillId="41" borderId="10" xfId="37" applyNumberFormat="1" applyFont="1" applyFill="1" applyBorder="1" applyAlignment="1">
      <alignment horizontal="right"/>
    </xf>
    <xf numFmtId="3" fontId="1" fillId="42" borderId="10" xfId="37" applyNumberFormat="1" applyFont="1" applyFill="1" applyBorder="1" applyAlignment="1">
      <alignment horizontal="right"/>
    </xf>
    <xf numFmtId="10" fontId="1" fillId="41" borderId="10" xfId="50" applyNumberFormat="1" applyFont="1" applyFill="1" applyBorder="1" applyAlignment="1">
      <alignment horizontal="right"/>
    </xf>
    <xf numFmtId="3" fontId="1" fillId="0" borderId="10" xfId="37" applyNumberFormat="1" applyFont="1" applyBorder="1" applyAlignment="1">
      <alignment horizontal="right"/>
    </xf>
    <xf numFmtId="10" fontId="1" fillId="28" borderId="10" xfId="50" applyNumberFormat="1" applyFont="1" applyFill="1" applyBorder="1" applyAlignment="1">
      <alignment horizontal="right"/>
    </xf>
    <xf numFmtId="4" fontId="1" fillId="34" borderId="10" xfId="37" applyNumberFormat="1" applyFont="1" applyFill="1" applyBorder="1"/>
    <xf numFmtId="0" fontId="1" fillId="41" borderId="0" xfId="37" applyFont="1" applyFill="1"/>
    <xf numFmtId="3" fontId="1" fillId="34" borderId="10" xfId="37" applyNumberFormat="1" applyFont="1" applyFill="1" applyBorder="1"/>
    <xf numFmtId="0" fontId="66" fillId="43" borderId="0" xfId="37" applyFont="1" applyFill="1"/>
    <xf numFmtId="0" fontId="1" fillId="43" borderId="10" xfId="37" applyFont="1" applyFill="1" applyBorder="1"/>
    <xf numFmtId="3" fontId="1" fillId="43" borderId="10" xfId="49" applyNumberFormat="1" applyFont="1" applyFill="1" applyBorder="1" applyAlignment="1">
      <alignment horizontal="left"/>
    </xf>
    <xf numFmtId="3" fontId="1" fillId="43" borderId="10" xfId="37" applyNumberFormat="1" applyFont="1" applyFill="1" applyBorder="1" applyAlignment="1">
      <alignment horizontal="right"/>
    </xf>
    <xf numFmtId="10" fontId="1" fillId="43" borderId="10" xfId="50" applyNumberFormat="1" applyFont="1" applyFill="1" applyBorder="1" applyAlignment="1">
      <alignment horizontal="right"/>
    </xf>
    <xf numFmtId="3" fontId="1" fillId="43" borderId="10" xfId="37" applyNumberFormat="1" applyFont="1" applyFill="1" applyBorder="1"/>
    <xf numFmtId="10" fontId="1" fillId="28" borderId="0" xfId="37" applyNumberFormat="1" applyFont="1" applyFill="1"/>
    <xf numFmtId="0" fontId="1" fillId="43" borderId="0" xfId="37" applyFont="1" applyFill="1"/>
    <xf numFmtId="0" fontId="1" fillId="0" borderId="10" xfId="37" applyFont="1" applyBorder="1"/>
    <xf numFmtId="0" fontId="66" fillId="39" borderId="0" xfId="37" applyFont="1" applyFill="1"/>
    <xf numFmtId="0" fontId="1" fillId="39" borderId="10" xfId="37" applyFont="1" applyFill="1" applyBorder="1"/>
    <xf numFmtId="3" fontId="1" fillId="39" borderId="10" xfId="49" applyNumberFormat="1" applyFont="1" applyFill="1" applyBorder="1" applyAlignment="1">
      <alignment horizontal="left"/>
    </xf>
    <xf numFmtId="10" fontId="1" fillId="39" borderId="10" xfId="50" applyNumberFormat="1" applyFont="1" applyFill="1" applyBorder="1" applyAlignment="1">
      <alignment horizontal="right"/>
    </xf>
    <xf numFmtId="3" fontId="1" fillId="39" borderId="10" xfId="37" applyNumberFormat="1" applyFont="1" applyFill="1" applyBorder="1"/>
    <xf numFmtId="10" fontId="1" fillId="39" borderId="20" xfId="50" applyNumberFormat="1" applyFont="1" applyFill="1" applyBorder="1" applyAlignment="1">
      <alignment horizontal="right"/>
    </xf>
    <xf numFmtId="10" fontId="49" fillId="39" borderId="0" xfId="37" applyNumberFormat="1" applyFont="1" applyFill="1"/>
    <xf numFmtId="0" fontId="1" fillId="39" borderId="0" xfId="37" applyFont="1" applyFill="1"/>
    <xf numFmtId="0" fontId="68" fillId="24" borderId="0" xfId="37" applyFont="1" applyFill="1"/>
    <xf numFmtId="0" fontId="67" fillId="24" borderId="10" xfId="37" applyFont="1" applyFill="1" applyBorder="1"/>
    <xf numFmtId="3" fontId="67" fillId="24" borderId="10" xfId="49" applyNumberFormat="1" applyFont="1" applyFill="1" applyBorder="1" applyAlignment="1">
      <alignment horizontal="left"/>
    </xf>
    <xf numFmtId="3" fontId="67" fillId="24" borderId="10" xfId="37" applyNumberFormat="1" applyFont="1" applyFill="1" applyBorder="1" applyAlignment="1">
      <alignment horizontal="right"/>
    </xf>
    <xf numFmtId="10" fontId="67" fillId="24" borderId="10" xfId="50" applyNumberFormat="1" applyFont="1" applyFill="1" applyBorder="1" applyAlignment="1">
      <alignment horizontal="right"/>
    </xf>
    <xf numFmtId="166" fontId="67" fillId="24" borderId="10" xfId="37" applyNumberFormat="1" applyFont="1" applyFill="1" applyBorder="1" applyAlignment="1">
      <alignment horizontal="right"/>
    </xf>
    <xf numFmtId="3" fontId="67" fillId="33" borderId="10" xfId="37" applyNumberFormat="1" applyFont="1" applyFill="1" applyBorder="1"/>
    <xf numFmtId="10" fontId="67" fillId="28" borderId="20" xfId="50" applyNumberFormat="1" applyFont="1" applyFill="1" applyBorder="1" applyAlignment="1">
      <alignment horizontal="right"/>
    </xf>
    <xf numFmtId="10" fontId="67" fillId="29" borderId="20" xfId="50" applyNumberFormat="1" applyFont="1" applyFill="1" applyBorder="1" applyAlignment="1">
      <alignment horizontal="right"/>
    </xf>
    <xf numFmtId="10" fontId="67" fillId="0" borderId="0" xfId="37" applyNumberFormat="1" applyFont="1"/>
    <xf numFmtId="0" fontId="68" fillId="0" borderId="0" xfId="37" applyFont="1" applyFill="1"/>
    <xf numFmtId="0" fontId="67" fillId="0" borderId="0" xfId="37" applyFont="1" applyFill="1" applyBorder="1"/>
    <xf numFmtId="3" fontId="67" fillId="0" borderId="0" xfId="49" applyNumberFormat="1" applyFont="1" applyFill="1" applyBorder="1" applyAlignment="1">
      <alignment horizontal="left"/>
    </xf>
    <xf numFmtId="3" fontId="67" fillId="0" borderId="0" xfId="37" applyNumberFormat="1" applyFont="1" applyFill="1" applyBorder="1" applyAlignment="1">
      <alignment horizontal="right"/>
    </xf>
    <xf numFmtId="10" fontId="67" fillId="0" borderId="0" xfId="50" applyNumberFormat="1" applyFont="1" applyFill="1" applyBorder="1" applyAlignment="1">
      <alignment horizontal="right"/>
    </xf>
    <xf numFmtId="166" fontId="1" fillId="0" borderId="0" xfId="37" applyNumberFormat="1" applyFont="1" applyFill="1" applyBorder="1" applyAlignment="1">
      <alignment horizontal="right"/>
    </xf>
    <xf numFmtId="10" fontId="67" fillId="0" borderId="0" xfId="37" applyNumberFormat="1" applyFont="1" applyFill="1"/>
    <xf numFmtId="0" fontId="67" fillId="0" borderId="0" xfId="37" applyFont="1" applyFill="1"/>
    <xf numFmtId="0" fontId="66" fillId="30" borderId="10" xfId="37" applyFont="1" applyFill="1" applyBorder="1"/>
    <xf numFmtId="0" fontId="1" fillId="30" borderId="10" xfId="37" applyFont="1" applyFill="1" applyBorder="1"/>
    <xf numFmtId="3" fontId="1" fillId="30" borderId="10" xfId="49" applyNumberFormat="1" applyFont="1" applyFill="1" applyBorder="1" applyAlignment="1">
      <alignment horizontal="left"/>
    </xf>
    <xf numFmtId="3" fontId="1" fillId="30" borderId="10" xfId="37" applyNumberFormat="1" applyFont="1" applyFill="1" applyBorder="1" applyAlignment="1">
      <alignment horizontal="right"/>
    </xf>
    <xf numFmtId="10" fontId="1" fillId="30" borderId="10" xfId="50" applyNumberFormat="1" applyFont="1" applyFill="1" applyBorder="1" applyAlignment="1">
      <alignment horizontal="right"/>
    </xf>
    <xf numFmtId="3" fontId="1" fillId="30" borderId="10" xfId="37" applyNumberFormat="1" applyFont="1" applyFill="1" applyBorder="1"/>
    <xf numFmtId="10" fontId="1" fillId="30" borderId="10" xfId="37" applyNumberFormat="1" applyFont="1" applyFill="1" applyBorder="1"/>
    <xf numFmtId="166" fontId="1" fillId="30" borderId="10" xfId="37" applyNumberFormat="1" applyFont="1" applyFill="1" applyBorder="1" applyAlignment="1">
      <alignment horizontal="right"/>
    </xf>
    <xf numFmtId="0" fontId="66" fillId="37" borderId="10" xfId="37" applyFont="1" applyFill="1" applyBorder="1"/>
    <xf numFmtId="3" fontId="1" fillId="37" borderId="10" xfId="37" applyNumberFormat="1" applyFont="1" applyFill="1" applyBorder="1"/>
    <xf numFmtId="10" fontId="1" fillId="37" borderId="10" xfId="37" applyNumberFormat="1" applyFont="1" applyFill="1" applyBorder="1"/>
    <xf numFmtId="0" fontId="1" fillId="31" borderId="10" xfId="37" applyFont="1" applyFill="1" applyBorder="1"/>
    <xf numFmtId="3" fontId="1" fillId="31" borderId="10" xfId="49" applyNumberFormat="1" applyFont="1" applyFill="1" applyBorder="1" applyAlignment="1">
      <alignment horizontal="left"/>
    </xf>
    <xf numFmtId="3" fontId="1" fillId="31" borderId="10" xfId="37" applyNumberFormat="1" applyFont="1" applyFill="1" applyBorder="1" applyAlignment="1">
      <alignment horizontal="right"/>
    </xf>
    <xf numFmtId="10" fontId="1" fillId="31" borderId="10" xfId="50" applyNumberFormat="1" applyFont="1" applyFill="1" applyBorder="1" applyAlignment="1">
      <alignment horizontal="right"/>
    </xf>
    <xf numFmtId="3" fontId="1" fillId="31" borderId="10" xfId="37" applyNumberFormat="1" applyFont="1" applyFill="1" applyBorder="1"/>
    <xf numFmtId="10" fontId="1" fillId="31" borderId="10" xfId="37" applyNumberFormat="1" applyFont="1" applyFill="1" applyBorder="1"/>
    <xf numFmtId="0" fontId="1" fillId="31" borderId="35" xfId="37" applyFont="1" applyFill="1" applyBorder="1"/>
    <xf numFmtId="0" fontId="66" fillId="0" borderId="0" xfId="37" applyFont="1" applyFill="1" applyBorder="1"/>
    <xf numFmtId="0" fontId="1" fillId="0" borderId="0" xfId="37" applyFont="1" applyFill="1" applyBorder="1"/>
    <xf numFmtId="3" fontId="1" fillId="0" borderId="0" xfId="49" applyNumberFormat="1" applyFont="1" applyFill="1" applyBorder="1" applyAlignment="1">
      <alignment horizontal="left"/>
    </xf>
    <xf numFmtId="3" fontId="1" fillId="0" borderId="0" xfId="37" applyNumberFormat="1" applyFont="1" applyFill="1" applyBorder="1" applyAlignment="1">
      <alignment horizontal="right"/>
    </xf>
    <xf numFmtId="10" fontId="1" fillId="0" borderId="0" xfId="50" applyNumberFormat="1" applyFont="1" applyFill="1" applyBorder="1" applyAlignment="1">
      <alignment horizontal="right"/>
    </xf>
    <xf numFmtId="3" fontId="1" fillId="0" borderId="26" xfId="37" applyNumberFormat="1" applyFont="1" applyFill="1" applyBorder="1" applyAlignment="1">
      <alignment horizontal="right"/>
    </xf>
    <xf numFmtId="10" fontId="1" fillId="0" borderId="26" xfId="50" applyNumberFormat="1" applyFont="1" applyFill="1" applyBorder="1" applyAlignment="1">
      <alignment horizontal="right"/>
    </xf>
    <xf numFmtId="3" fontId="1" fillId="0" borderId="0" xfId="37" applyNumberFormat="1" applyFont="1" applyFill="1" applyBorder="1"/>
    <xf numFmtId="10" fontId="1" fillId="0" borderId="0" xfId="37" applyNumberFormat="1" applyFont="1" applyFill="1" applyBorder="1"/>
    <xf numFmtId="3" fontId="1" fillId="0" borderId="12" xfId="37" applyNumberFormat="1" applyFont="1" applyFill="1" applyBorder="1" applyAlignment="1">
      <alignment horizontal="right"/>
    </xf>
    <xf numFmtId="10" fontId="1" fillId="0" borderId="12" xfId="50" applyNumberFormat="1" applyFont="1" applyFill="1" applyBorder="1" applyAlignment="1">
      <alignment horizontal="right"/>
    </xf>
    <xf numFmtId="3" fontId="1" fillId="0" borderId="12" xfId="37" applyNumberFormat="1" applyFont="1" applyBorder="1" applyAlignment="1">
      <alignment horizontal="right"/>
    </xf>
    <xf numFmtId="10" fontId="1" fillId="24" borderId="12" xfId="50" applyNumberFormat="1" applyFont="1" applyFill="1" applyBorder="1" applyAlignment="1">
      <alignment horizontal="right"/>
    </xf>
    <xf numFmtId="3" fontId="1" fillId="37" borderId="12" xfId="37" applyNumberFormat="1" applyFont="1" applyFill="1" applyBorder="1" applyAlignment="1">
      <alignment horizontal="right"/>
    </xf>
    <xf numFmtId="166" fontId="1" fillId="0" borderId="0" xfId="37" applyNumberFormat="1" applyFont="1"/>
    <xf numFmtId="3" fontId="1" fillId="0" borderId="10" xfId="37" applyNumberFormat="1" applyFont="1" applyBorder="1"/>
    <xf numFmtId="3" fontId="1" fillId="24" borderId="10" xfId="50" applyNumberFormat="1" applyFont="1" applyFill="1" applyBorder="1" applyAlignment="1">
      <alignment horizontal="right"/>
    </xf>
    <xf numFmtId="3" fontId="66" fillId="0" borderId="10" xfId="37" applyNumberFormat="1" applyFont="1" applyFill="1" applyBorder="1"/>
    <xf numFmtId="3" fontId="1" fillId="0" borderId="20" xfId="37" applyNumberFormat="1" applyFont="1" applyFill="1" applyBorder="1" applyAlignment="1">
      <alignment horizontal="right"/>
    </xf>
    <xf numFmtId="166" fontId="1" fillId="0" borderId="10" xfId="37" applyNumberFormat="1" applyFont="1" applyFill="1" applyBorder="1" applyAlignment="1">
      <alignment horizontal="right"/>
    </xf>
    <xf numFmtId="3" fontId="1" fillId="0" borderId="0" xfId="37" applyNumberFormat="1" applyFont="1" applyFill="1"/>
    <xf numFmtId="3" fontId="66" fillId="30" borderId="12" xfId="37" applyNumberFormat="1" applyFont="1" applyFill="1" applyBorder="1"/>
    <xf numFmtId="3" fontId="1" fillId="30" borderId="44" xfId="37" applyNumberFormat="1" applyFont="1" applyFill="1" applyBorder="1" applyAlignment="1">
      <alignment horizontal="right"/>
    </xf>
    <xf numFmtId="3" fontId="1" fillId="30" borderId="12" xfId="49" applyNumberFormat="1" applyFont="1" applyFill="1" applyBorder="1" applyAlignment="1">
      <alignment horizontal="left"/>
    </xf>
    <xf numFmtId="3" fontId="1" fillId="30" borderId="12" xfId="37" applyNumberFormat="1" applyFont="1" applyFill="1" applyBorder="1"/>
    <xf numFmtId="166" fontId="1" fillId="30" borderId="12" xfId="37" applyNumberFormat="1" applyFont="1" applyFill="1" applyBorder="1"/>
    <xf numFmtId="166" fontId="1" fillId="30" borderId="12" xfId="37" applyNumberFormat="1" applyFont="1" applyFill="1" applyBorder="1" applyAlignment="1">
      <alignment horizontal="right"/>
    </xf>
    <xf numFmtId="3" fontId="1" fillId="30" borderId="0" xfId="37" applyNumberFormat="1" applyFont="1" applyFill="1"/>
    <xf numFmtId="3" fontId="66" fillId="30" borderId="10" xfId="37" applyNumberFormat="1" applyFont="1" applyFill="1" applyBorder="1"/>
    <xf numFmtId="166" fontId="1" fillId="30" borderId="10" xfId="37" applyNumberFormat="1" applyFont="1" applyFill="1" applyBorder="1"/>
    <xf numFmtId="3" fontId="66" fillId="0" borderId="0" xfId="37" applyNumberFormat="1" applyFont="1"/>
    <xf numFmtId="3" fontId="1" fillId="0" borderId="0" xfId="37" applyNumberFormat="1" applyFont="1" applyBorder="1" applyAlignment="1">
      <alignment horizontal="right"/>
    </xf>
    <xf numFmtId="3" fontId="1" fillId="24" borderId="0" xfId="50" applyNumberFormat="1" applyFont="1" applyFill="1" applyBorder="1" applyAlignment="1">
      <alignment horizontal="right"/>
    </xf>
    <xf numFmtId="3" fontId="1" fillId="37" borderId="0" xfId="37" applyNumberFormat="1" applyFont="1" applyFill="1" applyBorder="1" applyAlignment="1">
      <alignment horizontal="right"/>
    </xf>
    <xf numFmtId="10" fontId="1" fillId="24" borderId="0" xfId="50" applyNumberFormat="1" applyFont="1" applyFill="1" applyBorder="1" applyAlignment="1">
      <alignment horizontal="right"/>
    </xf>
    <xf numFmtId="3" fontId="1" fillId="35" borderId="10" xfId="37" applyNumberFormat="1" applyFont="1" applyFill="1" applyBorder="1" applyAlignment="1">
      <alignment horizontal="left"/>
    </xf>
    <xf numFmtId="3" fontId="1" fillId="35" borderId="10" xfId="37" applyNumberFormat="1" applyFont="1" applyFill="1" applyBorder="1"/>
    <xf numFmtId="3" fontId="1" fillId="40" borderId="10" xfId="37" applyNumberFormat="1" applyFont="1" applyFill="1" applyBorder="1"/>
    <xf numFmtId="170" fontId="1" fillId="0" borderId="0" xfId="37" applyNumberFormat="1" applyFont="1"/>
    <xf numFmtId="0" fontId="1" fillId="44" borderId="10" xfId="37" applyFont="1" applyFill="1" applyBorder="1"/>
    <xf numFmtId="3" fontId="1" fillId="44" borderId="10" xfId="37" applyNumberFormat="1" applyFont="1" applyFill="1" applyBorder="1"/>
    <xf numFmtId="3" fontId="1" fillId="0" borderId="0" xfId="37" applyNumberFormat="1" applyFont="1" applyAlignment="1">
      <alignment horizontal="right"/>
    </xf>
    <xf numFmtId="3" fontId="1" fillId="43" borderId="0" xfId="37" applyNumberFormat="1" applyFont="1" applyFill="1"/>
    <xf numFmtId="3" fontId="1" fillId="33" borderId="0" xfId="37" applyNumberFormat="1" applyFont="1" applyFill="1"/>
    <xf numFmtId="3" fontId="1" fillId="0" borderId="12" xfId="37" applyNumberFormat="1" applyFont="1" applyBorder="1" applyAlignment="1">
      <alignment horizontal="center" vertical="center" wrapText="1"/>
    </xf>
    <xf numFmtId="3" fontId="1" fillId="33" borderId="10" xfId="49" applyNumberFormat="1" applyFont="1" applyFill="1" applyBorder="1" applyAlignment="1">
      <alignment horizontal="left"/>
    </xf>
    <xf numFmtId="3" fontId="1" fillId="36" borderId="10" xfId="37" applyNumberFormat="1" applyFont="1" applyFill="1" applyBorder="1"/>
    <xf numFmtId="0" fontId="66" fillId="45" borderId="10" xfId="37" applyFont="1" applyFill="1" applyBorder="1"/>
    <xf numFmtId="3" fontId="1" fillId="45" borderId="10" xfId="49" applyNumberFormat="1" applyFont="1" applyFill="1" applyBorder="1" applyAlignment="1">
      <alignment horizontal="left"/>
    </xf>
    <xf numFmtId="0" fontId="66" fillId="45" borderId="10" xfId="37" applyFont="1" applyFill="1" applyBorder="1" applyAlignment="1">
      <alignment horizontal="left" wrapText="1"/>
    </xf>
    <xf numFmtId="0" fontId="1" fillId="45" borderId="10" xfId="37" applyFont="1" applyFill="1" applyBorder="1"/>
    <xf numFmtId="1" fontId="1" fillId="45" borderId="10" xfId="37" applyNumberFormat="1" applyFont="1" applyFill="1" applyBorder="1"/>
    <xf numFmtId="0" fontId="1" fillId="45" borderId="0" xfId="37" applyFont="1" applyFill="1"/>
    <xf numFmtId="0" fontId="69" fillId="45" borderId="10" xfId="37" applyFont="1" applyFill="1" applyBorder="1"/>
    <xf numFmtId="3" fontId="49" fillId="45" borderId="10" xfId="49" applyNumberFormat="1" applyFont="1" applyFill="1" applyBorder="1" applyAlignment="1">
      <alignment horizontal="left"/>
    </xf>
    <xf numFmtId="0" fontId="69" fillId="45" borderId="10" xfId="37" applyFont="1" applyFill="1" applyBorder="1" applyAlignment="1">
      <alignment horizontal="left" wrapText="1"/>
    </xf>
    <xf numFmtId="0" fontId="49" fillId="45" borderId="10" xfId="37" applyFont="1" applyFill="1" applyBorder="1"/>
    <xf numFmtId="1" fontId="49" fillId="45" borderId="10" xfId="37" applyNumberFormat="1" applyFont="1" applyFill="1" applyBorder="1"/>
    <xf numFmtId="3" fontId="49" fillId="36" borderId="10" xfId="37" applyNumberFormat="1" applyFont="1" applyFill="1" applyBorder="1"/>
    <xf numFmtId="0" fontId="49" fillId="45" borderId="0" xfId="37" applyFont="1" applyFill="1"/>
    <xf numFmtId="0" fontId="66" fillId="0" borderId="10" xfId="37" applyFont="1" applyBorder="1"/>
    <xf numFmtId="0" fontId="66" fillId="0" borderId="10" xfId="37" applyFont="1" applyBorder="1" applyAlignment="1">
      <alignment horizontal="left" wrapText="1"/>
    </xf>
    <xf numFmtId="1" fontId="1" fillId="0" borderId="10" xfId="37" applyNumberFormat="1" applyFont="1" applyBorder="1"/>
    <xf numFmtId="0" fontId="66" fillId="30" borderId="10" xfId="37" applyFont="1" applyFill="1" applyBorder="1" applyAlignment="1">
      <alignment horizontal="left" wrapText="1"/>
    </xf>
    <xf numFmtId="1" fontId="1" fillId="30" borderId="10" xfId="37" applyNumberFormat="1" applyFont="1" applyFill="1" applyBorder="1"/>
    <xf numFmtId="0" fontId="1" fillId="30" borderId="0" xfId="37" applyFont="1" applyFill="1"/>
    <xf numFmtId="0" fontId="1" fillId="33" borderId="10" xfId="37" applyFont="1" applyFill="1" applyBorder="1"/>
    <xf numFmtId="0" fontId="66" fillId="0" borderId="10" xfId="37" applyFont="1" applyFill="1" applyBorder="1" applyAlignment="1">
      <alignment horizontal="left" wrapText="1"/>
    </xf>
    <xf numFmtId="1" fontId="1" fillId="0" borderId="10" xfId="37" applyNumberFormat="1" applyFont="1" applyFill="1" applyBorder="1"/>
    <xf numFmtId="0" fontId="66" fillId="33" borderId="10" xfId="37" applyFont="1" applyFill="1" applyBorder="1"/>
    <xf numFmtId="0" fontId="66" fillId="33" borderId="10" xfId="37" applyFont="1" applyFill="1" applyBorder="1" applyAlignment="1">
      <alignment horizontal="left" wrapText="1"/>
    </xf>
    <xf numFmtId="1" fontId="1" fillId="33" borderId="10" xfId="37" applyNumberFormat="1" applyFont="1" applyFill="1" applyBorder="1"/>
    <xf numFmtId="0" fontId="1" fillId="33" borderId="0" xfId="37" applyFont="1" applyFill="1"/>
    <xf numFmtId="0" fontId="66" fillId="0" borderId="10" xfId="37" applyFont="1" applyBorder="1" applyAlignment="1">
      <alignment horizontal="right"/>
    </xf>
    <xf numFmtId="0" fontId="39" fillId="0" borderId="10" xfId="37" applyFont="1" applyBorder="1"/>
    <xf numFmtId="0" fontId="66" fillId="0" borderId="12" xfId="37" applyFont="1" applyBorder="1" applyAlignment="1">
      <alignment horizontal="center" vertical="center"/>
    </xf>
    <xf numFmtId="0" fontId="66" fillId="0" borderId="12" xfId="37" applyFont="1" applyBorder="1" applyAlignment="1">
      <alignment horizontal="center" vertical="center" wrapText="1"/>
    </xf>
    <xf numFmtId="0" fontId="66" fillId="24" borderId="12" xfId="37" applyFont="1" applyFill="1" applyBorder="1" applyAlignment="1">
      <alignment horizontal="center" vertical="center" wrapText="1"/>
    </xf>
    <xf numFmtId="0" fontId="66" fillId="33" borderId="10" xfId="37" applyFont="1" applyFill="1" applyBorder="1" applyAlignment="1">
      <alignment horizontal="center" vertical="center"/>
    </xf>
    <xf numFmtId="0" fontId="66" fillId="28" borderId="0" xfId="37" applyFont="1" applyFill="1" applyAlignment="1">
      <alignment horizontal="center" vertical="center"/>
    </xf>
    <xf numFmtId="0" fontId="66" fillId="29" borderId="20" xfId="37" applyFont="1" applyFill="1" applyBorder="1" applyAlignment="1">
      <alignment horizontal="center" vertical="center"/>
    </xf>
    <xf numFmtId="2" fontId="37" fillId="0" borderId="10" xfId="0" applyNumberFormat="1" applyFont="1" applyBorder="1" applyAlignment="1">
      <alignment horizontal="right"/>
    </xf>
    <xf numFmtId="3" fontId="27" fillId="30" borderId="10" xfId="0" applyNumberFormat="1" applyFont="1" applyFill="1" applyBorder="1" applyAlignment="1">
      <alignment horizontal="right"/>
    </xf>
    <xf numFmtId="1" fontId="27" fillId="46" borderId="10" xfId="0" applyNumberFormat="1" applyFont="1" applyFill="1" applyBorder="1" applyAlignment="1">
      <alignment horizontal="right"/>
    </xf>
    <xf numFmtId="1" fontId="37" fillId="0" borderId="10" xfId="0" applyNumberFormat="1" applyFont="1" applyFill="1" applyBorder="1" applyAlignment="1">
      <alignment horizontal="right"/>
    </xf>
    <xf numFmtId="3" fontId="70" fillId="0" borderId="10" xfId="0" applyNumberFormat="1" applyFont="1" applyBorder="1" applyAlignment="1">
      <alignment horizontal="right"/>
    </xf>
    <xf numFmtId="10" fontId="70" fillId="0" borderId="10" xfId="0" applyNumberFormat="1" applyFont="1" applyBorder="1" applyAlignment="1">
      <alignment horizontal="right"/>
    </xf>
    <xf numFmtId="0" fontId="27" fillId="0" borderId="10" xfId="0" applyFont="1" applyBorder="1" applyAlignment="1">
      <alignment vertical="center" wrapText="1"/>
    </xf>
    <xf numFmtId="0" fontId="71" fillId="0" borderId="10" xfId="0" applyFont="1" applyBorder="1" applyAlignment="1">
      <alignment vertical="center"/>
    </xf>
    <xf numFmtId="166" fontId="39" fillId="0" borderId="0" xfId="0" applyNumberFormat="1" applyFont="1"/>
    <xf numFmtId="0" fontId="1" fillId="0" borderId="0" xfId="0" applyFont="1"/>
    <xf numFmtId="0" fontId="27" fillId="0" borderId="10" xfId="0" applyFont="1" applyFill="1" applyBorder="1" applyAlignment="1">
      <alignment vertical="center" wrapText="1"/>
    </xf>
    <xf numFmtId="0" fontId="1" fillId="24" borderId="10" xfId="0" applyFont="1" applyFill="1" applyBorder="1" applyAlignment="1">
      <alignment horizontal="center" vertical="center" wrapText="1"/>
    </xf>
    <xf numFmtId="0" fontId="39" fillId="24" borderId="10" xfId="0" applyFont="1" applyFill="1" applyBorder="1" applyAlignment="1">
      <alignment horizontal="center" vertical="center" wrapText="1"/>
    </xf>
    <xf numFmtId="0" fontId="1" fillId="24" borderId="26" xfId="0" applyFont="1" applyFill="1" applyBorder="1" applyAlignment="1">
      <alignment horizontal="center" vertical="center" wrapText="1"/>
    </xf>
    <xf numFmtId="0" fontId="1" fillId="24" borderId="15" xfId="0" applyFont="1" applyFill="1" applyBorder="1" applyAlignment="1">
      <alignment horizontal="center" vertical="center" wrapText="1"/>
    </xf>
    <xf numFmtId="10" fontId="72" fillId="24" borderId="10" xfId="40" applyNumberFormat="1" applyFont="1" applyFill="1" applyBorder="1" applyProtection="1"/>
    <xf numFmtId="167" fontId="72" fillId="24" borderId="10" xfId="44" applyNumberFormat="1" applyFont="1" applyFill="1" applyBorder="1" applyProtection="1"/>
    <xf numFmtId="3" fontId="72" fillId="24" borderId="10" xfId="40" applyNumberFormat="1" applyFont="1" applyFill="1" applyBorder="1" applyProtection="1"/>
    <xf numFmtId="0" fontId="73" fillId="0" borderId="0" xfId="51"/>
    <xf numFmtId="3" fontId="73" fillId="0" borderId="0" xfId="51" applyNumberFormat="1"/>
    <xf numFmtId="0" fontId="74" fillId="0" borderId="10" xfId="51" applyFont="1" applyBorder="1" applyAlignment="1">
      <alignment horizontal="center"/>
    </xf>
    <xf numFmtId="0" fontId="74" fillId="0" borderId="10" xfId="51" applyFont="1" applyFill="1" applyBorder="1" applyAlignment="1">
      <alignment horizontal="center"/>
    </xf>
    <xf numFmtId="0" fontId="75" fillId="26" borderId="10" xfId="51" applyFont="1" applyFill="1" applyBorder="1" applyAlignment="1">
      <alignment vertical="center" wrapText="1"/>
    </xf>
    <xf numFmtId="169" fontId="50" fillId="26" borderId="10" xfId="51" applyNumberFormat="1" applyFont="1" applyFill="1" applyBorder="1" applyAlignment="1">
      <alignment vertical="center" wrapText="1"/>
    </xf>
    <xf numFmtId="3" fontId="76" fillId="47" borderId="10" xfId="51" applyNumberFormat="1" applyFont="1" applyFill="1" applyBorder="1"/>
    <xf numFmtId="3" fontId="73" fillId="0" borderId="10" xfId="51" applyNumberFormat="1" applyBorder="1"/>
    <xf numFmtId="0" fontId="75" fillId="33" borderId="10" xfId="51" applyFont="1" applyFill="1" applyBorder="1" applyAlignment="1">
      <alignment vertical="center" wrapText="1"/>
    </xf>
    <xf numFmtId="169" fontId="50" fillId="33" borderId="10" xfId="51" applyNumberFormat="1" applyFont="1" applyFill="1" applyBorder="1" applyAlignment="1">
      <alignment vertical="center" wrapText="1"/>
    </xf>
    <xf numFmtId="3" fontId="76" fillId="33" borderId="10" xfId="51" applyNumberFormat="1" applyFont="1" applyFill="1" applyBorder="1"/>
    <xf numFmtId="0" fontId="73" fillId="33" borderId="10" xfId="51" applyFill="1" applyBorder="1"/>
    <xf numFmtId="0" fontId="73" fillId="33" borderId="0" xfId="51" applyFill="1"/>
    <xf numFmtId="0" fontId="75" fillId="30" borderId="10" xfId="51" applyFont="1" applyFill="1" applyBorder="1" applyAlignment="1">
      <alignment vertical="center" wrapText="1"/>
    </xf>
    <xf numFmtId="169" fontId="73" fillId="30" borderId="10" xfId="51" applyNumberFormat="1" applyFont="1" applyFill="1" applyBorder="1" applyAlignment="1">
      <alignment vertical="center" wrapText="1"/>
    </xf>
    <xf numFmtId="3" fontId="76" fillId="30" borderId="10" xfId="51" applyNumberFormat="1" applyFont="1" applyFill="1" applyBorder="1"/>
    <xf numFmtId="3" fontId="73" fillId="30" borderId="10" xfId="51" applyNumberFormat="1" applyFill="1" applyBorder="1"/>
    <xf numFmtId="0" fontId="73" fillId="30" borderId="0" xfId="51" applyFill="1"/>
    <xf numFmtId="0" fontId="75" fillId="48" borderId="10" xfId="51" applyFont="1" applyFill="1" applyBorder="1" applyAlignment="1">
      <alignment vertical="center" wrapText="1"/>
    </xf>
    <xf numFmtId="169" fontId="3" fillId="48" borderId="10" xfId="51" applyNumberFormat="1" applyFont="1" applyFill="1" applyBorder="1" applyAlignment="1">
      <alignment vertical="center" wrapText="1"/>
    </xf>
    <xf numFmtId="3" fontId="77" fillId="25" borderId="10" xfId="51" applyNumberFormat="1" applyFont="1" applyFill="1" applyBorder="1"/>
    <xf numFmtId="3" fontId="78" fillId="25" borderId="10" xfId="51" applyNumberFormat="1" applyFont="1" applyFill="1" applyBorder="1"/>
    <xf numFmtId="3" fontId="79" fillId="25" borderId="10" xfId="51" applyNumberFormat="1" applyFont="1" applyFill="1" applyBorder="1" applyAlignment="1">
      <alignment horizontal="right" vertical="center" wrapText="1"/>
    </xf>
    <xf numFmtId="0" fontId="80" fillId="25" borderId="10" xfId="51" applyFont="1" applyFill="1" applyBorder="1" applyAlignment="1">
      <alignment vertical="center" wrapText="1"/>
    </xf>
    <xf numFmtId="0" fontId="3" fillId="0" borderId="10" xfId="51" applyNumberFormat="1" applyFont="1" applyFill="1" applyBorder="1" applyAlignment="1">
      <alignment vertical="center" wrapText="1"/>
    </xf>
    <xf numFmtId="169" fontId="3" fillId="25" borderId="10" xfId="51" applyNumberFormat="1" applyFont="1" applyFill="1" applyBorder="1" applyAlignment="1">
      <alignment vertical="center" wrapText="1"/>
    </xf>
    <xf numFmtId="3" fontId="3" fillId="0" borderId="10" xfId="51" applyNumberFormat="1" applyFont="1" applyFill="1" applyBorder="1" applyAlignment="1">
      <alignment horizontal="center" vertical="center" wrapText="1"/>
    </xf>
    <xf numFmtId="0" fontId="73" fillId="0" borderId="10" xfId="51" applyBorder="1"/>
    <xf numFmtId="0" fontId="73" fillId="0" borderId="10" xfId="51" applyFill="1" applyBorder="1"/>
    <xf numFmtId="3" fontId="73" fillId="0" borderId="10" xfId="51" applyNumberFormat="1" applyFill="1" applyBorder="1"/>
    <xf numFmtId="0" fontId="3" fillId="0" borderId="0" xfId="51" applyNumberFormat="1" applyFont="1" applyFill="1" applyBorder="1" applyAlignment="1">
      <alignment vertical="center" wrapText="1"/>
    </xf>
    <xf numFmtId="3" fontId="3" fillId="0" borderId="0" xfId="51" applyNumberFormat="1" applyFont="1" applyFill="1" applyBorder="1" applyAlignment="1">
      <alignment horizontal="center" vertical="center" wrapText="1"/>
    </xf>
    <xf numFmtId="0" fontId="80" fillId="0" borderId="0" xfId="51" applyFont="1" applyFill="1" applyBorder="1" applyAlignment="1">
      <alignment vertical="center" wrapText="1"/>
    </xf>
    <xf numFmtId="169" fontId="3" fillId="0" borderId="0" xfId="51" applyNumberFormat="1" applyFont="1" applyFill="1" applyBorder="1" applyAlignment="1">
      <alignment vertical="center" wrapText="1"/>
    </xf>
    <xf numFmtId="0" fontId="73" fillId="0" borderId="0" xfId="51" applyFill="1" applyBorder="1"/>
    <xf numFmtId="3" fontId="73" fillId="0" borderId="0" xfId="51" applyNumberFormat="1" applyFill="1" applyBorder="1"/>
    <xf numFmtId="0" fontId="73" fillId="0" borderId="0" xfId="51" applyFill="1"/>
    <xf numFmtId="0" fontId="1" fillId="0" borderId="10" xfId="36" applyFont="1" applyFill="1" applyBorder="1" applyAlignment="1">
      <alignment vertical="center"/>
    </xf>
    <xf numFmtId="0" fontId="1" fillId="0" borderId="12" xfId="36" applyFont="1" applyFill="1" applyBorder="1" applyAlignment="1">
      <alignment vertical="center"/>
    </xf>
    <xf numFmtId="0" fontId="1" fillId="0" borderId="15" xfId="36" applyFont="1" applyFill="1" applyBorder="1" applyAlignment="1">
      <alignment vertical="center"/>
    </xf>
    <xf numFmtId="0" fontId="32" fillId="0" borderId="12" xfId="36" applyFont="1" applyFill="1" applyBorder="1" applyAlignment="1">
      <alignment vertical="center"/>
    </xf>
    <xf numFmtId="3" fontId="81" fillId="0" borderId="10" xfId="51" applyNumberFormat="1" applyFont="1" applyFill="1" applyBorder="1"/>
    <xf numFmtId="0" fontId="81" fillId="0" borderId="10" xfId="51" applyFont="1" applyFill="1" applyBorder="1"/>
    <xf numFmtId="3" fontId="73" fillId="0" borderId="20" xfId="51" applyNumberFormat="1" applyFill="1" applyBorder="1"/>
    <xf numFmtId="0" fontId="73" fillId="0" borderId="20" xfId="51" applyFill="1" applyBorder="1"/>
    <xf numFmtId="0" fontId="73" fillId="0" borderId="20" xfId="51" applyBorder="1"/>
    <xf numFmtId="3" fontId="67" fillId="25" borderId="35" xfId="51" applyNumberFormat="1" applyFont="1" applyFill="1" applyBorder="1"/>
    <xf numFmtId="3" fontId="81" fillId="0" borderId="45" xfId="51" applyNumberFormat="1" applyFont="1" applyFill="1" applyBorder="1"/>
    <xf numFmtId="3" fontId="81" fillId="0" borderId="46" xfId="51" applyNumberFormat="1" applyFont="1" applyFill="1" applyBorder="1"/>
    <xf numFmtId="3" fontId="81" fillId="0" borderId="47" xfId="51" applyNumberFormat="1" applyFont="1" applyFill="1" applyBorder="1"/>
    <xf numFmtId="3" fontId="81" fillId="0" borderId="48" xfId="51" applyNumberFormat="1" applyFont="1" applyFill="1" applyBorder="1"/>
    <xf numFmtId="3" fontId="81" fillId="0" borderId="49" xfId="51" applyNumberFormat="1" applyFont="1" applyFill="1" applyBorder="1"/>
    <xf numFmtId="0" fontId="81" fillId="0" borderId="48" xfId="51" applyFont="1" applyFill="1" applyBorder="1"/>
    <xf numFmtId="0" fontId="81" fillId="0" borderId="49" xfId="51" applyFont="1" applyFill="1" applyBorder="1"/>
    <xf numFmtId="0" fontId="81" fillId="0" borderId="50" xfId="51" applyFont="1" applyFill="1" applyBorder="1"/>
    <xf numFmtId="0" fontId="81" fillId="0" borderId="51" xfId="51" applyFont="1" applyBorder="1"/>
    <xf numFmtId="0" fontId="81" fillId="0" borderId="51" xfId="51" applyFont="1" applyFill="1" applyBorder="1"/>
    <xf numFmtId="0" fontId="81" fillId="0" borderId="52" xfId="51" applyFont="1" applyBorder="1"/>
    <xf numFmtId="0" fontId="1" fillId="0" borderId="12" xfId="0" applyFont="1" applyBorder="1" applyAlignment="1">
      <alignment vertical="center" wrapText="1"/>
    </xf>
    <xf numFmtId="3" fontId="28" fillId="0" borderId="12" xfId="0" applyNumberFormat="1" applyFont="1" applyBorder="1" applyAlignment="1">
      <alignment horizontal="right"/>
    </xf>
    <xf numFmtId="3" fontId="28" fillId="0" borderId="53" xfId="0" applyNumberFormat="1" applyFont="1" applyBorder="1" applyAlignment="1">
      <alignment horizontal="right"/>
    </xf>
    <xf numFmtId="3" fontId="28" fillId="0" borderId="10" xfId="0" applyNumberFormat="1" applyFont="1" applyBorder="1" applyAlignment="1">
      <alignment horizontal="right"/>
    </xf>
    <xf numFmtId="3" fontId="27" fillId="0" borderId="12" xfId="39" applyNumberFormat="1" applyFont="1" applyFill="1" applyBorder="1" applyAlignment="1">
      <alignment horizontal="right" vertical="center"/>
    </xf>
    <xf numFmtId="0" fontId="82" fillId="49" borderId="10" xfId="0" applyFont="1" applyFill="1" applyBorder="1" applyAlignment="1">
      <alignment vertical="center"/>
    </xf>
    <xf numFmtId="0" fontId="1" fillId="0" borderId="46" xfId="36" applyFont="1" applyFill="1" applyBorder="1" applyAlignment="1">
      <alignment vertical="center"/>
    </xf>
    <xf numFmtId="3" fontId="27" fillId="0" borderId="46" xfId="39" applyNumberFormat="1" applyFont="1" applyFill="1" applyBorder="1" applyAlignment="1">
      <alignment horizontal="right" vertical="center"/>
    </xf>
    <xf numFmtId="3" fontId="27" fillId="0" borderId="46" xfId="39" applyNumberFormat="1" applyFont="1" applyFill="1" applyBorder="1" applyAlignment="1">
      <alignment horizontal="right" vertical="center" wrapText="1"/>
    </xf>
    <xf numFmtId="3" fontId="27" fillId="0" borderId="56" xfId="39" applyNumberFormat="1" applyFont="1" applyFill="1" applyBorder="1" applyAlignment="1">
      <alignment horizontal="right" vertical="center"/>
    </xf>
    <xf numFmtId="3" fontId="27" fillId="0" borderId="55" xfId="39" applyNumberFormat="1" applyFont="1" applyFill="1" applyBorder="1" applyAlignment="1">
      <alignment horizontal="right" vertical="center"/>
    </xf>
    <xf numFmtId="167" fontId="39" fillId="24" borderId="49" xfId="44" applyNumberFormat="1" applyFont="1" applyFill="1" applyBorder="1" applyProtection="1"/>
    <xf numFmtId="0" fontId="1" fillId="0" borderId="51" xfId="0" applyFont="1" applyBorder="1" applyAlignment="1">
      <alignment vertical="center" wrapText="1"/>
    </xf>
    <xf numFmtId="0" fontId="1" fillId="0" borderId="51" xfId="36" applyFont="1" applyFill="1" applyBorder="1" applyAlignment="1">
      <alignment vertical="center"/>
    </xf>
    <xf numFmtId="3" fontId="28" fillId="0" borderId="51" xfId="0" applyNumberFormat="1" applyFont="1" applyBorder="1" applyAlignment="1">
      <alignment horizontal="right"/>
    </xf>
    <xf numFmtId="3" fontId="39" fillId="24" borderId="51" xfId="40" applyNumberFormat="1" applyFont="1" applyFill="1" applyBorder="1" applyProtection="1"/>
    <xf numFmtId="167" fontId="39" fillId="24" borderId="51" xfId="44" applyNumberFormat="1" applyFont="1" applyFill="1" applyBorder="1" applyProtection="1"/>
    <xf numFmtId="167" fontId="39" fillId="24" borderId="52" xfId="44" applyNumberFormat="1" applyFont="1" applyFill="1" applyBorder="1" applyProtection="1"/>
    <xf numFmtId="0" fontId="32" fillId="0" borderId="46" xfId="36" applyFont="1" applyFill="1" applyBorder="1" applyAlignment="1">
      <alignment vertical="center"/>
    </xf>
    <xf numFmtId="0" fontId="27" fillId="0" borderId="46" xfId="36" applyFont="1" applyFill="1" applyBorder="1" applyAlignment="1">
      <alignment vertical="center"/>
    </xf>
    <xf numFmtId="0" fontId="32" fillId="0" borderId="10" xfId="36" applyFont="1" applyFill="1" applyBorder="1" applyAlignment="1">
      <alignment vertical="center"/>
    </xf>
    <xf numFmtId="3" fontId="39" fillId="24" borderId="46" xfId="40" applyNumberFormat="1" applyFont="1" applyFill="1" applyBorder="1" applyProtection="1"/>
    <xf numFmtId="167" fontId="39" fillId="24" borderId="46" xfId="44" applyNumberFormat="1" applyFont="1" applyFill="1" applyBorder="1" applyProtection="1"/>
    <xf numFmtId="167" fontId="39" fillId="24" borderId="47" xfId="44" applyNumberFormat="1" applyFont="1" applyFill="1" applyBorder="1" applyProtection="1"/>
    <xf numFmtId="3" fontId="27" fillId="0" borderId="51" xfId="39" applyNumberFormat="1" applyFont="1" applyFill="1" applyBorder="1" applyAlignment="1">
      <alignment horizontal="right" vertical="center"/>
    </xf>
    <xf numFmtId="0" fontId="1" fillId="24" borderId="55" xfId="0" applyFont="1" applyFill="1" applyBorder="1" applyAlignment="1">
      <alignment horizontal="center" vertical="center" wrapText="1"/>
    </xf>
    <xf numFmtId="0" fontId="1" fillId="24" borderId="61" xfId="0" applyFont="1" applyFill="1" applyBorder="1" applyAlignment="1">
      <alignment horizontal="center" vertical="center" wrapText="1"/>
    </xf>
    <xf numFmtId="0" fontId="1" fillId="24" borderId="51" xfId="0" applyFont="1" applyFill="1" applyBorder="1" applyAlignment="1">
      <alignment horizontal="center" vertical="center" wrapText="1"/>
    </xf>
    <xf numFmtId="0" fontId="39" fillId="24" borderId="51" xfId="0" applyFont="1" applyFill="1" applyBorder="1" applyAlignment="1">
      <alignment horizontal="center" vertical="center" wrapText="1"/>
    </xf>
    <xf numFmtId="0" fontId="39" fillId="24" borderId="67" xfId="0" applyFont="1" applyFill="1" applyBorder="1" applyAlignment="1">
      <alignment horizontal="center" vertical="center" wrapText="1"/>
    </xf>
    <xf numFmtId="0" fontId="39" fillId="24" borderId="52" xfId="0" applyFont="1" applyFill="1" applyBorder="1" applyAlignment="1">
      <alignment horizontal="center" vertical="center" wrapText="1"/>
    </xf>
    <xf numFmtId="0" fontId="37" fillId="29" borderId="49" xfId="0" applyFont="1" applyFill="1" applyBorder="1" applyAlignment="1">
      <alignment horizontal="center" vertical="center" wrapText="1"/>
    </xf>
    <xf numFmtId="0" fontId="27" fillId="29" borderId="51" xfId="0" applyFont="1" applyFill="1" applyBorder="1" applyAlignment="1">
      <alignment horizontal="center" vertical="center" wrapText="1"/>
    </xf>
    <xf numFmtId="0" fontId="37" fillId="29" borderId="51" xfId="0" applyFont="1" applyFill="1" applyBorder="1" applyAlignment="1">
      <alignment horizontal="center" vertical="center" wrapText="1"/>
    </xf>
    <xf numFmtId="0" fontId="37" fillId="29" borderId="67" xfId="0" applyFont="1" applyFill="1" applyBorder="1" applyAlignment="1">
      <alignment horizontal="center" vertical="center" wrapText="1"/>
    </xf>
    <xf numFmtId="0" fontId="37" fillId="29" borderId="52" xfId="0" applyFont="1" applyFill="1" applyBorder="1" applyAlignment="1">
      <alignment horizontal="center" vertical="center" wrapText="1"/>
    </xf>
    <xf numFmtId="0" fontId="26" fillId="24" borderId="55" xfId="0" applyFont="1" applyFill="1" applyBorder="1" applyAlignment="1">
      <alignment horizontal="center"/>
    </xf>
    <xf numFmtId="0" fontId="26" fillId="24" borderId="57" xfId="0" applyFont="1" applyFill="1" applyBorder="1" applyAlignment="1">
      <alignment horizontal="center"/>
    </xf>
    <xf numFmtId="0" fontId="39" fillId="24" borderId="49" xfId="0" applyFont="1" applyFill="1" applyBorder="1" applyAlignment="1">
      <alignment horizontal="center" vertical="center" wrapText="1"/>
    </xf>
    <xf numFmtId="0" fontId="1" fillId="29" borderId="15" xfId="0" applyFont="1" applyFill="1" applyBorder="1" applyAlignment="1">
      <alignment horizontal="center" vertical="center" wrapText="1"/>
    </xf>
    <xf numFmtId="0" fontId="1" fillId="29" borderId="10" xfId="0" applyFont="1" applyFill="1" applyBorder="1" applyAlignment="1">
      <alignment horizontal="center" vertical="center" wrapText="1"/>
    </xf>
    <xf numFmtId="0" fontId="39" fillId="29" borderId="10" xfId="0" applyFont="1" applyFill="1" applyBorder="1" applyAlignment="1">
      <alignment horizontal="center" vertical="center" wrapText="1"/>
    </xf>
    <xf numFmtId="0" fontId="1" fillId="0" borderId="10" xfId="36" applyFont="1" applyFill="1" applyBorder="1" applyAlignment="1">
      <alignment vertical="center"/>
    </xf>
    <xf numFmtId="0" fontId="32" fillId="0" borderId="10" xfId="36" applyFont="1" applyFill="1" applyBorder="1" applyAlignment="1">
      <alignment vertical="center"/>
    </xf>
    <xf numFmtId="0" fontId="32" fillId="0" borderId="12" xfId="36" applyFont="1" applyFill="1" applyBorder="1" applyAlignment="1">
      <alignment vertical="center"/>
    </xf>
    <xf numFmtId="0" fontId="73" fillId="0" borderId="10" xfId="51" applyBorder="1" applyAlignment="1">
      <alignment horizontal="center"/>
    </xf>
    <xf numFmtId="0" fontId="73" fillId="0" borderId="12" xfId="51" applyBorder="1" applyAlignment="1">
      <alignment horizontal="center"/>
    </xf>
    <xf numFmtId="3" fontId="67" fillId="25" borderId="10" xfId="51" applyNumberFormat="1" applyFont="1" applyFill="1" applyBorder="1" applyAlignment="1">
      <alignment horizontal="center"/>
    </xf>
    <xf numFmtId="0" fontId="73" fillId="0" borderId="0" xfId="51" applyAlignment="1">
      <alignment horizontal="center"/>
    </xf>
    <xf numFmtId="3" fontId="27" fillId="49" borderId="51" xfId="0" applyNumberFormat="1" applyFont="1" applyFill="1" applyBorder="1" applyAlignment="1">
      <alignment horizontal="right"/>
    </xf>
    <xf numFmtId="3" fontId="37" fillId="49" borderId="51" xfId="0" applyNumberFormat="1" applyFont="1" applyFill="1" applyBorder="1" applyAlignment="1">
      <alignment horizontal="right"/>
    </xf>
    <xf numFmtId="0" fontId="27" fillId="0" borderId="12" xfId="0" applyFont="1" applyBorder="1" applyAlignment="1">
      <alignment vertical="center" wrapText="1"/>
    </xf>
    <xf numFmtId="3" fontId="27" fillId="29" borderId="12" xfId="0" applyNumberFormat="1" applyFont="1" applyFill="1" applyBorder="1" applyAlignment="1">
      <alignment horizontal="right"/>
    </xf>
    <xf numFmtId="3" fontId="37" fillId="29" borderId="12" xfId="0" applyNumberFormat="1" applyFont="1" applyFill="1" applyBorder="1" applyAlignment="1">
      <alignment horizontal="right"/>
    </xf>
    <xf numFmtId="3" fontId="27" fillId="0" borderId="15" xfId="39" applyNumberFormat="1" applyFont="1" applyFill="1" applyBorder="1" applyAlignment="1">
      <alignment horizontal="right" vertical="center" wrapText="1"/>
    </xf>
    <xf numFmtId="3" fontId="39" fillId="24" borderId="15" xfId="40" applyNumberFormat="1" applyFont="1" applyFill="1" applyBorder="1" applyProtection="1"/>
    <xf numFmtId="167" fontId="39" fillId="24" borderId="15" xfId="44" applyNumberFormat="1" applyFont="1" applyFill="1" applyBorder="1" applyProtection="1"/>
    <xf numFmtId="3" fontId="37" fillId="0" borderId="46" xfId="39" applyNumberFormat="1" applyFont="1" applyFill="1" applyBorder="1" applyAlignment="1">
      <alignment horizontal="right" vertical="center"/>
    </xf>
    <xf numFmtId="167" fontId="72" fillId="24" borderId="49" xfId="44" applyNumberFormat="1" applyFont="1" applyFill="1" applyBorder="1" applyProtection="1"/>
    <xf numFmtId="0" fontId="27" fillId="0" borderId="51" xfId="0" applyFont="1" applyBorder="1" applyAlignment="1">
      <alignment vertical="center" wrapText="1"/>
    </xf>
    <xf numFmtId="3" fontId="27" fillId="29" borderId="51" xfId="0" applyNumberFormat="1" applyFont="1" applyFill="1" applyBorder="1" applyAlignment="1">
      <alignment horizontal="right"/>
    </xf>
    <xf numFmtId="3" fontId="37" fillId="29" borderId="51" xfId="0" applyNumberFormat="1" applyFont="1" applyFill="1" applyBorder="1" applyAlignment="1">
      <alignment horizontal="right"/>
    </xf>
    <xf numFmtId="3" fontId="39" fillId="0" borderId="0" xfId="0" applyNumberFormat="1" applyFont="1"/>
    <xf numFmtId="0" fontId="1" fillId="49" borderId="46" xfId="36" applyFont="1" applyFill="1" applyBorder="1" applyAlignment="1">
      <alignment vertical="center"/>
    </xf>
    <xf numFmtId="3" fontId="32" fillId="49" borderId="46" xfId="39" applyNumberFormat="1" applyFont="1" applyFill="1" applyBorder="1" applyAlignment="1">
      <alignment horizontal="right" vertical="center" wrapText="1"/>
    </xf>
    <xf numFmtId="3" fontId="32" fillId="49" borderId="46" xfId="39" applyNumberFormat="1" applyFont="1" applyFill="1" applyBorder="1" applyAlignment="1">
      <alignment horizontal="right" vertical="center"/>
    </xf>
    <xf numFmtId="3" fontId="33" fillId="49" borderId="10" xfId="0" applyNumberFormat="1" applyFont="1" applyFill="1" applyBorder="1" applyAlignment="1">
      <alignment horizontal="right"/>
    </xf>
    <xf numFmtId="10" fontId="34" fillId="49" borderId="10" xfId="0" applyNumberFormat="1" applyFont="1" applyFill="1" applyBorder="1" applyAlignment="1">
      <alignment horizontal="right"/>
    </xf>
    <xf numFmtId="3" fontId="34" fillId="49" borderId="12" xfId="0" applyNumberFormat="1" applyFont="1" applyFill="1" applyBorder="1" applyAlignment="1">
      <alignment horizontal="right"/>
    </xf>
    <xf numFmtId="3" fontId="34" fillId="49" borderId="10" xfId="0" applyNumberFormat="1" applyFont="1" applyFill="1" applyBorder="1" applyAlignment="1">
      <alignment horizontal="right"/>
    </xf>
    <xf numFmtId="0" fontId="1" fillId="49" borderId="51" xfId="36" applyFont="1" applyFill="1" applyBorder="1" applyAlignment="1">
      <alignment vertical="center"/>
    </xf>
    <xf numFmtId="3" fontId="34" fillId="49" borderId="51" xfId="0" applyNumberFormat="1" applyFont="1" applyFill="1" applyBorder="1" applyAlignment="1">
      <alignment horizontal="right"/>
    </xf>
    <xf numFmtId="3" fontId="32" fillId="49" borderId="55" xfId="39" applyNumberFormat="1" applyFont="1" applyFill="1" applyBorder="1" applyAlignment="1">
      <alignment horizontal="right" vertical="center"/>
    </xf>
    <xf numFmtId="3" fontId="32" fillId="49" borderId="10" xfId="39" applyNumberFormat="1" applyFont="1" applyFill="1" applyBorder="1" applyAlignment="1">
      <alignment horizontal="right" vertical="center"/>
    </xf>
    <xf numFmtId="3" fontId="32" fillId="49" borderId="22" xfId="39" applyNumberFormat="1" applyFont="1" applyFill="1" applyBorder="1" applyAlignment="1">
      <alignment horizontal="right" vertical="center"/>
    </xf>
    <xf numFmtId="10" fontId="34" fillId="49" borderId="22" xfId="0" applyNumberFormat="1" applyFont="1" applyFill="1" applyBorder="1" applyAlignment="1">
      <alignment horizontal="right"/>
    </xf>
    <xf numFmtId="3" fontId="34" fillId="49" borderId="53" xfId="0" applyNumberFormat="1" applyFont="1" applyFill="1" applyBorder="1" applyAlignment="1">
      <alignment horizontal="right"/>
    </xf>
    <xf numFmtId="10" fontId="34" fillId="49" borderId="35" xfId="0" applyNumberFormat="1" applyFont="1" applyFill="1" applyBorder="1" applyAlignment="1">
      <alignment horizontal="right"/>
    </xf>
    <xf numFmtId="3" fontId="38" fillId="24" borderId="46" xfId="40" applyNumberFormat="1" applyFont="1" applyFill="1" applyBorder="1" applyProtection="1"/>
    <xf numFmtId="167" fontId="38" fillId="24" borderId="46" xfId="44" applyNumberFormat="1" applyFont="1" applyFill="1" applyBorder="1" applyProtection="1"/>
    <xf numFmtId="167" fontId="38" fillId="24" borderId="47" xfId="44" applyNumberFormat="1" applyFont="1" applyFill="1" applyBorder="1" applyProtection="1"/>
    <xf numFmtId="167" fontId="38" fillId="24" borderId="49" xfId="44" applyNumberFormat="1" applyFont="1" applyFill="1" applyBorder="1" applyProtection="1"/>
    <xf numFmtId="10" fontId="83" fillId="24" borderId="10" xfId="40" applyNumberFormat="1" applyFont="1" applyFill="1" applyBorder="1" applyProtection="1"/>
    <xf numFmtId="167" fontId="83" fillId="24" borderId="10" xfId="44" applyNumberFormat="1" applyFont="1" applyFill="1" applyBorder="1" applyProtection="1"/>
    <xf numFmtId="3" fontId="83" fillId="24" borderId="10" xfId="40" applyNumberFormat="1" applyFont="1" applyFill="1" applyBorder="1" applyProtection="1"/>
    <xf numFmtId="167" fontId="83" fillId="24" borderId="49" xfId="44" applyNumberFormat="1" applyFont="1" applyFill="1" applyBorder="1" applyProtection="1"/>
    <xf numFmtId="3" fontId="38" fillId="24" borderId="51" xfId="40" applyNumberFormat="1" applyFont="1" applyFill="1" applyBorder="1" applyProtection="1"/>
    <xf numFmtId="167" fontId="38" fillId="24" borderId="51" xfId="44" applyNumberFormat="1" applyFont="1" applyFill="1" applyBorder="1" applyProtection="1"/>
    <xf numFmtId="167" fontId="38" fillId="24" borderId="52" xfId="44" applyNumberFormat="1" applyFont="1" applyFill="1" applyBorder="1" applyProtection="1"/>
    <xf numFmtId="3" fontId="32" fillId="49" borderId="10" xfId="0" applyNumberFormat="1" applyFont="1" applyFill="1" applyBorder="1" applyAlignment="1">
      <alignment horizontal="right"/>
    </xf>
    <xf numFmtId="1" fontId="32" fillId="49" borderId="10" xfId="0" applyNumberFormat="1" applyFont="1" applyFill="1" applyBorder="1" applyAlignment="1">
      <alignment horizontal="right"/>
    </xf>
    <xf numFmtId="3" fontId="32" fillId="49" borderId="51" xfId="0" applyNumberFormat="1" applyFont="1" applyFill="1" applyBorder="1" applyAlignment="1">
      <alignment horizontal="right"/>
    </xf>
    <xf numFmtId="3" fontId="38" fillId="49" borderId="51" xfId="0" applyNumberFormat="1" applyFont="1" applyFill="1" applyBorder="1" applyAlignment="1">
      <alignment horizontal="right"/>
    </xf>
    <xf numFmtId="3" fontId="32" fillId="49" borderId="62" xfId="39" applyNumberFormat="1" applyFont="1" applyFill="1" applyBorder="1" applyAlignment="1">
      <alignment horizontal="right" vertical="center"/>
    </xf>
    <xf numFmtId="166" fontId="32" fillId="49" borderId="10" xfId="39" applyNumberFormat="1" applyFont="1" applyFill="1" applyBorder="1" applyAlignment="1">
      <alignment horizontal="right" vertical="center"/>
    </xf>
    <xf numFmtId="0" fontId="1" fillId="0" borderId="10" xfId="36" applyFont="1" applyFill="1" applyBorder="1" applyAlignment="1">
      <alignment vertical="center"/>
    </xf>
    <xf numFmtId="0" fontId="1" fillId="0" borderId="12" xfId="36" applyFont="1" applyFill="1" applyBorder="1" applyAlignment="1">
      <alignment vertical="center"/>
    </xf>
    <xf numFmtId="0" fontId="1" fillId="0" borderId="15" xfId="36" applyFont="1" applyFill="1" applyBorder="1" applyAlignment="1">
      <alignment vertical="center"/>
    </xf>
    <xf numFmtId="3" fontId="27" fillId="0" borderId="51" xfId="0" applyNumberFormat="1" applyFont="1" applyBorder="1" applyAlignment="1">
      <alignment horizontal="right"/>
    </xf>
    <xf numFmtId="4" fontId="25" fillId="0" borderId="0" xfId="0" applyNumberFormat="1" applyFont="1"/>
    <xf numFmtId="3" fontId="27" fillId="0" borderId="12" xfId="0" applyNumberFormat="1" applyFont="1" applyBorder="1" applyAlignment="1">
      <alignment horizontal="right"/>
    </xf>
    <xf numFmtId="3" fontId="25" fillId="50" borderId="0" xfId="0" applyNumberFormat="1" applyFont="1" applyFill="1"/>
    <xf numFmtId="4" fontId="39" fillId="0" borderId="0" xfId="0" applyNumberFormat="1" applyFont="1"/>
    <xf numFmtId="3" fontId="27" fillId="46" borderId="10" xfId="0" applyNumberFormat="1" applyFont="1" applyFill="1" applyBorder="1" applyAlignment="1">
      <alignment horizontal="right"/>
    </xf>
    <xf numFmtId="166" fontId="27" fillId="0" borderId="46" xfId="39" applyNumberFormat="1" applyFont="1" applyFill="1" applyBorder="1" applyAlignment="1">
      <alignment horizontal="right" vertical="center"/>
    </xf>
    <xf numFmtId="171" fontId="39" fillId="0" borderId="0" xfId="0" applyNumberFormat="1" applyFont="1"/>
    <xf numFmtId="3" fontId="39" fillId="28" borderId="0" xfId="0" applyNumberFormat="1" applyFont="1" applyFill="1"/>
    <xf numFmtId="3" fontId="24" fillId="50" borderId="10" xfId="0" applyNumberFormat="1" applyFont="1" applyFill="1" applyBorder="1" applyAlignment="1">
      <alignment horizontal="right"/>
    </xf>
    <xf numFmtId="3" fontId="39" fillId="50" borderId="10" xfId="40" applyNumberFormat="1" applyFont="1" applyFill="1" applyBorder="1" applyProtection="1"/>
    <xf numFmtId="167" fontId="39" fillId="50" borderId="10" xfId="44" applyNumberFormat="1" applyFont="1" applyFill="1" applyBorder="1" applyProtection="1"/>
    <xf numFmtId="10" fontId="28" fillId="50" borderId="10" xfId="0" applyNumberFormat="1" applyFont="1" applyFill="1" applyBorder="1" applyAlignment="1">
      <alignment horizontal="right"/>
    </xf>
    <xf numFmtId="10" fontId="72" fillId="50" borderId="10" xfId="40" applyNumberFormat="1" applyFont="1" applyFill="1" applyBorder="1" applyProtection="1"/>
    <xf numFmtId="167" fontId="72" fillId="50" borderId="10" xfId="44" applyNumberFormat="1" applyFont="1" applyFill="1" applyBorder="1" applyProtection="1"/>
    <xf numFmtId="3" fontId="72" fillId="50" borderId="10" xfId="40" applyNumberFormat="1" applyFont="1" applyFill="1" applyBorder="1" applyProtection="1"/>
    <xf numFmtId="3" fontId="27" fillId="50" borderId="46" xfId="39" applyNumberFormat="1" applyFont="1" applyFill="1" applyBorder="1" applyAlignment="1">
      <alignment horizontal="right" vertical="center"/>
    </xf>
    <xf numFmtId="3" fontId="27" fillId="39" borderId="15" xfId="39" applyNumberFormat="1" applyFont="1" applyFill="1" applyBorder="1" applyAlignment="1">
      <alignment horizontal="right" vertical="center"/>
    </xf>
    <xf numFmtId="3" fontId="27" fillId="0" borderId="28" xfId="39" applyNumberFormat="1" applyFont="1" applyFill="1" applyBorder="1" applyAlignment="1">
      <alignment horizontal="right" vertical="center"/>
    </xf>
    <xf numFmtId="167" fontId="39" fillId="24" borderId="72" xfId="44" applyNumberFormat="1" applyFont="1" applyFill="1" applyBorder="1" applyProtection="1"/>
    <xf numFmtId="0" fontId="1" fillId="0" borderId="0" xfId="52" applyFont="1"/>
    <xf numFmtId="0" fontId="27" fillId="0" borderId="0" xfId="52" applyFont="1"/>
    <xf numFmtId="3" fontId="27" fillId="0" borderId="0" xfId="52" applyNumberFormat="1" applyFont="1"/>
    <xf numFmtId="0" fontId="87" fillId="0" borderId="0" xfId="52" applyFont="1"/>
    <xf numFmtId="0" fontId="67" fillId="0" borderId="0" xfId="52" applyFont="1"/>
    <xf numFmtId="172" fontId="24" fillId="24" borderId="10" xfId="53" applyNumberFormat="1" applyFont="1" applyFill="1" applyBorder="1" applyAlignment="1">
      <alignment horizontal="center"/>
    </xf>
    <xf numFmtId="0" fontId="26" fillId="24" borderId="10" xfId="53" applyFont="1" applyFill="1" applyBorder="1"/>
    <xf numFmtId="0" fontId="25" fillId="24" borderId="45" xfId="53" applyFont="1" applyFill="1" applyBorder="1" applyAlignment="1">
      <alignment horizontal="center" vertical="center" wrapText="1"/>
    </xf>
    <xf numFmtId="0" fontId="88" fillId="24" borderId="46" xfId="53" applyFont="1" applyFill="1" applyBorder="1" applyAlignment="1">
      <alignment horizontal="center" vertical="center" wrapText="1"/>
    </xf>
    <xf numFmtId="172" fontId="33" fillId="24" borderId="46" xfId="53" applyNumberFormat="1" applyFont="1" applyFill="1" applyBorder="1" applyAlignment="1">
      <alignment horizontal="center"/>
    </xf>
    <xf numFmtId="172" fontId="33" fillId="24" borderId="69" xfId="53" applyNumberFormat="1" applyFont="1" applyFill="1" applyBorder="1" applyAlignment="1">
      <alignment horizontal="center"/>
    </xf>
    <xf numFmtId="0" fontId="89" fillId="24" borderId="47" xfId="53" applyFont="1" applyFill="1" applyBorder="1"/>
    <xf numFmtId="0" fontId="25" fillId="24" borderId="15" xfId="53" applyFont="1" applyFill="1" applyBorder="1" applyAlignment="1">
      <alignment horizontal="center" vertical="center" wrapText="1"/>
    </xf>
    <xf numFmtId="0" fontId="90" fillId="24" borderId="10" xfId="53" applyFont="1" applyFill="1" applyBorder="1" applyAlignment="1">
      <alignment wrapText="1"/>
    </xf>
    <xf numFmtId="3" fontId="32" fillId="24" borderId="10" xfId="53" applyNumberFormat="1" applyFont="1" applyFill="1" applyBorder="1" applyAlignment="1">
      <alignment wrapText="1"/>
    </xf>
    <xf numFmtId="0" fontId="27" fillId="24" borderId="0" xfId="52" applyFont="1" applyFill="1"/>
    <xf numFmtId="4" fontId="27" fillId="24" borderId="0" xfId="52" applyNumberFormat="1" applyFont="1" applyFill="1"/>
    <xf numFmtId="3" fontId="91" fillId="24" borderId="10" xfId="53" applyNumberFormat="1" applyFont="1" applyFill="1" applyBorder="1" applyAlignment="1">
      <alignment wrapText="1"/>
    </xf>
    <xf numFmtId="3" fontId="27" fillId="24" borderId="0" xfId="52" applyNumberFormat="1" applyFont="1" applyFill="1"/>
    <xf numFmtId="166" fontId="27" fillId="24" borderId="0" xfId="52" applyNumberFormat="1" applyFont="1" applyFill="1"/>
    <xf numFmtId="0" fontId="1" fillId="51" borderId="15" xfId="53" applyFont="1" applyFill="1" applyBorder="1" applyAlignment="1">
      <alignment horizontal="center" vertical="center" wrapText="1"/>
    </xf>
    <xf numFmtId="0" fontId="67" fillId="51" borderId="10" xfId="53" applyFont="1" applyFill="1" applyBorder="1" applyAlignment="1">
      <alignment wrapText="1"/>
    </xf>
    <xf numFmtId="3" fontId="32" fillId="51" borderId="10" xfId="53" applyNumberFormat="1" applyFont="1" applyFill="1" applyBorder="1" applyAlignment="1">
      <alignment wrapText="1"/>
    </xf>
    <xf numFmtId="3" fontId="85" fillId="51" borderId="10" xfId="53" applyNumberFormat="1" applyFont="1" applyFill="1" applyBorder="1" applyAlignment="1">
      <alignment wrapText="1"/>
    </xf>
    <xf numFmtId="0" fontId="1" fillId="33" borderId="15" xfId="53" applyFont="1" applyFill="1" applyBorder="1" applyAlignment="1">
      <alignment horizontal="left" vertical="center" wrapText="1"/>
    </xf>
    <xf numFmtId="0" fontId="1" fillId="0" borderId="10" xfId="53" applyFont="1" applyFill="1" applyBorder="1" applyAlignment="1">
      <alignment wrapText="1"/>
    </xf>
    <xf numFmtId="3" fontId="32" fillId="0" borderId="10" xfId="53" applyNumberFormat="1" applyFont="1" applyFill="1" applyBorder="1" applyAlignment="1">
      <alignment wrapText="1"/>
    </xf>
    <xf numFmtId="3" fontId="85" fillId="0" borderId="10" xfId="53" applyNumberFormat="1" applyFont="1" applyFill="1" applyBorder="1" applyAlignment="1">
      <alignment wrapText="1"/>
    </xf>
    <xf numFmtId="3" fontId="27" fillId="0" borderId="0" xfId="52" applyNumberFormat="1" applyFont="1" applyFill="1"/>
    <xf numFmtId="0" fontId="27" fillId="0" borderId="0" xfId="52" applyFont="1" applyFill="1"/>
    <xf numFmtId="0" fontId="92" fillId="33" borderId="15" xfId="53" applyFont="1" applyFill="1" applyBorder="1" applyAlignment="1">
      <alignment horizontal="left" vertical="center" wrapText="1"/>
    </xf>
    <xf numFmtId="0" fontId="92" fillId="0" borderId="10" xfId="53" applyFont="1" applyFill="1" applyBorder="1" applyAlignment="1">
      <alignment wrapText="1"/>
    </xf>
    <xf numFmtId="3" fontId="35" fillId="0" borderId="10" xfId="53" applyNumberFormat="1" applyFont="1" applyFill="1" applyBorder="1" applyAlignment="1">
      <alignment wrapText="1"/>
    </xf>
    <xf numFmtId="3" fontId="93" fillId="0" borderId="0" xfId="52" applyNumberFormat="1" applyFont="1" applyFill="1"/>
    <xf numFmtId="0" fontId="93" fillId="0" borderId="0" xfId="52" applyFont="1" applyFill="1"/>
    <xf numFmtId="0" fontId="1" fillId="0" borderId="15" xfId="53" applyFont="1" applyFill="1" applyBorder="1" applyAlignment="1">
      <alignment horizontal="center" vertical="center" wrapText="1"/>
    </xf>
    <xf numFmtId="0" fontId="67" fillId="0" borderId="10" xfId="53" applyFont="1" applyFill="1" applyBorder="1" applyAlignment="1">
      <alignment wrapText="1"/>
    </xf>
    <xf numFmtId="0" fontId="94" fillId="0" borderId="15" xfId="53" applyFont="1" applyFill="1" applyBorder="1" applyAlignment="1">
      <alignment horizontal="center" vertical="center" wrapText="1"/>
    </xf>
    <xf numFmtId="0" fontId="95" fillId="0" borderId="10" xfId="53" applyFont="1" applyFill="1" applyBorder="1" applyAlignment="1">
      <alignment wrapText="1"/>
    </xf>
    <xf numFmtId="3" fontId="32" fillId="29" borderId="10" xfId="53" applyNumberFormat="1" applyFont="1" applyFill="1" applyBorder="1" applyAlignment="1">
      <alignment wrapText="1"/>
    </xf>
    <xf numFmtId="3" fontId="85" fillId="24" borderId="10" xfId="53" applyNumberFormat="1" applyFont="1" applyFill="1" applyBorder="1" applyAlignment="1">
      <alignment wrapText="1"/>
    </xf>
    <xf numFmtId="166" fontId="28" fillId="0" borderId="0" xfId="52" applyNumberFormat="1" applyFont="1" applyFill="1"/>
    <xf numFmtId="0" fontId="28" fillId="0" borderId="0" xfId="52" applyFont="1" applyFill="1"/>
    <xf numFmtId="3" fontId="85" fillId="33" borderId="10" xfId="53" applyNumberFormat="1" applyFont="1" applyFill="1" applyBorder="1" applyAlignment="1">
      <alignment wrapText="1"/>
    </xf>
    <xf numFmtId="0" fontId="25" fillId="52" borderId="15" xfId="53" applyFont="1" applyFill="1" applyBorder="1" applyAlignment="1">
      <alignment horizontal="center" vertical="center" wrapText="1"/>
    </xf>
    <xf numFmtId="0" fontId="90" fillId="52" borderId="10" xfId="53" applyFont="1" applyFill="1" applyBorder="1" applyAlignment="1">
      <alignment wrapText="1"/>
    </xf>
    <xf numFmtId="3" fontId="32" fillId="52" borderId="10" xfId="53" applyNumberFormat="1" applyFont="1" applyFill="1" applyBorder="1" applyAlignment="1">
      <alignment wrapText="1"/>
    </xf>
    <xf numFmtId="3" fontId="32" fillId="36" borderId="10" xfId="53" applyNumberFormat="1" applyFont="1" applyFill="1" applyBorder="1" applyAlignment="1">
      <alignment wrapText="1"/>
    </xf>
    <xf numFmtId="166" fontId="27" fillId="0" borderId="0" xfId="52" applyNumberFormat="1" applyFont="1" applyFill="1"/>
    <xf numFmtId="3" fontId="34" fillId="52" borderId="10" xfId="53" applyNumberFormat="1" applyFont="1" applyFill="1" applyBorder="1" applyAlignment="1">
      <alignment wrapText="1"/>
    </xf>
    <xf numFmtId="0" fontId="96" fillId="52" borderId="10" xfId="53" applyFont="1" applyFill="1" applyBorder="1" applyAlignment="1">
      <alignment wrapText="1"/>
    </xf>
    <xf numFmtId="3" fontId="32" fillId="52" borderId="15" xfId="53" applyNumberFormat="1" applyFont="1" applyFill="1" applyBorder="1" applyAlignment="1">
      <alignment wrapText="1"/>
    </xf>
    <xf numFmtId="3" fontId="32" fillId="36" borderId="15" xfId="53" applyNumberFormat="1" applyFont="1" applyFill="1" applyBorder="1" applyAlignment="1">
      <alignment wrapText="1"/>
    </xf>
    <xf numFmtId="0" fontId="97" fillId="52" borderId="10" xfId="53" applyFont="1" applyFill="1" applyBorder="1" applyAlignment="1">
      <alignment wrapText="1"/>
    </xf>
    <xf numFmtId="166" fontId="32" fillId="52" borderId="10" xfId="53" applyNumberFormat="1" applyFont="1" applyFill="1" applyBorder="1" applyAlignment="1">
      <alignment wrapText="1"/>
    </xf>
    <xf numFmtId="166" fontId="32" fillId="36" borderId="10" xfId="53" applyNumberFormat="1" applyFont="1" applyFill="1" applyBorder="1" applyAlignment="1">
      <alignment wrapText="1"/>
    </xf>
    <xf numFmtId="3" fontId="32" fillId="0" borderId="15" xfId="53" applyNumberFormat="1" applyFont="1" applyFill="1" applyBorder="1" applyAlignment="1">
      <alignment wrapText="1"/>
    </xf>
    <xf numFmtId="0" fontId="98" fillId="0" borderId="0" xfId="52" applyFont="1" applyFill="1"/>
    <xf numFmtId="166" fontId="98" fillId="0" borderId="0" xfId="52" applyNumberFormat="1" applyFont="1" applyFill="1"/>
    <xf numFmtId="0" fontId="99" fillId="0" borderId="15" xfId="53" applyFont="1" applyFill="1" applyBorder="1" applyAlignment="1">
      <alignment horizontal="center" vertical="center" wrapText="1"/>
    </xf>
    <xf numFmtId="0" fontId="100" fillId="0" borderId="10" xfId="53" applyFont="1" applyFill="1" applyBorder="1" applyAlignment="1">
      <alignment wrapText="1"/>
    </xf>
    <xf numFmtId="3" fontId="101" fillId="0" borderId="15" xfId="53" applyNumberFormat="1" applyFont="1" applyFill="1" applyBorder="1" applyAlignment="1">
      <alignment wrapText="1"/>
    </xf>
    <xf numFmtId="0" fontId="25" fillId="30" borderId="15" xfId="53" applyFont="1" applyFill="1" applyBorder="1" applyAlignment="1">
      <alignment horizontal="center" vertical="center" wrapText="1"/>
    </xf>
    <xf numFmtId="0" fontId="97" fillId="30" borderId="10" xfId="53" applyFont="1" applyFill="1" applyBorder="1" applyAlignment="1">
      <alignment wrapText="1"/>
    </xf>
    <xf numFmtId="3" fontId="32" fillId="30" borderId="15" xfId="53" applyNumberFormat="1" applyFont="1" applyFill="1" applyBorder="1" applyAlignment="1">
      <alignment wrapText="1"/>
    </xf>
    <xf numFmtId="166" fontId="85" fillId="30" borderId="10" xfId="53" applyNumberFormat="1" applyFont="1" applyFill="1" applyBorder="1" applyAlignment="1">
      <alignment wrapText="1"/>
    </xf>
    <xf numFmtId="4" fontId="27" fillId="0" borderId="0" xfId="52" applyNumberFormat="1" applyFont="1" applyFill="1"/>
    <xf numFmtId="4" fontId="27" fillId="30" borderId="0" xfId="52" applyNumberFormat="1" applyFont="1" applyFill="1"/>
    <xf numFmtId="0" fontId="27" fillId="30" borderId="0" xfId="52" applyFont="1" applyFill="1"/>
    <xf numFmtId="0" fontId="25" fillId="45" borderId="15" xfId="53" applyFont="1" applyFill="1" applyBorder="1" applyAlignment="1">
      <alignment horizontal="center" vertical="center" wrapText="1"/>
    </xf>
    <xf numFmtId="0" fontId="25" fillId="45" borderId="10" xfId="53" applyFont="1" applyFill="1" applyBorder="1" applyAlignment="1">
      <alignment wrapText="1"/>
    </xf>
    <xf numFmtId="3" fontId="32" fillId="45" borderId="10" xfId="53" applyNumberFormat="1" applyFont="1" applyFill="1" applyBorder="1" applyAlignment="1">
      <alignment wrapText="1"/>
    </xf>
    <xf numFmtId="3" fontId="24" fillId="0" borderId="10" xfId="53" applyNumberFormat="1" applyFont="1" applyFill="1" applyBorder="1" applyAlignment="1">
      <alignment wrapText="1"/>
    </xf>
    <xf numFmtId="3" fontId="24" fillId="0" borderId="0" xfId="53" applyNumberFormat="1" applyFont="1" applyFill="1" applyBorder="1" applyAlignment="1">
      <alignment wrapText="1"/>
    </xf>
    <xf numFmtId="0" fontId="25" fillId="48" borderId="15" xfId="53" applyFont="1" applyFill="1" applyBorder="1" applyAlignment="1">
      <alignment horizontal="center" vertical="center" wrapText="1"/>
    </xf>
    <xf numFmtId="0" fontId="25" fillId="48" borderId="10" xfId="53" applyFont="1" applyFill="1" applyBorder="1" applyAlignment="1">
      <alignment wrapText="1"/>
    </xf>
    <xf numFmtId="3" fontId="32" fillId="48" borderId="10" xfId="53" applyNumberFormat="1" applyFont="1" applyFill="1" applyBorder="1" applyAlignment="1">
      <alignment wrapText="1"/>
    </xf>
    <xf numFmtId="166" fontId="32" fillId="48" borderId="10" xfId="53" applyNumberFormat="1" applyFont="1" applyFill="1" applyBorder="1" applyAlignment="1">
      <alignment wrapText="1"/>
    </xf>
    <xf numFmtId="3" fontId="26" fillId="0" borderId="0" xfId="53" applyNumberFormat="1" applyFont="1" applyFill="1" applyBorder="1" applyAlignment="1">
      <alignment wrapText="1"/>
    </xf>
    <xf numFmtId="0" fontId="88" fillId="45" borderId="10" xfId="53" applyFont="1" applyFill="1" applyBorder="1" applyAlignment="1">
      <alignment wrapText="1"/>
    </xf>
    <xf numFmtId="3" fontId="85" fillId="45" borderId="10" xfId="53" applyNumberFormat="1" applyFont="1" applyFill="1" applyBorder="1" applyAlignment="1">
      <alignment wrapText="1"/>
    </xf>
    <xf numFmtId="0" fontId="25" fillId="0" borderId="15" xfId="53" applyFont="1" applyFill="1" applyBorder="1" applyAlignment="1">
      <alignment horizontal="center" vertical="center" wrapText="1"/>
    </xf>
    <xf numFmtId="0" fontId="25" fillId="0" borderId="10" xfId="53" applyFont="1" applyFill="1" applyBorder="1" applyAlignment="1">
      <alignment wrapText="1"/>
    </xf>
    <xf numFmtId="0" fontId="25" fillId="53" borderId="15" xfId="53" applyFont="1" applyFill="1" applyBorder="1" applyAlignment="1">
      <alignment horizontal="center" vertical="center" wrapText="1"/>
    </xf>
    <xf numFmtId="0" fontId="25" fillId="53" borderId="10" xfId="53" applyFont="1" applyFill="1" applyBorder="1" applyAlignment="1">
      <alignment wrapText="1"/>
    </xf>
    <xf numFmtId="3" fontId="32" fillId="53" borderId="10" xfId="53" applyNumberFormat="1" applyFont="1" applyFill="1" applyBorder="1" applyAlignment="1">
      <alignment wrapText="1"/>
    </xf>
    <xf numFmtId="3" fontId="85" fillId="53" borderId="10" xfId="53" applyNumberFormat="1" applyFont="1" applyFill="1" applyBorder="1" applyAlignment="1">
      <alignment wrapText="1"/>
    </xf>
    <xf numFmtId="0" fontId="88" fillId="24" borderId="10" xfId="53" applyFont="1" applyFill="1" applyBorder="1" applyAlignment="1">
      <alignment wrapText="1"/>
    </xf>
    <xf numFmtId="3" fontId="32" fillId="24" borderId="15" xfId="53" applyNumberFormat="1" applyFont="1" applyFill="1" applyBorder="1" applyAlignment="1">
      <alignment wrapText="1"/>
    </xf>
    <xf numFmtId="3" fontId="26" fillId="24" borderId="10" xfId="53" applyNumberFormat="1" applyFont="1" applyFill="1" applyBorder="1" applyAlignment="1">
      <alignment wrapText="1"/>
    </xf>
    <xf numFmtId="10" fontId="26" fillId="24" borderId="10" xfId="54" applyNumberFormat="1" applyFont="1" applyFill="1" applyBorder="1" applyAlignment="1">
      <alignment wrapText="1"/>
    </xf>
    <xf numFmtId="10" fontId="32" fillId="24" borderId="10" xfId="54" applyNumberFormat="1" applyFont="1" applyFill="1" applyBorder="1"/>
    <xf numFmtId="0" fontId="88" fillId="30" borderId="15" xfId="53" applyFont="1" applyFill="1" applyBorder="1" applyAlignment="1">
      <alignment horizontal="center" vertical="center" wrapText="1"/>
    </xf>
    <xf numFmtId="0" fontId="88" fillId="30" borderId="10" xfId="53" applyFont="1" applyFill="1" applyBorder="1" applyAlignment="1">
      <alignment wrapText="1"/>
    </xf>
    <xf numFmtId="3" fontId="26" fillId="24" borderId="0" xfId="53" applyNumberFormat="1" applyFont="1" applyFill="1" applyBorder="1" applyAlignment="1">
      <alignment wrapText="1"/>
    </xf>
    <xf numFmtId="10" fontId="26" fillId="24" borderId="0" xfId="54" applyNumberFormat="1" applyFont="1" applyFill="1" applyBorder="1" applyAlignment="1">
      <alignment wrapText="1"/>
    </xf>
    <xf numFmtId="0" fontId="25" fillId="33" borderId="15" xfId="53" applyFont="1" applyFill="1" applyBorder="1" applyAlignment="1">
      <alignment horizontal="center" vertical="center" wrapText="1"/>
    </xf>
    <xf numFmtId="0" fontId="88" fillId="33" borderId="10" xfId="53" applyFont="1" applyFill="1" applyBorder="1" applyAlignment="1">
      <alignment wrapText="1"/>
    </xf>
    <xf numFmtId="3" fontId="32" fillId="33" borderId="15" xfId="53" applyNumberFormat="1" applyFont="1" applyFill="1" applyBorder="1" applyAlignment="1">
      <alignment wrapText="1"/>
    </xf>
    <xf numFmtId="10" fontId="32" fillId="33" borderId="15" xfId="53" applyNumberFormat="1" applyFont="1" applyFill="1" applyBorder="1" applyAlignment="1">
      <alignment wrapText="1"/>
    </xf>
    <xf numFmtId="10" fontId="32" fillId="28" borderId="15" xfId="53" applyNumberFormat="1" applyFont="1" applyFill="1" applyBorder="1" applyAlignment="1">
      <alignment wrapText="1"/>
    </xf>
    <xf numFmtId="10" fontId="32" fillId="30" borderId="15" xfId="53" applyNumberFormat="1" applyFont="1" applyFill="1" applyBorder="1" applyAlignment="1">
      <alignment wrapText="1"/>
    </xf>
    <xf numFmtId="10" fontId="85" fillId="24" borderId="10" xfId="53" applyNumberFormat="1" applyFont="1" applyFill="1" applyBorder="1" applyAlignment="1">
      <alignment wrapText="1"/>
    </xf>
    <xf numFmtId="3" fontId="27" fillId="24" borderId="10" xfId="52" applyNumberFormat="1" applyFont="1" applyFill="1" applyBorder="1"/>
    <xf numFmtId="0" fontId="25" fillId="35" borderId="15" xfId="53" applyFont="1" applyFill="1" applyBorder="1" applyAlignment="1">
      <alignment horizontal="center" vertical="center" wrapText="1"/>
    </xf>
    <xf numFmtId="0" fontId="88" fillId="35" borderId="10" xfId="53" applyFont="1" applyFill="1" applyBorder="1" applyAlignment="1">
      <alignment wrapText="1"/>
    </xf>
    <xf numFmtId="10" fontId="32" fillId="35" borderId="15" xfId="53" applyNumberFormat="1" applyFont="1" applyFill="1" applyBorder="1" applyAlignment="1">
      <alignment wrapText="1"/>
    </xf>
    <xf numFmtId="10" fontId="85" fillId="35" borderId="15" xfId="53" applyNumberFormat="1" applyFont="1" applyFill="1" applyBorder="1" applyAlignment="1">
      <alignment wrapText="1"/>
    </xf>
    <xf numFmtId="0" fontId="94" fillId="24" borderId="10" xfId="53" applyFont="1" applyFill="1" applyBorder="1" applyAlignment="1">
      <alignment horizontal="left" vertical="center" wrapText="1"/>
    </xf>
    <xf numFmtId="0" fontId="28" fillId="24" borderId="0" xfId="52" applyFont="1" applyFill="1"/>
    <xf numFmtId="0" fontId="28" fillId="24" borderId="10" xfId="52" applyFont="1" applyFill="1" applyBorder="1"/>
    <xf numFmtId="10" fontId="27" fillId="24" borderId="0" xfId="52" applyNumberFormat="1" applyFont="1" applyFill="1"/>
    <xf numFmtId="0" fontId="102" fillId="30" borderId="10" xfId="52" applyFont="1" applyFill="1" applyBorder="1"/>
    <xf numFmtId="0" fontId="49" fillId="30" borderId="10" xfId="52" applyFont="1" applyFill="1" applyBorder="1"/>
    <xf numFmtId="10" fontId="103" fillId="30" borderId="15" xfId="53" applyNumberFormat="1" applyFont="1" applyFill="1" applyBorder="1" applyAlignment="1">
      <alignment wrapText="1"/>
    </xf>
    <xf numFmtId="166" fontId="28" fillId="0" borderId="0" xfId="52" applyNumberFormat="1" applyFont="1"/>
    <xf numFmtId="0" fontId="104" fillId="0" borderId="0" xfId="52" applyFont="1"/>
    <xf numFmtId="3" fontId="91" fillId="30" borderId="10" xfId="53" applyNumberFormat="1" applyFont="1" applyFill="1" applyBorder="1" applyAlignment="1">
      <alignment wrapText="1"/>
    </xf>
    <xf numFmtId="10" fontId="91" fillId="30" borderId="10" xfId="54" applyNumberFormat="1" applyFont="1" applyFill="1" applyBorder="1" applyAlignment="1">
      <alignment wrapText="1"/>
    </xf>
    <xf numFmtId="3" fontId="105" fillId="30" borderId="10" xfId="53" applyNumberFormat="1" applyFont="1" applyFill="1" applyBorder="1" applyAlignment="1">
      <alignment wrapText="1"/>
    </xf>
    <xf numFmtId="0" fontId="102" fillId="0" borderId="0" xfId="52" applyFont="1" applyFill="1" applyBorder="1"/>
    <xf numFmtId="0" fontId="49" fillId="0" borderId="0" xfId="52" applyFont="1" applyFill="1" applyBorder="1"/>
    <xf numFmtId="3" fontId="91" fillId="0" borderId="0" xfId="53" applyNumberFormat="1" applyFont="1" applyFill="1" applyBorder="1" applyAlignment="1">
      <alignment wrapText="1"/>
    </xf>
    <xf numFmtId="3" fontId="105" fillId="0" borderId="0" xfId="53" applyNumberFormat="1" applyFont="1" applyFill="1" applyBorder="1" applyAlignment="1">
      <alignment wrapText="1"/>
    </xf>
    <xf numFmtId="0" fontId="104" fillId="0" borderId="0" xfId="52" applyFont="1" applyFill="1"/>
    <xf numFmtId="3" fontId="27" fillId="0" borderId="10" xfId="52" applyNumberFormat="1" applyFont="1" applyFill="1" applyBorder="1"/>
    <xf numFmtId="0" fontId="102" fillId="0" borderId="0" xfId="52" applyFont="1" applyBorder="1"/>
    <xf numFmtId="0" fontId="1" fillId="0" borderId="0" xfId="52" applyFont="1" applyBorder="1"/>
    <xf numFmtId="166" fontId="105" fillId="24" borderId="0" xfId="53" applyNumberFormat="1" applyFont="1" applyFill="1" applyBorder="1" applyAlignment="1">
      <alignment wrapText="1"/>
    </xf>
    <xf numFmtId="166" fontId="27" fillId="24" borderId="10" xfId="52" applyNumberFormat="1" applyFont="1" applyFill="1" applyBorder="1"/>
    <xf numFmtId="3" fontId="32" fillId="0" borderId="0" xfId="52" applyNumberFormat="1" applyFont="1"/>
    <xf numFmtId="0" fontId="32" fillId="0" borderId="0" xfId="52" applyFont="1"/>
    <xf numFmtId="0" fontId="106" fillId="53" borderId="12" xfId="55" applyFont="1" applyFill="1" applyBorder="1" applyAlignment="1">
      <alignment horizontal="left" vertical="center"/>
    </xf>
    <xf numFmtId="3" fontId="107" fillId="53" borderId="12" xfId="56" applyNumberFormat="1" applyFont="1" applyFill="1" applyBorder="1"/>
    <xf numFmtId="3" fontId="108" fillId="53" borderId="12" xfId="56" applyNumberFormat="1" applyFont="1" applyFill="1" applyBorder="1"/>
    <xf numFmtId="166" fontId="27" fillId="0" borderId="0" xfId="52" applyNumberFormat="1" applyFont="1"/>
    <xf numFmtId="10" fontId="27" fillId="0" borderId="0" xfId="54" applyNumberFormat="1" applyFont="1"/>
    <xf numFmtId="0" fontId="109" fillId="48" borderId="12" xfId="55" applyFont="1" applyFill="1" applyBorder="1" applyAlignment="1">
      <alignment horizontal="left" vertical="center"/>
    </xf>
    <xf numFmtId="3" fontId="107" fillId="48" borderId="12" xfId="56" applyNumberFormat="1" applyFont="1" applyFill="1" applyBorder="1"/>
    <xf numFmtId="3" fontId="108" fillId="48" borderId="12" xfId="56" applyNumberFormat="1" applyFont="1" applyFill="1" applyBorder="1"/>
    <xf numFmtId="0" fontId="49" fillId="0" borderId="0" xfId="52" applyFont="1"/>
    <xf numFmtId="0" fontId="110" fillId="48" borderId="12" xfId="55" applyFont="1" applyFill="1" applyBorder="1" applyAlignment="1">
      <alignment horizontal="left" vertical="center"/>
    </xf>
    <xf numFmtId="3" fontId="111" fillId="48" borderId="12" xfId="56" applyNumberFormat="1" applyFont="1" applyFill="1" applyBorder="1"/>
    <xf numFmtId="3" fontId="112" fillId="48" borderId="12" xfId="56" applyNumberFormat="1" applyFont="1" applyFill="1" applyBorder="1"/>
    <xf numFmtId="0" fontId="84" fillId="0" borderId="0" xfId="52" applyFont="1"/>
    <xf numFmtId="0" fontId="109" fillId="30" borderId="10" xfId="55" applyFont="1" applyFill="1" applyBorder="1" applyAlignment="1">
      <alignment horizontal="left" vertical="center"/>
    </xf>
    <xf numFmtId="3" fontId="107" fillId="30" borderId="10" xfId="56" applyNumberFormat="1" applyFont="1" applyFill="1" applyBorder="1"/>
    <xf numFmtId="3" fontId="108" fillId="30" borderId="10" xfId="56" applyNumberFormat="1" applyFont="1" applyFill="1" applyBorder="1"/>
    <xf numFmtId="166" fontId="24" fillId="0" borderId="10" xfId="53" applyNumberFormat="1" applyFont="1" applyFill="1" applyBorder="1" applyAlignment="1">
      <alignment wrapText="1"/>
    </xf>
    <xf numFmtId="166" fontId="27" fillId="0" borderId="10" xfId="52" applyNumberFormat="1" applyFont="1" applyBorder="1"/>
    <xf numFmtId="10" fontId="27" fillId="0" borderId="10" xfId="54" applyNumberFormat="1" applyFont="1" applyBorder="1"/>
    <xf numFmtId="173" fontId="1" fillId="0" borderId="0" xfId="52" applyNumberFormat="1" applyFont="1"/>
    <xf numFmtId="0" fontId="109" fillId="30" borderId="12" xfId="55" applyFont="1" applyFill="1" applyBorder="1" applyAlignment="1">
      <alignment horizontal="left" vertical="center"/>
    </xf>
    <xf numFmtId="3" fontId="107" fillId="30" borderId="12" xfId="56" applyNumberFormat="1" applyFont="1" applyFill="1" applyBorder="1"/>
    <xf numFmtId="0" fontId="113" fillId="26" borderId="10" xfId="55" applyFont="1" applyFill="1" applyBorder="1" applyAlignment="1">
      <alignment horizontal="left" vertical="center"/>
    </xf>
    <xf numFmtId="3" fontId="107" fillId="37" borderId="10" xfId="56" applyNumberFormat="1" applyFont="1" applyFill="1" applyBorder="1"/>
    <xf numFmtId="3" fontId="108" fillId="37" borderId="10" xfId="56" applyNumberFormat="1" applyFont="1" applyFill="1" applyBorder="1"/>
    <xf numFmtId="0" fontId="109" fillId="26" borderId="10" xfId="55" applyFont="1" applyFill="1" applyBorder="1" applyAlignment="1">
      <alignment horizontal="left" vertical="center"/>
    </xf>
    <xf numFmtId="0" fontId="109" fillId="0" borderId="10" xfId="55" applyFont="1" applyFill="1" applyBorder="1" applyAlignment="1">
      <alignment horizontal="left" vertical="center"/>
    </xf>
    <xf numFmtId="3" fontId="114" fillId="0" borderId="10" xfId="56" applyNumberFormat="1" applyFont="1" applyFill="1" applyBorder="1"/>
    <xf numFmtId="3" fontId="108" fillId="0" borderId="10" xfId="56" applyNumberFormat="1" applyFont="1" applyFill="1" applyBorder="1"/>
    <xf numFmtId="4" fontId="107" fillId="0" borderId="10" xfId="56" applyNumberFormat="1" applyFont="1" applyFill="1" applyBorder="1"/>
    <xf numFmtId="0" fontId="115" fillId="0" borderId="0" xfId="52" applyFont="1"/>
    <xf numFmtId="4" fontId="114" fillId="0" borderId="10" xfId="56" applyNumberFormat="1" applyFont="1" applyFill="1" applyBorder="1"/>
    <xf numFmtId="166" fontId="116" fillId="0" borderId="10" xfId="53" applyNumberFormat="1" applyFont="1" applyFill="1" applyBorder="1" applyAlignment="1">
      <alignment wrapText="1"/>
    </xf>
    <xf numFmtId="166" fontId="116" fillId="0" borderId="10" xfId="52" applyNumberFormat="1" applyFont="1" applyBorder="1"/>
    <xf numFmtId="10" fontId="116" fillId="0" borderId="10" xfId="54" applyNumberFormat="1" applyFont="1" applyBorder="1"/>
    <xf numFmtId="0" fontId="116" fillId="0" borderId="0" xfId="52" applyFont="1"/>
    <xf numFmtId="0" fontId="109" fillId="53" borderId="10" xfId="55" applyFont="1" applyFill="1" applyBorder="1" applyAlignment="1">
      <alignment horizontal="left" vertical="center"/>
    </xf>
    <xf numFmtId="3" fontId="107" fillId="53" borderId="10" xfId="56" applyNumberFormat="1" applyFont="1" applyFill="1" applyBorder="1"/>
    <xf numFmtId="3" fontId="108" fillId="53" borderId="10" xfId="56" applyNumberFormat="1" applyFont="1" applyFill="1" applyBorder="1"/>
    <xf numFmtId="0" fontId="1" fillId="0" borderId="0" xfId="52" applyFont="1" applyAlignment="1">
      <alignment horizontal="right"/>
    </xf>
    <xf numFmtId="3" fontId="107" fillId="52" borderId="10" xfId="56" applyNumberFormat="1" applyFont="1" applyFill="1" applyBorder="1"/>
    <xf numFmtId="3" fontId="107" fillId="33" borderId="10" xfId="56" applyNumberFormat="1" applyFont="1" applyFill="1" applyBorder="1"/>
    <xf numFmtId="10" fontId="32" fillId="0" borderId="0" xfId="52" applyNumberFormat="1" applyFont="1"/>
    <xf numFmtId="3" fontId="32" fillId="52" borderId="10" xfId="52" applyNumberFormat="1" applyFont="1" applyFill="1" applyBorder="1"/>
    <xf numFmtId="10" fontId="32" fillId="30" borderId="0" xfId="52" applyNumberFormat="1" applyFont="1" applyFill="1"/>
    <xf numFmtId="3" fontId="117" fillId="0" borderId="15" xfId="39" applyNumberFormat="1" applyFont="1" applyFill="1" applyBorder="1" applyAlignment="1" applyProtection="1"/>
    <xf numFmtId="3" fontId="117" fillId="30" borderId="15" xfId="39" applyNumberFormat="1" applyFont="1" applyFill="1" applyBorder="1" applyAlignment="1" applyProtection="1"/>
    <xf numFmtId="3" fontId="117" fillId="24" borderId="10" xfId="39" applyNumberFormat="1" applyFont="1" applyFill="1" applyBorder="1" applyAlignment="1" applyProtection="1"/>
    <xf numFmtId="3" fontId="118" fillId="0" borderId="10" xfId="39" applyNumberFormat="1" applyFont="1" applyFill="1" applyBorder="1" applyAlignment="1" applyProtection="1"/>
    <xf numFmtId="10" fontId="118" fillId="24" borderId="10" xfId="54" applyNumberFormat="1" applyFont="1" applyFill="1" applyBorder="1" applyAlignment="1" applyProtection="1"/>
    <xf numFmtId="10" fontId="118" fillId="30" borderId="10" xfId="54" applyNumberFormat="1" applyFont="1" applyFill="1" applyBorder="1" applyAlignment="1" applyProtection="1"/>
    <xf numFmtId="0" fontId="85" fillId="0" borderId="10" xfId="52" applyFont="1" applyBorder="1"/>
    <xf numFmtId="10" fontId="32" fillId="37" borderId="0" xfId="52" applyNumberFormat="1" applyFont="1" applyFill="1"/>
    <xf numFmtId="10" fontId="32" fillId="28" borderId="0" xfId="52" applyNumberFormat="1" applyFont="1" applyFill="1"/>
    <xf numFmtId="10" fontId="27" fillId="28" borderId="0" xfId="52" applyNumberFormat="1" applyFont="1" applyFill="1"/>
    <xf numFmtId="10" fontId="27" fillId="36" borderId="0" xfId="52" applyNumberFormat="1" applyFont="1" applyFill="1"/>
    <xf numFmtId="10" fontId="27" fillId="37" borderId="0" xfId="52" applyNumberFormat="1" applyFont="1" applyFill="1"/>
    <xf numFmtId="0" fontId="1" fillId="33" borderId="0" xfId="52" applyFont="1" applyFill="1" applyAlignment="1">
      <alignment horizontal="right"/>
    </xf>
    <xf numFmtId="3" fontId="118" fillId="33" borderId="10" xfId="39" applyNumberFormat="1" applyFont="1" applyFill="1" applyBorder="1" applyAlignment="1" applyProtection="1"/>
    <xf numFmtId="3" fontId="118" fillId="33" borderId="12" xfId="39" applyNumberFormat="1" applyFont="1" applyFill="1" applyBorder="1" applyAlignment="1" applyProtection="1"/>
    <xf numFmtId="3" fontId="107" fillId="33" borderId="12" xfId="56" applyNumberFormat="1" applyFont="1" applyFill="1" applyBorder="1"/>
    <xf numFmtId="0" fontId="1" fillId="36" borderId="10" xfId="52" applyFont="1" applyFill="1" applyBorder="1" applyAlignment="1">
      <alignment horizontal="right"/>
    </xf>
    <xf numFmtId="10" fontId="32" fillId="36" borderId="10" xfId="52" applyNumberFormat="1" applyFont="1" applyFill="1" applyBorder="1"/>
    <xf numFmtId="10" fontId="118" fillId="36" borderId="10" xfId="54" applyNumberFormat="1" applyFont="1" applyFill="1" applyBorder="1" applyAlignment="1" applyProtection="1"/>
    <xf numFmtId="0" fontId="27" fillId="36" borderId="10" xfId="52" applyFont="1" applyFill="1" applyBorder="1"/>
    <xf numFmtId="0" fontId="32" fillId="36" borderId="10" xfId="52" applyFont="1" applyFill="1" applyBorder="1"/>
    <xf numFmtId="3" fontId="32" fillId="36" borderId="10" xfId="52" applyNumberFormat="1" applyFont="1" applyFill="1" applyBorder="1"/>
    <xf numFmtId="3" fontId="32" fillId="52" borderId="12" xfId="52" applyNumberFormat="1" applyFont="1" applyFill="1" applyBorder="1"/>
    <xf numFmtId="0" fontId="1" fillId="0" borderId="10" xfId="52" applyFont="1" applyBorder="1" applyAlignment="1">
      <alignment horizontal="right" wrapText="1"/>
    </xf>
    <xf numFmtId="10" fontId="32" fillId="0" borderId="10" xfId="52" applyNumberFormat="1" applyFont="1" applyBorder="1"/>
    <xf numFmtId="0" fontId="27" fillId="54" borderId="10" xfId="52" applyFont="1" applyFill="1" applyBorder="1"/>
    <xf numFmtId="0" fontId="1" fillId="0" borderId="10" xfId="52" applyFont="1" applyBorder="1" applyAlignment="1">
      <alignment horizontal="left" wrapText="1"/>
    </xf>
    <xf numFmtId="166" fontId="107" fillId="0" borderId="10" xfId="56" applyNumberFormat="1" applyFont="1" applyFill="1" applyBorder="1"/>
    <xf numFmtId="0" fontId="27" fillId="0" borderId="10" xfId="52" applyFont="1" applyBorder="1"/>
    <xf numFmtId="0" fontId="32" fillId="0" borderId="10" xfId="52" applyFont="1" applyBorder="1"/>
    <xf numFmtId="166" fontId="27" fillId="54" borderId="10" xfId="52" applyNumberFormat="1" applyFont="1" applyFill="1" applyBorder="1"/>
    <xf numFmtId="0" fontId="1" fillId="45" borderId="0" xfId="52" applyFont="1" applyFill="1"/>
    <xf numFmtId="0" fontId="1" fillId="45" borderId="10" xfId="52" applyFont="1" applyFill="1" applyBorder="1" applyAlignment="1">
      <alignment horizontal="right" wrapText="1"/>
    </xf>
    <xf numFmtId="3" fontId="107" fillId="45" borderId="10" xfId="56" applyNumberFormat="1" applyFont="1" applyFill="1" applyBorder="1"/>
    <xf numFmtId="0" fontId="27" fillId="45" borderId="10" xfId="52" applyFont="1" applyFill="1" applyBorder="1"/>
    <xf numFmtId="0" fontId="32" fillId="45" borderId="10" xfId="52" applyFont="1" applyFill="1" applyBorder="1"/>
    <xf numFmtId="0" fontId="32" fillId="45" borderId="0" xfId="52" applyFont="1" applyFill="1"/>
    <xf numFmtId="0" fontId="27" fillId="45" borderId="0" xfId="52" applyFont="1" applyFill="1"/>
    <xf numFmtId="0" fontId="1" fillId="0" borderId="0" xfId="52" applyFont="1" applyAlignment="1">
      <alignment horizontal="right" wrapText="1"/>
    </xf>
    <xf numFmtId="10" fontId="27" fillId="0" borderId="0" xfId="52" applyNumberFormat="1" applyFont="1"/>
    <xf numFmtId="174" fontId="107" fillId="45" borderId="10" xfId="56" applyNumberFormat="1" applyFont="1" applyFill="1" applyBorder="1"/>
    <xf numFmtId="4" fontId="107" fillId="45" borderId="10" xfId="56" applyNumberFormat="1" applyFont="1" applyFill="1" applyBorder="1"/>
    <xf numFmtId="169" fontId="84" fillId="0" borderId="10" xfId="52" applyNumberFormat="1" applyFont="1" applyBorder="1"/>
    <xf numFmtId="169" fontId="103" fillId="0" borderId="10" xfId="52" applyNumberFormat="1" applyFont="1" applyBorder="1"/>
    <xf numFmtId="166" fontId="107" fillId="45" borderId="10" xfId="56" applyNumberFormat="1" applyFont="1" applyFill="1" applyBorder="1"/>
    <xf numFmtId="166" fontId="1" fillId="0" borderId="0" xfId="52" applyNumberFormat="1" applyFont="1" applyAlignment="1">
      <alignment horizontal="right" wrapText="1"/>
    </xf>
    <xf numFmtId="0" fontId="1" fillId="24" borderId="0" xfId="52" applyFont="1" applyFill="1"/>
    <xf numFmtId="0" fontId="67" fillId="24" borderId="10" xfId="52" applyFont="1" applyFill="1" applyBorder="1" applyAlignment="1">
      <alignment horizontal="right" wrapText="1"/>
    </xf>
    <xf numFmtId="172" fontId="33" fillId="24" borderId="10" xfId="53" applyNumberFormat="1" applyFont="1" applyFill="1" applyBorder="1" applyAlignment="1">
      <alignment horizontal="center"/>
    </xf>
    <xf numFmtId="0" fontId="1" fillId="27" borderId="10" xfId="52" applyFont="1" applyFill="1" applyBorder="1" applyAlignment="1">
      <alignment horizontal="left" vertical="center"/>
    </xf>
    <xf numFmtId="0" fontId="1" fillId="27" borderId="10" xfId="52" applyFont="1" applyFill="1" applyBorder="1" applyAlignment="1">
      <alignment vertical="center" wrapText="1"/>
    </xf>
    <xf numFmtId="3" fontId="107" fillId="27" borderId="10" xfId="56" applyNumberFormat="1" applyFont="1" applyFill="1" applyBorder="1"/>
    <xf numFmtId="3" fontId="107" fillId="0" borderId="10" xfId="56" applyNumberFormat="1" applyFont="1" applyFill="1" applyBorder="1"/>
    <xf numFmtId="0" fontId="1" fillId="0" borderId="10" xfId="52" applyFont="1" applyBorder="1"/>
    <xf numFmtId="0" fontId="1" fillId="0" borderId="10" xfId="52" applyFont="1" applyBorder="1" applyAlignment="1">
      <alignment horizontal="right"/>
    </xf>
    <xf numFmtId="3" fontId="86" fillId="24" borderId="10" xfId="52" applyNumberFormat="1" applyFont="1" applyFill="1" applyBorder="1" applyAlignment="1">
      <alignment horizontal="right" wrapText="1"/>
    </xf>
    <xf numFmtId="0" fontId="1" fillId="24" borderId="0" xfId="52" applyFont="1" applyFill="1" applyAlignment="1">
      <alignment horizontal="right" wrapText="1"/>
    </xf>
    <xf numFmtId="3" fontId="107" fillId="55" borderId="10" xfId="56" applyNumberFormat="1" applyFont="1" applyFill="1" applyBorder="1"/>
    <xf numFmtId="3" fontId="119" fillId="0" borderId="10" xfId="56" applyNumberFormat="1" applyFont="1" applyFill="1" applyBorder="1"/>
    <xf numFmtId="3" fontId="50" fillId="27" borderId="10" xfId="52" applyNumberFormat="1" applyFont="1" applyFill="1" applyBorder="1" applyAlignment="1">
      <alignment horizontal="left" vertical="center" wrapText="1"/>
    </xf>
    <xf numFmtId="3" fontId="120" fillId="27" borderId="10" xfId="52" applyNumberFormat="1" applyFont="1" applyFill="1" applyBorder="1" applyAlignment="1">
      <alignment horizontal="right" vertical="center" wrapText="1"/>
    </xf>
    <xf numFmtId="167" fontId="120" fillId="27" borderId="10" xfId="54" applyNumberFormat="1" applyFont="1" applyFill="1" applyBorder="1" applyAlignment="1">
      <alignment horizontal="right" vertical="center" wrapText="1"/>
    </xf>
    <xf numFmtId="3" fontId="78" fillId="56" borderId="10" xfId="52" applyNumberFormat="1" applyFont="1" applyFill="1" applyBorder="1" applyAlignment="1">
      <alignment horizontal="left" vertical="center"/>
    </xf>
    <xf numFmtId="3" fontId="121" fillId="56" borderId="10" xfId="52" applyNumberFormat="1" applyFont="1" applyFill="1" applyBorder="1"/>
    <xf numFmtId="3" fontId="122" fillId="56" borderId="10" xfId="52" applyNumberFormat="1" applyFont="1" applyFill="1" applyBorder="1"/>
    <xf numFmtId="3" fontId="122" fillId="56" borderId="48" xfId="52" applyNumberFormat="1" applyFont="1" applyFill="1" applyBorder="1"/>
    <xf numFmtId="167" fontId="120" fillId="56" borderId="48" xfId="54" applyNumberFormat="1" applyFont="1" applyFill="1" applyBorder="1"/>
    <xf numFmtId="3" fontId="123" fillId="56" borderId="10" xfId="52" applyNumberFormat="1" applyFont="1" applyFill="1" applyBorder="1" applyAlignment="1">
      <alignment horizontal="left" vertical="center"/>
    </xf>
    <xf numFmtId="3" fontId="124" fillId="56" borderId="10" xfId="52" applyNumberFormat="1" applyFont="1" applyFill="1" applyBorder="1"/>
    <xf numFmtId="3" fontId="125" fillId="56" borderId="10" xfId="52" applyNumberFormat="1" applyFont="1" applyFill="1" applyBorder="1"/>
    <xf numFmtId="3" fontId="125" fillId="56" borderId="48" xfId="52" applyNumberFormat="1" applyFont="1" applyFill="1" applyBorder="1"/>
    <xf numFmtId="167" fontId="2" fillId="56" borderId="10" xfId="54" applyNumberFormat="1" applyFont="1" applyFill="1" applyBorder="1"/>
    <xf numFmtId="0" fontId="27" fillId="0" borderId="10" xfId="52" applyFont="1" applyBorder="1" applyAlignment="1">
      <alignment horizontal="center"/>
    </xf>
    <xf numFmtId="3" fontId="50" fillId="27" borderId="20" xfId="52" applyNumberFormat="1" applyFont="1" applyFill="1" applyBorder="1" applyAlignment="1">
      <alignment horizontal="left" vertical="center" wrapText="1"/>
    </xf>
    <xf numFmtId="166" fontId="120" fillId="27" borderId="10" xfId="52" applyNumberFormat="1" applyFont="1" applyFill="1" applyBorder="1" applyAlignment="1">
      <alignment horizontal="right" vertical="center" wrapText="1"/>
    </xf>
    <xf numFmtId="3" fontId="120" fillId="27" borderId="35" xfId="52" applyNumberFormat="1" applyFont="1" applyFill="1" applyBorder="1" applyAlignment="1">
      <alignment horizontal="right" vertical="center" wrapText="1"/>
    </xf>
    <xf numFmtId="3" fontId="78" fillId="56" borderId="20" xfId="52" applyNumberFormat="1" applyFont="1" applyFill="1" applyBorder="1" applyAlignment="1">
      <alignment horizontal="left" vertical="center"/>
    </xf>
    <xf numFmtId="166" fontId="121" fillId="56" borderId="10" xfId="52" applyNumberFormat="1" applyFont="1" applyFill="1" applyBorder="1"/>
    <xf numFmtId="166" fontId="124" fillId="56" borderId="10" xfId="52" applyNumberFormat="1" applyFont="1" applyFill="1" applyBorder="1"/>
    <xf numFmtId="3" fontId="122" fillId="56" borderId="35" xfId="52" applyNumberFormat="1" applyFont="1" applyFill="1" applyBorder="1"/>
    <xf numFmtId="3" fontId="123" fillId="56" borderId="20" xfId="52" applyNumberFormat="1" applyFont="1" applyFill="1" applyBorder="1" applyAlignment="1">
      <alignment horizontal="left" vertical="center"/>
    </xf>
    <xf numFmtId="3" fontId="124" fillId="56" borderId="35" xfId="52" applyNumberFormat="1" applyFont="1" applyFill="1" applyBorder="1"/>
    <xf numFmtId="0" fontId="1" fillId="57" borderId="0" xfId="52" applyFont="1" applyFill="1"/>
    <xf numFmtId="0" fontId="67" fillId="57" borderId="0" xfId="52" applyFont="1" applyFill="1"/>
    <xf numFmtId="0" fontId="27" fillId="57" borderId="10" xfId="52" applyFont="1" applyFill="1" applyBorder="1" applyAlignment="1">
      <alignment horizontal="center"/>
    </xf>
    <xf numFmtId="0" fontId="27" fillId="57" borderId="0" xfId="52" applyFont="1" applyFill="1"/>
    <xf numFmtId="10" fontId="27" fillId="57" borderId="0" xfId="54" applyNumberFormat="1" applyFont="1" applyFill="1"/>
    <xf numFmtId="0" fontId="1" fillId="57" borderId="10" xfId="52" applyFont="1" applyFill="1" applyBorder="1"/>
    <xf numFmtId="10" fontId="27" fillId="57" borderId="10" xfId="54" applyNumberFormat="1" applyFont="1" applyFill="1" applyBorder="1"/>
    <xf numFmtId="0" fontId="27" fillId="57" borderId="10" xfId="52" applyFont="1" applyFill="1" applyBorder="1"/>
    <xf numFmtId="10" fontId="1" fillId="57" borderId="0" xfId="52" applyNumberFormat="1" applyFont="1" applyFill="1"/>
    <xf numFmtId="0" fontId="1" fillId="58" borderId="0" xfId="52" applyFont="1" applyFill="1"/>
    <xf numFmtId="10" fontId="1" fillId="58" borderId="0" xfId="52" applyNumberFormat="1" applyFont="1" applyFill="1"/>
    <xf numFmtId="0" fontId="27" fillId="58" borderId="0" xfId="52" applyFont="1" applyFill="1"/>
    <xf numFmtId="10" fontId="27" fillId="27" borderId="0" xfId="54" applyNumberFormat="1" applyFont="1" applyFill="1"/>
    <xf numFmtId="0" fontId="2" fillId="0" borderId="0" xfId="52" applyFont="1"/>
    <xf numFmtId="3" fontId="78" fillId="56" borderId="10" xfId="52" applyNumberFormat="1" applyFont="1" applyFill="1" applyBorder="1" applyAlignment="1">
      <alignment horizontal="center"/>
    </xf>
    <xf numFmtId="3" fontId="121" fillId="56" borderId="10" xfId="52" applyNumberFormat="1" applyFont="1" applyFill="1" applyBorder="1" applyAlignment="1">
      <alignment horizontal="right"/>
    </xf>
    <xf numFmtId="3" fontId="78" fillId="53" borderId="10" xfId="52" applyNumberFormat="1" applyFont="1" applyFill="1" applyBorder="1" applyAlignment="1">
      <alignment horizontal="center"/>
    </xf>
    <xf numFmtId="3" fontId="121" fillId="53" borderId="10" xfId="52" applyNumberFormat="1" applyFont="1" applyFill="1" applyBorder="1" applyAlignment="1">
      <alignment horizontal="right"/>
    </xf>
    <xf numFmtId="0" fontId="1" fillId="0" borderId="0" xfId="52" applyFont="1" applyFill="1"/>
    <xf numFmtId="3" fontId="78" fillId="0" borderId="0" xfId="52" applyNumberFormat="1" applyFont="1" applyFill="1" applyBorder="1" applyAlignment="1">
      <alignment horizontal="center"/>
    </xf>
    <xf numFmtId="10" fontId="121" fillId="0" borderId="0" xfId="54" applyNumberFormat="1" applyFont="1" applyFill="1" applyBorder="1" applyAlignment="1">
      <alignment horizontal="right"/>
    </xf>
    <xf numFmtId="166" fontId="2" fillId="55" borderId="10" xfId="52" applyNumberFormat="1" applyFont="1" applyFill="1" applyBorder="1"/>
    <xf numFmtId="10" fontId="1" fillId="0" borderId="0" xfId="52" applyNumberFormat="1" applyFont="1" applyFill="1"/>
    <xf numFmtId="3" fontId="126" fillId="56" borderId="10" xfId="52" applyNumberFormat="1" applyFont="1" applyFill="1" applyBorder="1" applyAlignment="1">
      <alignment horizontal="left" vertical="center"/>
    </xf>
    <xf numFmtId="3" fontId="127" fillId="56" borderId="10" xfId="52" applyNumberFormat="1" applyFont="1" applyFill="1" applyBorder="1"/>
    <xf numFmtId="10" fontId="127" fillId="56" borderId="10" xfId="52" applyNumberFormat="1" applyFont="1" applyFill="1" applyBorder="1"/>
    <xf numFmtId="3" fontId="128" fillId="56" borderId="10" xfId="52" applyNumberFormat="1" applyFont="1" applyFill="1" applyBorder="1" applyAlignment="1">
      <alignment horizontal="left" vertical="center"/>
    </xf>
    <xf numFmtId="3" fontId="129" fillId="56" borderId="10" xfId="52" applyNumberFormat="1" applyFont="1" applyFill="1" applyBorder="1"/>
    <xf numFmtId="3" fontId="130" fillId="59" borderId="10" xfId="52" applyNumberFormat="1" applyFont="1" applyFill="1" applyBorder="1" applyAlignment="1">
      <alignment horizontal="center" vertical="center"/>
    </xf>
    <xf numFmtId="3" fontId="131" fillId="59" borderId="10" xfId="52" applyNumberFormat="1" applyFont="1" applyFill="1" applyBorder="1"/>
    <xf numFmtId="3" fontId="120" fillId="27" borderId="48" xfId="52" applyNumberFormat="1" applyFont="1" applyFill="1" applyBorder="1" applyAlignment="1">
      <alignment horizontal="right" vertical="center" wrapText="1"/>
    </xf>
    <xf numFmtId="10" fontId="120" fillId="27" borderId="48" xfId="54" applyNumberFormat="1" applyFont="1" applyFill="1" applyBorder="1" applyAlignment="1">
      <alignment horizontal="right" vertical="center" wrapText="1"/>
    </xf>
    <xf numFmtId="3" fontId="121" fillId="56" borderId="48" xfId="52" applyNumberFormat="1" applyFont="1" applyFill="1" applyBorder="1" applyAlignment="1">
      <alignment horizontal="right"/>
    </xf>
    <xf numFmtId="10" fontId="121" fillId="56" borderId="48" xfId="54" applyNumberFormat="1" applyFont="1" applyFill="1" applyBorder="1" applyAlignment="1">
      <alignment horizontal="right"/>
    </xf>
    <xf numFmtId="3" fontId="78" fillId="56" borderId="10" xfId="52" applyNumberFormat="1" applyFont="1" applyFill="1" applyBorder="1" applyAlignment="1">
      <alignment horizontal="left"/>
    </xf>
    <xf numFmtId="3" fontId="2" fillId="59" borderId="48" xfId="52" applyNumberFormat="1" applyFont="1" applyFill="1" applyBorder="1" applyAlignment="1">
      <alignment horizontal="right"/>
    </xf>
    <xf numFmtId="10" fontId="2" fillId="59" borderId="48" xfId="54" applyNumberFormat="1" applyFont="1" applyFill="1" applyBorder="1" applyAlignment="1">
      <alignment horizontal="right"/>
    </xf>
    <xf numFmtId="166" fontId="127" fillId="56" borderId="10" xfId="52" applyNumberFormat="1" applyFont="1" applyFill="1" applyBorder="1"/>
    <xf numFmtId="167" fontId="127" fillId="56" borderId="10" xfId="54" applyNumberFormat="1" applyFont="1" applyFill="1" applyBorder="1"/>
    <xf numFmtId="166" fontId="121" fillId="27" borderId="10" xfId="52" applyNumberFormat="1" applyFont="1" applyFill="1" applyBorder="1"/>
    <xf numFmtId="10" fontId="127" fillId="56" borderId="10" xfId="54" applyNumberFormat="1" applyFont="1" applyFill="1" applyBorder="1"/>
    <xf numFmtId="166" fontId="129" fillId="56" borderId="10" xfId="52" applyNumberFormat="1" applyFont="1" applyFill="1" applyBorder="1"/>
    <xf numFmtId="10" fontId="129" fillId="56" borderId="10" xfId="54" applyNumberFormat="1" applyFont="1" applyFill="1" applyBorder="1"/>
    <xf numFmtId="3" fontId="131" fillId="59" borderId="10" xfId="54" applyNumberFormat="1" applyFont="1" applyFill="1" applyBorder="1"/>
    <xf numFmtId="9" fontId="1" fillId="57" borderId="0" xfId="52" applyNumberFormat="1" applyFont="1" applyFill="1"/>
    <xf numFmtId="3" fontId="126" fillId="0" borderId="0" xfId="52" applyNumberFormat="1" applyFont="1" applyFill="1" applyBorder="1" applyAlignment="1">
      <alignment horizontal="left" vertical="center"/>
    </xf>
    <xf numFmtId="166" fontId="121" fillId="0" borderId="0" xfId="52" applyNumberFormat="1" applyFont="1" applyFill="1" applyBorder="1"/>
    <xf numFmtId="3" fontId="50" fillId="27" borderId="10" xfId="52" applyNumberFormat="1" applyFont="1" applyFill="1" applyBorder="1" applyAlignment="1">
      <alignment horizontal="left" vertical="center"/>
    </xf>
    <xf numFmtId="3" fontId="124" fillId="27" borderId="10" xfId="52" applyNumberFormat="1" applyFont="1" applyFill="1" applyBorder="1"/>
    <xf numFmtId="3" fontId="125" fillId="27" borderId="10" xfId="52" applyNumberFormat="1" applyFont="1" applyFill="1" applyBorder="1"/>
    <xf numFmtId="3" fontId="79" fillId="56" borderId="10" xfId="52" applyNumberFormat="1" applyFont="1" applyFill="1" applyBorder="1" applyAlignment="1">
      <alignment horizontal="left" wrapText="1"/>
    </xf>
    <xf numFmtId="3" fontId="122" fillId="56" borderId="10" xfId="52" applyNumberFormat="1" applyFont="1" applyFill="1" applyBorder="1" applyAlignment="1">
      <alignment horizontal="right"/>
    </xf>
    <xf numFmtId="166" fontId="121" fillId="56" borderId="10" xfId="52" applyNumberFormat="1" applyFont="1" applyFill="1" applyBorder="1" applyAlignment="1">
      <alignment horizontal="right"/>
    </xf>
    <xf numFmtId="166" fontId="122" fillId="56" borderId="10" xfId="52" applyNumberFormat="1" applyFont="1" applyFill="1" applyBorder="1" applyAlignment="1">
      <alignment horizontal="right"/>
    </xf>
    <xf numFmtId="166" fontId="132" fillId="56" borderId="10" xfId="52" applyNumberFormat="1" applyFont="1" applyFill="1" applyBorder="1"/>
    <xf numFmtId="166" fontId="125" fillId="56" borderId="10" xfId="52" applyNumberFormat="1" applyFont="1" applyFill="1" applyBorder="1"/>
    <xf numFmtId="9" fontId="1" fillId="0" borderId="0" xfId="52" applyNumberFormat="1" applyFont="1"/>
    <xf numFmtId="3" fontId="27" fillId="0" borderId="10" xfId="52" applyNumberFormat="1" applyFont="1" applyBorder="1"/>
    <xf numFmtId="0" fontId="1" fillId="0" borderId="10" xfId="36" applyFont="1" applyFill="1" applyBorder="1" applyAlignment="1">
      <alignment vertical="center"/>
    </xf>
    <xf numFmtId="0" fontId="1" fillId="0" borderId="12" xfId="36" applyFont="1" applyFill="1" applyBorder="1" applyAlignment="1">
      <alignment vertical="center"/>
    </xf>
    <xf numFmtId="166" fontId="0" fillId="0" borderId="0" xfId="0" applyNumberFormat="1"/>
    <xf numFmtId="3" fontId="24" fillId="30" borderId="10" xfId="0" applyNumberFormat="1" applyFont="1" applyFill="1" applyBorder="1" applyAlignment="1">
      <alignment horizontal="right"/>
    </xf>
    <xf numFmtId="3" fontId="27" fillId="39" borderId="10" xfId="0" applyNumberFormat="1" applyFont="1" applyFill="1" applyBorder="1" applyAlignment="1">
      <alignment horizontal="right"/>
    </xf>
    <xf numFmtId="166" fontId="32" fillId="0" borderId="10" xfId="53" applyNumberFormat="1" applyFont="1" applyFill="1" applyBorder="1" applyAlignment="1">
      <alignment wrapText="1"/>
    </xf>
    <xf numFmtId="166" fontId="35" fillId="0" borderId="10" xfId="53" applyNumberFormat="1" applyFont="1" applyFill="1" applyBorder="1" applyAlignment="1">
      <alignment wrapText="1"/>
    </xf>
    <xf numFmtId="3" fontId="37" fillId="24" borderId="46" xfId="40" applyNumberFormat="1" applyFont="1" applyFill="1" applyBorder="1" applyProtection="1"/>
    <xf numFmtId="167" fontId="37" fillId="24" borderId="46" xfId="44" applyNumberFormat="1" applyFont="1" applyFill="1" applyBorder="1" applyProtection="1"/>
    <xf numFmtId="167" fontId="37" fillId="24" borderId="47" xfId="44" applyNumberFormat="1" applyFont="1" applyFill="1" applyBorder="1" applyProtection="1"/>
    <xf numFmtId="3" fontId="37" fillId="24" borderId="10" xfId="40" applyNumberFormat="1" applyFont="1" applyFill="1" applyBorder="1" applyProtection="1"/>
    <xf numFmtId="167" fontId="37" fillId="24" borderId="10" xfId="44" applyNumberFormat="1" applyFont="1" applyFill="1" applyBorder="1" applyProtection="1"/>
    <xf numFmtId="167" fontId="37" fillId="24" borderId="20" xfId="44" applyNumberFormat="1" applyFont="1" applyFill="1" applyBorder="1" applyProtection="1"/>
    <xf numFmtId="167" fontId="37" fillId="24" borderId="49" xfId="44" applyNumberFormat="1" applyFont="1" applyFill="1" applyBorder="1" applyProtection="1"/>
    <xf numFmtId="10" fontId="146" fillId="24" borderId="10" xfId="40" applyNumberFormat="1" applyFont="1" applyFill="1" applyBorder="1" applyProtection="1"/>
    <xf numFmtId="167" fontId="146" fillId="24" borderId="10" xfId="44" applyNumberFormat="1" applyFont="1" applyFill="1" applyBorder="1" applyProtection="1"/>
    <xf numFmtId="3" fontId="146" fillId="24" borderId="10" xfId="40" applyNumberFormat="1" applyFont="1" applyFill="1" applyBorder="1" applyProtection="1"/>
    <xf numFmtId="167" fontId="146" fillId="24" borderId="49" xfId="44" applyNumberFormat="1" applyFont="1" applyFill="1" applyBorder="1" applyProtection="1"/>
    <xf numFmtId="3" fontId="37" fillId="24" borderId="51" xfId="40" applyNumberFormat="1" applyFont="1" applyFill="1" applyBorder="1" applyProtection="1"/>
    <xf numFmtId="167" fontId="37" fillId="24" borderId="51" xfId="44" applyNumberFormat="1" applyFont="1" applyFill="1" applyBorder="1" applyProtection="1"/>
    <xf numFmtId="167" fontId="37" fillId="24" borderId="52" xfId="44" applyNumberFormat="1" applyFont="1" applyFill="1" applyBorder="1" applyProtection="1"/>
    <xf numFmtId="10" fontId="28" fillId="30" borderId="10" xfId="0" applyNumberFormat="1" applyFont="1" applyFill="1" applyBorder="1" applyAlignment="1">
      <alignment horizontal="right"/>
    </xf>
    <xf numFmtId="10" fontId="28" fillId="37" borderId="10" xfId="0" applyNumberFormat="1" applyFont="1" applyFill="1" applyBorder="1" applyAlignment="1">
      <alignment horizontal="right"/>
    </xf>
    <xf numFmtId="0" fontId="1" fillId="24" borderId="26" xfId="0" applyFont="1" applyFill="1" applyBorder="1" applyAlignment="1">
      <alignment horizontal="center" vertical="center" wrapText="1"/>
    </xf>
    <xf numFmtId="0" fontId="1" fillId="24" borderId="58" xfId="0" applyFont="1" applyFill="1" applyBorder="1" applyAlignment="1">
      <alignment horizontal="center" vertical="center" wrapText="1"/>
    </xf>
    <xf numFmtId="0" fontId="147" fillId="0" borderId="0" xfId="0" applyFont="1"/>
    <xf numFmtId="171" fontId="147" fillId="0" borderId="0" xfId="0" applyNumberFormat="1" applyFont="1"/>
    <xf numFmtId="166" fontId="148" fillId="0" borderId="0" xfId="0" applyNumberFormat="1" applyFont="1"/>
    <xf numFmtId="0" fontId="148" fillId="0" borderId="0" xfId="0" applyFont="1"/>
    <xf numFmtId="0" fontId="0" fillId="0" borderId="0" xfId="0" applyAlignment="1">
      <alignment wrapText="1"/>
    </xf>
    <xf numFmtId="0" fontId="1" fillId="0" borderId="10" xfId="36" applyFont="1" applyFill="1" applyBorder="1" applyAlignment="1">
      <alignment vertical="center"/>
    </xf>
    <xf numFmtId="0" fontId="1" fillId="24" borderId="10" xfId="0" applyFont="1" applyFill="1" applyBorder="1" applyAlignment="1">
      <alignment horizontal="center" vertical="center" wrapText="1"/>
    </xf>
    <xf numFmtId="0" fontId="1" fillId="0" borderId="12" xfId="36" applyFont="1" applyFill="1" applyBorder="1" applyAlignment="1">
      <alignment vertical="center"/>
    </xf>
    <xf numFmtId="0" fontId="1" fillId="24" borderId="26" xfId="0" applyFont="1" applyFill="1" applyBorder="1" applyAlignment="1">
      <alignment horizontal="center" vertical="center" wrapText="1"/>
    </xf>
    <xf numFmtId="0" fontId="1" fillId="24" borderId="58" xfId="0" applyFont="1" applyFill="1" applyBorder="1" applyAlignment="1">
      <alignment horizontal="center" vertical="center" wrapText="1"/>
    </xf>
    <xf numFmtId="0" fontId="1" fillId="24" borderId="51" xfId="0" applyFont="1" applyFill="1" applyBorder="1" applyAlignment="1">
      <alignment horizontal="center" vertical="center" wrapText="1"/>
    </xf>
    <xf numFmtId="0" fontId="1" fillId="24" borderId="15" xfId="0" applyFont="1" applyFill="1" applyBorder="1" applyAlignment="1">
      <alignment horizontal="center" vertical="center" wrapText="1"/>
    </xf>
    <xf numFmtId="0" fontId="149" fillId="0" borderId="0" xfId="0" applyFont="1"/>
    <xf numFmtId="0" fontId="33" fillId="0" borderId="0" xfId="0" applyFont="1"/>
    <xf numFmtId="0" fontId="38" fillId="0" borderId="0" xfId="0" applyFont="1"/>
    <xf numFmtId="166" fontId="27" fillId="39" borderId="10" xfId="0" applyNumberFormat="1" applyFont="1" applyFill="1" applyBorder="1" applyAlignment="1">
      <alignment horizontal="right"/>
    </xf>
    <xf numFmtId="0" fontId="1" fillId="24" borderId="10" xfId="0" applyFont="1" applyFill="1" applyBorder="1" applyAlignment="1">
      <alignment horizontal="center" vertical="center" wrapText="1"/>
    </xf>
    <xf numFmtId="0" fontId="1" fillId="24" borderId="26" xfId="0" applyFont="1" applyFill="1" applyBorder="1" applyAlignment="1">
      <alignment horizontal="center" vertical="center" wrapText="1"/>
    </xf>
    <xf numFmtId="0" fontId="1" fillId="0" borderId="15" xfId="36" applyFont="1" applyFill="1" applyBorder="1" applyAlignment="1">
      <alignment vertical="center"/>
    </xf>
    <xf numFmtId="3" fontId="28" fillId="0" borderId="12" xfId="0" applyNumberFormat="1" applyFont="1" applyFill="1" applyBorder="1" applyAlignment="1">
      <alignment horizontal="right"/>
    </xf>
    <xf numFmtId="3" fontId="27" fillId="0" borderId="12" xfId="0" applyNumberFormat="1" applyFont="1" applyFill="1" applyBorder="1" applyAlignment="1">
      <alignment horizontal="right"/>
    </xf>
    <xf numFmtId="3" fontId="28" fillId="0" borderId="10" xfId="0" applyNumberFormat="1" applyFont="1" applyFill="1" applyBorder="1" applyAlignment="1">
      <alignment horizontal="right"/>
    </xf>
    <xf numFmtId="3" fontId="27" fillId="0" borderId="51" xfId="0" applyNumberFormat="1" applyFont="1" applyFill="1" applyBorder="1" applyAlignment="1">
      <alignment horizontal="right"/>
    </xf>
    <xf numFmtId="3" fontId="28" fillId="50" borderId="10" xfId="0" applyNumberFormat="1" applyFont="1" applyFill="1" applyBorder="1" applyAlignment="1">
      <alignment horizontal="right"/>
    </xf>
    <xf numFmtId="3" fontId="27" fillId="50" borderId="10" xfId="0" applyNumberFormat="1" applyFont="1" applyFill="1" applyBorder="1" applyAlignment="1">
      <alignment horizontal="right"/>
    </xf>
    <xf numFmtId="166" fontId="27" fillId="0" borderId="10" xfId="0" applyNumberFormat="1" applyFont="1" applyBorder="1" applyAlignment="1">
      <alignment horizontal="right"/>
    </xf>
    <xf numFmtId="10" fontId="28" fillId="33" borderId="10" xfId="0" applyNumberFormat="1" applyFont="1" applyFill="1" applyBorder="1" applyAlignment="1">
      <alignment horizontal="right"/>
    </xf>
    <xf numFmtId="0" fontId="0" fillId="0" borderId="0" xfId="0" applyAlignment="1">
      <alignment wrapText="1"/>
    </xf>
    <xf numFmtId="0" fontId="1" fillId="0" borderId="10" xfId="36" applyFont="1" applyFill="1" applyBorder="1" applyAlignment="1">
      <alignment vertical="center"/>
    </xf>
    <xf numFmtId="0" fontId="1" fillId="24" borderId="10" xfId="0" applyFont="1" applyFill="1" applyBorder="1" applyAlignment="1">
      <alignment horizontal="center" vertical="center" wrapText="1"/>
    </xf>
    <xf numFmtId="0" fontId="1" fillId="0" borderId="12" xfId="36" applyFont="1" applyFill="1" applyBorder="1" applyAlignment="1">
      <alignment vertical="center"/>
    </xf>
    <xf numFmtId="0" fontId="1" fillId="0" borderId="15" xfId="36" applyFont="1" applyFill="1" applyBorder="1" applyAlignment="1">
      <alignment vertical="center"/>
    </xf>
    <xf numFmtId="0" fontId="1" fillId="24" borderId="26" xfId="0" applyFont="1" applyFill="1" applyBorder="1" applyAlignment="1">
      <alignment horizontal="center" vertical="center" wrapText="1"/>
    </xf>
    <xf numFmtId="0" fontId="1" fillId="24" borderId="55" xfId="0" applyFont="1" applyFill="1" applyBorder="1" applyAlignment="1">
      <alignment horizontal="center" vertical="center" wrapText="1"/>
    </xf>
    <xf numFmtId="0" fontId="1" fillId="24" borderId="15" xfId="0" applyFont="1" applyFill="1" applyBorder="1" applyAlignment="1">
      <alignment horizontal="center" vertical="center" wrapText="1"/>
    </xf>
    <xf numFmtId="0" fontId="1" fillId="24" borderId="12" xfId="0" applyFont="1" applyFill="1" applyBorder="1" applyAlignment="1">
      <alignment horizontal="center" vertical="center" wrapText="1"/>
    </xf>
    <xf numFmtId="0" fontId="39" fillId="24" borderId="12" xfId="0" applyFont="1" applyFill="1" applyBorder="1" applyAlignment="1">
      <alignment horizontal="center" vertical="center" wrapText="1"/>
    </xf>
    <xf numFmtId="0" fontId="39" fillId="24" borderId="76" xfId="0" applyFont="1" applyFill="1" applyBorder="1" applyAlignment="1">
      <alignment horizontal="center" vertical="center" wrapText="1"/>
    </xf>
    <xf numFmtId="0" fontId="39" fillId="24" borderId="59" xfId="0" applyFont="1" applyFill="1" applyBorder="1" applyAlignment="1">
      <alignment horizontal="center" vertical="center" wrapText="1"/>
    </xf>
    <xf numFmtId="3" fontId="37" fillId="24" borderId="15" xfId="40" applyNumberFormat="1" applyFont="1" applyFill="1" applyBorder="1" applyProtection="1"/>
    <xf numFmtId="167" fontId="37" fillId="24" borderId="15" xfId="44" applyNumberFormat="1" applyFont="1" applyFill="1" applyBorder="1" applyProtection="1"/>
    <xf numFmtId="167" fontId="37" fillId="24" borderId="72" xfId="44" applyNumberFormat="1" applyFont="1" applyFill="1" applyBorder="1" applyProtection="1"/>
    <xf numFmtId="171" fontId="25" fillId="0" borderId="0" xfId="0" applyNumberFormat="1" applyFont="1"/>
    <xf numFmtId="3" fontId="24" fillId="46" borderId="10" xfId="0" applyNumberFormat="1" applyFont="1" applyFill="1" applyBorder="1" applyAlignment="1">
      <alignment horizontal="right"/>
    </xf>
    <xf numFmtId="3" fontId="32" fillId="46" borderId="10" xfId="53" applyNumberFormat="1" applyFont="1" applyFill="1" applyBorder="1" applyAlignment="1">
      <alignment wrapText="1"/>
    </xf>
    <xf numFmtId="3" fontId="35" fillId="46" borderId="10" xfId="53" applyNumberFormat="1" applyFont="1" applyFill="1" applyBorder="1" applyAlignment="1">
      <alignment wrapText="1"/>
    </xf>
    <xf numFmtId="3" fontId="28" fillId="46" borderId="10" xfId="0" applyNumberFormat="1" applyFont="1" applyFill="1" applyBorder="1" applyAlignment="1">
      <alignment horizontal="right"/>
    </xf>
    <xf numFmtId="0" fontId="0" fillId="0" borderId="0" xfId="0" applyAlignment="1">
      <alignment wrapText="1"/>
    </xf>
    <xf numFmtId="0" fontId="1" fillId="0" borderId="10" xfId="36" applyFont="1" applyFill="1" applyBorder="1" applyAlignment="1">
      <alignment vertical="center"/>
    </xf>
    <xf numFmtId="0" fontId="1" fillId="24" borderId="10" xfId="0" applyFont="1" applyFill="1" applyBorder="1" applyAlignment="1">
      <alignment horizontal="center" vertical="center" wrapText="1"/>
    </xf>
    <xf numFmtId="0" fontId="1" fillId="0" borderId="12" xfId="36" applyFont="1" applyFill="1" applyBorder="1" applyAlignment="1">
      <alignment vertical="center"/>
    </xf>
    <xf numFmtId="0" fontId="1" fillId="24" borderId="26" xfId="0" applyFont="1" applyFill="1" applyBorder="1" applyAlignment="1">
      <alignment horizontal="center" vertical="center" wrapText="1"/>
    </xf>
    <xf numFmtId="0" fontId="1" fillId="24" borderId="55" xfId="0" applyFont="1" applyFill="1" applyBorder="1" applyAlignment="1">
      <alignment horizontal="center" vertical="center" wrapText="1"/>
    </xf>
    <xf numFmtId="0" fontId="1" fillId="24" borderId="61" xfId="0" applyFont="1" applyFill="1" applyBorder="1" applyAlignment="1">
      <alignment horizontal="center" vertical="center" wrapText="1"/>
    </xf>
    <xf numFmtId="0" fontId="1" fillId="24" borderId="51" xfId="0" applyFont="1" applyFill="1" applyBorder="1" applyAlignment="1">
      <alignment horizontal="center" vertical="center" wrapText="1"/>
    </xf>
    <xf numFmtId="0" fontId="1" fillId="24" borderId="15" xfId="0" applyFont="1" applyFill="1" applyBorder="1" applyAlignment="1">
      <alignment horizontal="center" vertical="center" wrapText="1"/>
    </xf>
    <xf numFmtId="3" fontId="98" fillId="0" borderId="10" xfId="0" applyNumberFormat="1" applyFont="1" applyBorder="1" applyAlignment="1">
      <alignment horizontal="right"/>
    </xf>
    <xf numFmtId="10" fontId="98" fillId="0" borderId="10" xfId="0" applyNumberFormat="1" applyFont="1" applyBorder="1" applyAlignment="1">
      <alignment horizontal="right"/>
    </xf>
    <xf numFmtId="3" fontId="98" fillId="0" borderId="10" xfId="0" applyNumberFormat="1" applyFont="1" applyFill="1" applyBorder="1" applyAlignment="1">
      <alignment horizontal="right"/>
    </xf>
    <xf numFmtId="10" fontId="98" fillId="0" borderId="10" xfId="0" applyNumberFormat="1" applyFont="1" applyFill="1" applyBorder="1" applyAlignment="1">
      <alignment horizontal="right"/>
    </xf>
    <xf numFmtId="3" fontId="98" fillId="30" borderId="10" xfId="0" applyNumberFormat="1" applyFont="1" applyFill="1" applyBorder="1" applyAlignment="1">
      <alignment horizontal="right"/>
    </xf>
    <xf numFmtId="166" fontId="150" fillId="0" borderId="0" xfId="0" applyNumberFormat="1" applyFont="1"/>
    <xf numFmtId="166" fontId="0" fillId="0" borderId="10" xfId="0" applyNumberFormat="1" applyBorder="1"/>
    <xf numFmtId="0" fontId="0" fillId="46" borderId="0" xfId="0" applyFill="1"/>
    <xf numFmtId="166" fontId="0" fillId="46" borderId="0" xfId="0" applyNumberFormat="1" applyFill="1"/>
    <xf numFmtId="3" fontId="0" fillId="46" borderId="10" xfId="0" applyNumberFormat="1" applyFill="1" applyBorder="1"/>
    <xf numFmtId="0" fontId="0" fillId="28" borderId="0" xfId="0" applyFill="1"/>
    <xf numFmtId="166" fontId="0" fillId="28" borderId="0" xfId="0" applyNumberFormat="1" applyFill="1"/>
    <xf numFmtId="3" fontId="0" fillId="28" borderId="10" xfId="0" applyNumberFormat="1" applyFill="1" applyBorder="1"/>
    <xf numFmtId="3" fontId="28" fillId="46" borderId="51" xfId="0" applyNumberFormat="1" applyFont="1" applyFill="1" applyBorder="1" applyAlignment="1">
      <alignment horizontal="right"/>
    </xf>
    <xf numFmtId="0" fontId="1" fillId="0" borderId="10" xfId="36" applyFont="1" applyFill="1" applyBorder="1" applyAlignment="1">
      <alignment vertical="center"/>
    </xf>
    <xf numFmtId="0" fontId="39" fillId="24" borderId="10" xfId="0" applyFont="1" applyFill="1" applyBorder="1" applyAlignment="1">
      <alignment horizontal="center" vertical="center" wrapText="1"/>
    </xf>
    <xf numFmtId="0" fontId="1" fillId="24" borderId="10" xfId="0" applyFont="1" applyFill="1" applyBorder="1" applyAlignment="1">
      <alignment horizontal="center" vertical="center" wrapText="1"/>
    </xf>
    <xf numFmtId="0" fontId="1" fillId="0" borderId="12" xfId="36" applyFont="1" applyFill="1" applyBorder="1" applyAlignment="1">
      <alignment vertical="center"/>
    </xf>
    <xf numFmtId="0" fontId="1" fillId="0" borderId="15" xfId="36" applyFont="1" applyFill="1" applyBorder="1" applyAlignment="1">
      <alignment vertical="center"/>
    </xf>
    <xf numFmtId="0" fontId="39" fillId="24" borderId="15" xfId="0" applyFont="1" applyFill="1" applyBorder="1" applyAlignment="1">
      <alignment horizontal="center" vertical="center" wrapText="1"/>
    </xf>
    <xf numFmtId="0" fontId="39" fillId="24" borderId="18" xfId="0" applyFont="1" applyFill="1" applyBorder="1" applyAlignment="1">
      <alignment horizontal="center" vertical="center" wrapText="1"/>
    </xf>
    <xf numFmtId="0" fontId="39" fillId="24" borderId="49" xfId="0" applyFont="1" applyFill="1" applyBorder="1" applyAlignment="1">
      <alignment horizontal="center" vertical="center" wrapText="1"/>
    </xf>
    <xf numFmtId="0" fontId="1" fillId="24" borderId="15" xfId="0" applyFont="1" applyFill="1" applyBorder="1" applyAlignment="1">
      <alignment horizontal="center" vertical="center" wrapText="1"/>
    </xf>
    <xf numFmtId="0" fontId="25" fillId="30" borderId="0" xfId="0" applyFont="1" applyFill="1"/>
    <xf numFmtId="0" fontId="99" fillId="0" borderId="0" xfId="0" applyFont="1"/>
    <xf numFmtId="3" fontId="99" fillId="0" borderId="0" xfId="0" applyNumberFormat="1" applyFont="1"/>
    <xf numFmtId="10" fontId="72" fillId="24" borderId="10" xfId="44" applyNumberFormat="1" applyFont="1" applyFill="1" applyBorder="1" applyProtection="1"/>
    <xf numFmtId="167" fontId="72" fillId="33" borderId="10" xfId="44" applyNumberFormat="1" applyFont="1" applyFill="1" applyBorder="1" applyProtection="1"/>
    <xf numFmtId="167" fontId="72" fillId="37" borderId="10" xfId="44" applyNumberFormat="1" applyFont="1" applyFill="1" applyBorder="1" applyProtection="1"/>
    <xf numFmtId="3" fontId="1" fillId="0" borderId="46" xfId="39" applyNumberFormat="1" applyFont="1" applyFill="1" applyBorder="1" applyAlignment="1">
      <alignment horizontal="right" vertical="center" wrapText="1"/>
    </xf>
    <xf numFmtId="3" fontId="1" fillId="0" borderId="15" xfId="39" applyNumberFormat="1" applyFont="1" applyFill="1" applyBorder="1" applyAlignment="1">
      <alignment horizontal="right" vertical="center"/>
    </xf>
    <xf numFmtId="3" fontId="25" fillId="0" borderId="10" xfId="0" applyNumberFormat="1" applyFont="1" applyBorder="1" applyAlignment="1">
      <alignment horizontal="right"/>
    </xf>
    <xf numFmtId="3" fontId="1" fillId="0" borderId="10" xfId="0" applyNumberFormat="1" applyFont="1" applyBorder="1" applyAlignment="1">
      <alignment horizontal="right"/>
    </xf>
    <xf numFmtId="10" fontId="94" fillId="0" borderId="10" xfId="0" applyNumberFormat="1" applyFont="1" applyBorder="1" applyAlignment="1">
      <alignment horizontal="right"/>
    </xf>
    <xf numFmtId="10" fontId="1" fillId="0" borderId="10" xfId="0" applyNumberFormat="1" applyFont="1" applyBorder="1" applyAlignment="1">
      <alignment horizontal="right"/>
    </xf>
    <xf numFmtId="3" fontId="1" fillId="0" borderId="10" xfId="0" applyNumberFormat="1" applyFont="1" applyFill="1" applyBorder="1" applyAlignment="1">
      <alignment horizontal="right"/>
    </xf>
    <xf numFmtId="10" fontId="1" fillId="0" borderId="10" xfId="0" applyNumberFormat="1" applyFont="1" applyFill="1" applyBorder="1" applyAlignment="1">
      <alignment horizontal="right"/>
    </xf>
    <xf numFmtId="3" fontId="94" fillId="0" borderId="12" xfId="0" applyNumberFormat="1" applyFont="1" applyBorder="1" applyAlignment="1">
      <alignment horizontal="right"/>
    </xf>
    <xf numFmtId="3" fontId="1" fillId="0" borderId="12" xfId="0" applyNumberFormat="1" applyFont="1" applyBorder="1" applyAlignment="1">
      <alignment horizontal="right"/>
    </xf>
    <xf numFmtId="3" fontId="94" fillId="0" borderId="10" xfId="0" applyNumberFormat="1" applyFont="1" applyBorder="1" applyAlignment="1">
      <alignment horizontal="right"/>
    </xf>
    <xf numFmtId="3" fontId="1" fillId="46" borderId="10" xfId="0" applyNumberFormat="1" applyFont="1" applyFill="1" applyBorder="1" applyAlignment="1">
      <alignment horizontal="right"/>
    </xf>
    <xf numFmtId="3" fontId="94" fillId="0" borderId="51" xfId="0" applyNumberFormat="1" applyFont="1" applyBorder="1" applyAlignment="1">
      <alignment horizontal="right"/>
    </xf>
    <xf numFmtId="3" fontId="1" fillId="42" borderId="51" xfId="0" applyNumberFormat="1" applyFont="1" applyFill="1" applyBorder="1" applyAlignment="1">
      <alignment horizontal="right"/>
    </xf>
    <xf numFmtId="3" fontId="1" fillId="0" borderId="51" xfId="0" applyNumberFormat="1" applyFont="1" applyBorder="1" applyAlignment="1">
      <alignment horizontal="right"/>
    </xf>
    <xf numFmtId="10" fontId="94" fillId="33" borderId="10" xfId="0" applyNumberFormat="1" applyFont="1" applyFill="1" applyBorder="1" applyAlignment="1">
      <alignment horizontal="right"/>
    </xf>
    <xf numFmtId="10" fontId="1" fillId="33" borderId="10" xfId="0" applyNumberFormat="1" applyFont="1" applyFill="1" applyBorder="1" applyAlignment="1">
      <alignment horizontal="right"/>
    </xf>
    <xf numFmtId="3" fontId="94" fillId="46" borderId="10" xfId="0" applyNumberFormat="1" applyFont="1" applyFill="1" applyBorder="1" applyAlignment="1">
      <alignment horizontal="right"/>
    </xf>
    <xf numFmtId="10" fontId="94" fillId="0" borderId="10" xfId="0" applyNumberFormat="1" applyFont="1" applyFill="1" applyBorder="1" applyAlignment="1">
      <alignment horizontal="right"/>
    </xf>
    <xf numFmtId="3" fontId="1" fillId="0" borderId="46" xfId="39" applyNumberFormat="1" applyFont="1" applyFill="1" applyBorder="1" applyAlignment="1">
      <alignment horizontal="right" vertical="center"/>
    </xf>
    <xf numFmtId="10" fontId="94" fillId="37" borderId="10" xfId="0" applyNumberFormat="1" applyFont="1" applyFill="1" applyBorder="1" applyAlignment="1">
      <alignment horizontal="right"/>
    </xf>
    <xf numFmtId="10" fontId="49" fillId="33" borderId="10" xfId="0" applyNumberFormat="1" applyFont="1" applyFill="1" applyBorder="1" applyAlignment="1">
      <alignment horizontal="right"/>
    </xf>
    <xf numFmtId="3" fontId="1" fillId="0" borderId="55" xfId="39" applyNumberFormat="1" applyFont="1" applyFill="1" applyBorder="1" applyAlignment="1">
      <alignment horizontal="right" vertical="center"/>
    </xf>
    <xf numFmtId="3" fontId="1" fillId="0" borderId="10" xfId="39" applyNumberFormat="1" applyFont="1" applyFill="1" applyBorder="1" applyAlignment="1">
      <alignment horizontal="right" vertical="center"/>
    </xf>
    <xf numFmtId="10" fontId="94" fillId="50" borderId="10" xfId="0" applyNumberFormat="1" applyFont="1" applyFill="1" applyBorder="1" applyAlignment="1">
      <alignment horizontal="right"/>
    </xf>
    <xf numFmtId="1" fontId="1" fillId="0" borderId="10" xfId="0" applyNumberFormat="1" applyFont="1" applyBorder="1" applyAlignment="1">
      <alignment horizontal="right"/>
    </xf>
    <xf numFmtId="3" fontId="1" fillId="49" borderId="51" xfId="0" applyNumberFormat="1" applyFont="1" applyFill="1" applyBorder="1" applyAlignment="1">
      <alignment horizontal="right"/>
    </xf>
    <xf numFmtId="0" fontId="45" fillId="0" borderId="0" xfId="0" applyFont="1" applyAlignment="1">
      <alignment wrapText="1"/>
    </xf>
    <xf numFmtId="3" fontId="1" fillId="30" borderId="15" xfId="39" applyNumberFormat="1" applyFont="1" applyFill="1" applyBorder="1" applyAlignment="1">
      <alignment horizontal="right" vertical="center"/>
    </xf>
    <xf numFmtId="3" fontId="99" fillId="0" borderId="15" xfId="39" applyNumberFormat="1" applyFont="1" applyFill="1" applyBorder="1" applyAlignment="1">
      <alignment horizontal="right" vertical="center"/>
    </xf>
    <xf numFmtId="166" fontId="1" fillId="0" borderId="10" xfId="39" applyNumberFormat="1" applyFont="1" applyFill="1" applyBorder="1" applyAlignment="1">
      <alignment horizontal="right" vertical="center"/>
    </xf>
    <xf numFmtId="166" fontId="1" fillId="30" borderId="10" xfId="39" applyNumberFormat="1" applyFont="1" applyFill="1" applyBorder="1" applyAlignment="1">
      <alignment horizontal="right" vertical="center"/>
    </xf>
    <xf numFmtId="166" fontId="99" fillId="0" borderId="10" xfId="39" applyNumberFormat="1" applyFont="1" applyFill="1" applyBorder="1" applyAlignment="1">
      <alignment horizontal="right" vertical="center"/>
    </xf>
    <xf numFmtId="0" fontId="45" fillId="0" borderId="0" xfId="51" applyFont="1" applyFill="1" applyBorder="1"/>
    <xf numFmtId="3" fontId="1" fillId="0" borderId="15" xfId="39" applyNumberFormat="1" applyFont="1" applyFill="1" applyBorder="1" applyAlignment="1">
      <alignment horizontal="right" vertical="center" wrapText="1"/>
    </xf>
    <xf numFmtId="0" fontId="66" fillId="24" borderId="50" xfId="0" applyFont="1" applyFill="1" applyBorder="1" applyAlignment="1">
      <alignment horizontal="center" vertical="center" wrapText="1"/>
    </xf>
    <xf numFmtId="0" fontId="66" fillId="24" borderId="51" xfId="0" applyFont="1" applyFill="1" applyBorder="1" applyAlignment="1">
      <alignment horizontal="center" vertical="center" wrapText="1"/>
    </xf>
    <xf numFmtId="3" fontId="1" fillId="50" borderId="51" xfId="0" applyNumberFormat="1" applyFont="1" applyFill="1" applyBorder="1" applyAlignment="1">
      <alignment horizontal="right"/>
    </xf>
    <xf numFmtId="0" fontId="1" fillId="24" borderId="10" xfId="0" applyFont="1" applyFill="1" applyBorder="1" applyAlignment="1">
      <alignment horizontal="center" vertical="center" wrapText="1"/>
    </xf>
    <xf numFmtId="0" fontId="149" fillId="0" borderId="0" xfId="0" applyFont="1" applyAlignment="1">
      <alignment wrapText="1"/>
    </xf>
    <xf numFmtId="0" fontId="1" fillId="49" borderId="10" xfId="36" applyFont="1" applyFill="1" applyBorder="1" applyAlignment="1">
      <alignment vertical="center"/>
    </xf>
    <xf numFmtId="0" fontId="1" fillId="49" borderId="12" xfId="36" applyFont="1" applyFill="1" applyBorder="1" applyAlignment="1">
      <alignment vertical="center"/>
    </xf>
    <xf numFmtId="4" fontId="33" fillId="49" borderId="10" xfId="0" applyNumberFormat="1" applyFont="1" applyFill="1" applyBorder="1" applyAlignment="1">
      <alignment horizontal="right"/>
    </xf>
    <xf numFmtId="4" fontId="0" fillId="0" borderId="0" xfId="0" applyNumberFormat="1"/>
    <xf numFmtId="0" fontId="32" fillId="24" borderId="10" xfId="0" applyFont="1" applyFill="1" applyBorder="1" applyAlignment="1">
      <alignment horizontal="center" vertical="center" wrapText="1"/>
    </xf>
    <xf numFmtId="0" fontId="32" fillId="24" borderId="51" xfId="0" applyFont="1" applyFill="1" applyBorder="1" applyAlignment="1">
      <alignment horizontal="center" vertical="center" wrapText="1"/>
    </xf>
    <xf numFmtId="3" fontId="33" fillId="0" borderId="10" xfId="0" applyNumberFormat="1" applyFont="1" applyBorder="1" applyAlignment="1">
      <alignment horizontal="right"/>
    </xf>
    <xf numFmtId="3" fontId="32" fillId="0" borderId="12" xfId="0" applyNumberFormat="1" applyFont="1" applyBorder="1" applyAlignment="1">
      <alignment horizontal="right"/>
    </xf>
    <xf numFmtId="3" fontId="32" fillId="0" borderId="15" xfId="39" applyNumberFormat="1" applyFont="1" applyFill="1" applyBorder="1" applyAlignment="1">
      <alignment horizontal="right" vertical="center"/>
    </xf>
    <xf numFmtId="166" fontId="32" fillId="0" borderId="15" xfId="39" applyNumberFormat="1" applyFont="1" applyFill="1" applyBorder="1" applyAlignment="1">
      <alignment horizontal="right" vertical="center"/>
    </xf>
    <xf numFmtId="166" fontId="32" fillId="0" borderId="10" xfId="39" applyNumberFormat="1" applyFont="1" applyFill="1" applyBorder="1" applyAlignment="1">
      <alignment horizontal="right" vertical="center"/>
    </xf>
    <xf numFmtId="3" fontId="33" fillId="0" borderId="0" xfId="0" applyNumberFormat="1" applyFont="1"/>
    <xf numFmtId="3" fontId="34" fillId="49" borderId="61" xfId="0" applyNumberFormat="1" applyFont="1" applyFill="1" applyBorder="1" applyAlignment="1">
      <alignment horizontal="right"/>
    </xf>
    <xf numFmtId="0" fontId="38" fillId="24" borderId="51" xfId="0" applyFont="1" applyFill="1" applyBorder="1" applyAlignment="1">
      <alignment horizontal="center" vertical="center" wrapText="1"/>
    </xf>
    <xf numFmtId="0" fontId="38" fillId="24" borderId="52" xfId="0" applyFont="1" applyFill="1" applyBorder="1" applyAlignment="1">
      <alignment horizontal="center" vertical="center" wrapText="1"/>
    </xf>
    <xf numFmtId="167" fontId="38" fillId="24" borderId="69" xfId="44" applyNumberFormat="1" applyFont="1" applyFill="1" applyBorder="1" applyProtection="1"/>
    <xf numFmtId="167" fontId="38" fillId="24" borderId="57" xfId="44" applyNumberFormat="1" applyFont="1" applyFill="1" applyBorder="1" applyProtection="1"/>
    <xf numFmtId="167" fontId="83" fillId="24" borderId="20" xfId="44" applyNumberFormat="1" applyFont="1" applyFill="1" applyBorder="1" applyProtection="1"/>
    <xf numFmtId="3" fontId="38" fillId="24" borderId="15" xfId="40" applyNumberFormat="1" applyFont="1" applyFill="1" applyBorder="1" applyProtection="1"/>
    <xf numFmtId="167" fontId="38" fillId="24" borderId="15" xfId="44" applyNumberFormat="1" applyFont="1" applyFill="1" applyBorder="1" applyProtection="1"/>
    <xf numFmtId="167" fontId="38" fillId="24" borderId="72" xfId="44" applyNumberFormat="1" applyFont="1" applyFill="1" applyBorder="1" applyProtection="1"/>
    <xf numFmtId="3" fontId="38" fillId="0" borderId="15" xfId="39" applyNumberFormat="1" applyFont="1" applyFill="1" applyBorder="1" applyAlignment="1">
      <alignment horizontal="right" vertical="center"/>
    </xf>
    <xf numFmtId="166" fontId="38" fillId="0" borderId="15" xfId="39" applyNumberFormat="1" applyFont="1" applyFill="1" applyBorder="1" applyAlignment="1">
      <alignment horizontal="right" vertical="center"/>
    </xf>
    <xf numFmtId="0" fontId="154" fillId="0" borderId="0" xfId="51" applyFont="1" applyFill="1" applyBorder="1"/>
    <xf numFmtId="166" fontId="32" fillId="0" borderId="0" xfId="39" applyNumberFormat="1" applyFont="1" applyFill="1" applyBorder="1" applyAlignment="1">
      <alignment horizontal="right" vertical="center"/>
    </xf>
    <xf numFmtId="166" fontId="34" fillId="0" borderId="13" xfId="0" applyNumberFormat="1" applyFont="1" applyBorder="1" applyAlignment="1">
      <alignment horizontal="right"/>
    </xf>
    <xf numFmtId="0" fontId="27" fillId="49" borderId="46" xfId="36" applyFont="1" applyFill="1" applyBorder="1" applyAlignment="1">
      <alignment vertical="center"/>
    </xf>
    <xf numFmtId="0" fontId="27" fillId="49" borderId="12" xfId="0" applyFont="1" applyFill="1" applyBorder="1" applyAlignment="1">
      <alignment vertical="center" wrapText="1"/>
    </xf>
    <xf numFmtId="0" fontId="71" fillId="49" borderId="10" xfId="0" applyFont="1" applyFill="1" applyBorder="1" applyAlignment="1">
      <alignment vertical="center"/>
    </xf>
    <xf numFmtId="0" fontId="27" fillId="49" borderId="51" xfId="0" applyFont="1" applyFill="1" applyBorder="1" applyAlignment="1">
      <alignment vertical="center" wrapText="1"/>
    </xf>
    <xf numFmtId="10" fontId="34" fillId="50" borderId="10" xfId="0" applyNumberFormat="1" applyFont="1" applyFill="1" applyBorder="1" applyAlignment="1">
      <alignment horizontal="right"/>
    </xf>
    <xf numFmtId="3" fontId="1" fillId="30" borderId="10" xfId="39" applyNumberFormat="1" applyFont="1" applyFill="1" applyBorder="1" applyAlignment="1">
      <alignment horizontal="right" vertical="center"/>
    </xf>
    <xf numFmtId="0" fontId="66" fillId="24" borderId="58" xfId="0" applyFont="1" applyFill="1" applyBorder="1" applyAlignment="1">
      <alignment horizontal="center" vertical="center" wrapText="1"/>
    </xf>
    <xf numFmtId="0" fontId="66" fillId="24" borderId="26" xfId="0" applyFont="1" applyFill="1" applyBorder="1" applyAlignment="1">
      <alignment horizontal="center" vertical="center" wrapText="1"/>
    </xf>
    <xf numFmtId="0" fontId="155" fillId="0" borderId="0" xfId="0" applyFont="1"/>
    <xf numFmtId="166" fontId="24" fillId="0" borderId="10" xfId="0" applyNumberFormat="1" applyFont="1" applyBorder="1" applyAlignment="1">
      <alignment horizontal="right"/>
    </xf>
    <xf numFmtId="166" fontId="28" fillId="0" borderId="12" xfId="0" applyNumberFormat="1" applyFont="1" applyBorder="1" applyAlignment="1">
      <alignment horizontal="right"/>
    </xf>
    <xf numFmtId="166" fontId="32" fillId="49" borderId="10" xfId="0" applyNumberFormat="1" applyFont="1" applyFill="1" applyBorder="1" applyAlignment="1">
      <alignment horizontal="right"/>
    </xf>
    <xf numFmtId="166" fontId="32" fillId="49" borderId="51" xfId="0" applyNumberFormat="1" applyFont="1" applyFill="1" applyBorder="1" applyAlignment="1">
      <alignment horizontal="right"/>
    </xf>
    <xf numFmtId="3" fontId="84" fillId="0" borderId="51" xfId="0" applyNumberFormat="1" applyFont="1" applyBorder="1" applyAlignment="1">
      <alignment horizontal="right"/>
    </xf>
    <xf numFmtId="171" fontId="84" fillId="0" borderId="51" xfId="0" applyNumberFormat="1" applyFont="1" applyBorder="1" applyAlignment="1">
      <alignment horizontal="right"/>
    </xf>
    <xf numFmtId="166" fontId="33" fillId="0" borderId="0" xfId="0" applyNumberFormat="1" applyFont="1"/>
    <xf numFmtId="3" fontId="34" fillId="46" borderId="61" xfId="0" applyNumberFormat="1" applyFont="1" applyFill="1" applyBorder="1" applyAlignment="1">
      <alignment horizontal="right"/>
    </xf>
    <xf numFmtId="3" fontId="103" fillId="0" borderId="0" xfId="0" applyNumberFormat="1" applyFont="1"/>
    <xf numFmtId="0" fontId="103" fillId="0" borderId="0" xfId="0" applyFont="1"/>
    <xf numFmtId="3" fontId="24" fillId="0" borderId="0" xfId="0" applyNumberFormat="1" applyFont="1"/>
    <xf numFmtId="0" fontId="1" fillId="0" borderId="10" xfId="36" applyFont="1" applyFill="1" applyBorder="1" applyAlignment="1">
      <alignment vertical="center"/>
    </xf>
    <xf numFmtId="0" fontId="39" fillId="24" borderId="10" xfId="0" applyFont="1" applyFill="1" applyBorder="1" applyAlignment="1">
      <alignment horizontal="center" vertical="center" wrapText="1"/>
    </xf>
    <xf numFmtId="0" fontId="1" fillId="24" borderId="10" xfId="0" applyFont="1" applyFill="1" applyBorder="1" applyAlignment="1">
      <alignment horizontal="center" vertical="center" wrapText="1"/>
    </xf>
    <xf numFmtId="0" fontId="66" fillId="24" borderId="10" xfId="0" applyFont="1" applyFill="1" applyBorder="1" applyAlignment="1">
      <alignment horizontal="center" vertical="center" wrapText="1"/>
    </xf>
    <xf numFmtId="3" fontId="32" fillId="49" borderId="10" xfId="39" applyNumberFormat="1" applyFont="1" applyFill="1" applyBorder="1" applyAlignment="1">
      <alignment horizontal="right" vertical="center" wrapText="1"/>
    </xf>
    <xf numFmtId="0" fontId="1" fillId="0" borderId="10" xfId="0" applyFont="1" applyBorder="1" applyAlignment="1">
      <alignment vertical="center" wrapText="1"/>
    </xf>
    <xf numFmtId="3" fontId="38" fillId="24" borderId="10" xfId="40" applyNumberFormat="1" applyFont="1" applyFill="1" applyBorder="1" applyAlignment="1" applyProtection="1">
      <alignment vertical="center"/>
    </xf>
    <xf numFmtId="167" fontId="38" fillId="24" borderId="10" xfId="44" applyNumberFormat="1" applyFont="1" applyFill="1" applyBorder="1" applyAlignment="1" applyProtection="1">
      <alignment vertical="center"/>
    </xf>
    <xf numFmtId="3" fontId="33" fillId="49" borderId="10" xfId="0" applyNumberFormat="1" applyFont="1" applyFill="1" applyBorder="1" applyAlignment="1">
      <alignment horizontal="right" vertical="center"/>
    </xf>
    <xf numFmtId="3" fontId="33" fillId="0" borderId="10" xfId="0" applyNumberFormat="1" applyFont="1" applyBorder="1" applyAlignment="1">
      <alignment horizontal="right" vertical="center"/>
    </xf>
    <xf numFmtId="10" fontId="34" fillId="49" borderId="10" xfId="0" applyNumberFormat="1" applyFont="1" applyFill="1" applyBorder="1" applyAlignment="1">
      <alignment horizontal="right" vertical="center"/>
    </xf>
    <xf numFmtId="10" fontId="83" fillId="24" borderId="10" xfId="40" applyNumberFormat="1" applyFont="1" applyFill="1" applyBorder="1" applyAlignment="1" applyProtection="1">
      <alignment vertical="center"/>
    </xf>
    <xf numFmtId="167" fontId="83" fillId="24" borderId="10" xfId="44" applyNumberFormat="1" applyFont="1" applyFill="1" applyBorder="1" applyAlignment="1" applyProtection="1">
      <alignment vertical="center"/>
    </xf>
    <xf numFmtId="3" fontId="83" fillId="24" borderId="10" xfId="40" applyNumberFormat="1" applyFont="1" applyFill="1" applyBorder="1" applyAlignment="1" applyProtection="1">
      <alignment vertical="center"/>
    </xf>
    <xf numFmtId="3" fontId="34" fillId="49" borderId="10" xfId="0" applyNumberFormat="1" applyFont="1" applyFill="1" applyBorder="1" applyAlignment="1">
      <alignment horizontal="right" vertical="center"/>
    </xf>
    <xf numFmtId="166" fontId="34" fillId="49" borderId="10" xfId="0" applyNumberFormat="1" applyFont="1" applyFill="1" applyBorder="1" applyAlignment="1">
      <alignment horizontal="right" vertical="center"/>
    </xf>
    <xf numFmtId="3" fontId="32" fillId="0" borderId="10" xfId="0" applyNumberFormat="1" applyFont="1" applyFill="1" applyBorder="1" applyAlignment="1">
      <alignment horizontal="right" vertical="center"/>
    </xf>
    <xf numFmtId="3" fontId="32" fillId="49" borderId="10" xfId="0" applyNumberFormat="1" applyFont="1" applyFill="1" applyBorder="1" applyAlignment="1">
      <alignment horizontal="right" vertical="center"/>
    </xf>
    <xf numFmtId="1" fontId="32" fillId="49" borderId="10" xfId="0" applyNumberFormat="1" applyFont="1" applyFill="1" applyBorder="1" applyAlignment="1">
      <alignment horizontal="right" vertical="center"/>
    </xf>
    <xf numFmtId="3" fontId="38" fillId="49" borderId="10" xfId="0" applyNumberFormat="1" applyFont="1" applyFill="1" applyBorder="1" applyAlignment="1">
      <alignment horizontal="right" vertical="center"/>
    </xf>
    <xf numFmtId="171" fontId="33" fillId="0" borderId="0" xfId="0" applyNumberFormat="1" applyFont="1"/>
    <xf numFmtId="10" fontId="34" fillId="30" borderId="10" xfId="0" applyNumberFormat="1" applyFont="1" applyFill="1" applyBorder="1" applyAlignment="1">
      <alignment horizontal="right" vertical="center"/>
    </xf>
    <xf numFmtId="174" fontId="32" fillId="49" borderId="10" xfId="39" applyNumberFormat="1" applyFont="1" applyFill="1" applyBorder="1" applyAlignment="1">
      <alignment horizontal="right" vertical="center"/>
    </xf>
    <xf numFmtId="0" fontId="1" fillId="0" borderId="10" xfId="36" applyFont="1" applyFill="1" applyBorder="1" applyAlignment="1">
      <alignment vertical="center"/>
    </xf>
    <xf numFmtId="10" fontId="34" fillId="28" borderId="10" xfId="0" applyNumberFormat="1" applyFont="1" applyFill="1" applyBorder="1" applyAlignment="1">
      <alignment horizontal="right" vertical="center"/>
    </xf>
    <xf numFmtId="3" fontId="32" fillId="49" borderId="51" xfId="0" applyNumberFormat="1" applyFont="1" applyFill="1" applyBorder="1" applyAlignment="1">
      <alignment horizontal="right" vertical="center"/>
    </xf>
    <xf numFmtId="3" fontId="38" fillId="49" borderId="51" xfId="0" applyNumberFormat="1" applyFont="1" applyFill="1" applyBorder="1" applyAlignment="1">
      <alignment horizontal="right" vertical="center"/>
    </xf>
    <xf numFmtId="3" fontId="34" fillId="49" borderId="12" xfId="0" applyNumberFormat="1" applyFont="1" applyFill="1" applyBorder="1" applyAlignment="1">
      <alignment horizontal="right" vertical="center"/>
    </xf>
    <xf numFmtId="3" fontId="34" fillId="49" borderId="51" xfId="0" applyNumberFormat="1" applyFont="1" applyFill="1" applyBorder="1" applyAlignment="1">
      <alignment horizontal="right" vertical="center"/>
    </xf>
    <xf numFmtId="3" fontId="38" fillId="24" borderId="12" xfId="40" applyNumberFormat="1" applyFont="1" applyFill="1" applyBorder="1" applyProtection="1"/>
    <xf numFmtId="167" fontId="38" fillId="24" borderId="12" xfId="44" applyNumberFormat="1" applyFont="1" applyFill="1" applyBorder="1" applyProtection="1"/>
    <xf numFmtId="167" fontId="38" fillId="24" borderId="59" xfId="44" applyNumberFormat="1" applyFont="1" applyFill="1" applyBorder="1" applyProtection="1"/>
    <xf numFmtId="3" fontId="32" fillId="49" borderId="15" xfId="39" applyNumberFormat="1" applyFont="1" applyFill="1" applyBorder="1" applyAlignment="1">
      <alignment horizontal="right" vertical="center" wrapText="1"/>
    </xf>
    <xf numFmtId="3" fontId="32" fillId="49" borderId="15" xfId="39" applyNumberFormat="1" applyFont="1" applyFill="1" applyBorder="1" applyAlignment="1">
      <alignment horizontal="right" vertical="center"/>
    </xf>
    <xf numFmtId="0" fontId="1" fillId="0" borderId="10" xfId="36" applyFont="1" applyFill="1" applyBorder="1" applyAlignment="1">
      <alignment vertical="center"/>
    </xf>
    <xf numFmtId="0" fontId="1" fillId="0" borderId="12" xfId="36" applyFont="1" applyFill="1" applyBorder="1" applyAlignment="1">
      <alignment vertical="center"/>
    </xf>
    <xf numFmtId="0" fontId="1" fillId="0" borderId="15" xfId="36" applyFont="1" applyFill="1" applyBorder="1" applyAlignment="1">
      <alignment vertical="center"/>
    </xf>
    <xf numFmtId="0" fontId="27" fillId="0" borderId="15" xfId="36" applyFont="1" applyFill="1" applyBorder="1" applyAlignment="1">
      <alignment vertical="center"/>
    </xf>
    <xf numFmtId="0" fontId="27" fillId="0" borderId="10" xfId="36" applyFont="1" applyFill="1" applyBorder="1" applyAlignment="1">
      <alignment vertical="center"/>
    </xf>
    <xf numFmtId="0" fontId="1" fillId="24" borderId="12" xfId="0" applyFont="1" applyFill="1" applyBorder="1" applyAlignment="1">
      <alignment horizontal="center" vertical="center" wrapText="1"/>
    </xf>
    <xf numFmtId="0" fontId="27" fillId="24" borderId="12" xfId="0" applyFont="1" applyFill="1" applyBorder="1" applyAlignment="1">
      <alignment horizontal="center" vertical="center" wrapText="1"/>
    </xf>
    <xf numFmtId="0" fontId="37" fillId="24" borderId="12" xfId="0" applyFont="1" applyFill="1" applyBorder="1" applyAlignment="1">
      <alignment horizontal="center" vertical="center" wrapText="1"/>
    </xf>
    <xf numFmtId="0" fontId="37" fillId="24" borderId="59" xfId="0" applyFont="1" applyFill="1" applyBorder="1" applyAlignment="1">
      <alignment horizontal="center" vertical="center" wrapText="1"/>
    </xf>
    <xf numFmtId="3" fontId="34" fillId="49" borderId="68" xfId="0" applyNumberFormat="1" applyFont="1" applyFill="1" applyBorder="1" applyAlignment="1">
      <alignment horizontal="right"/>
    </xf>
    <xf numFmtId="10" fontId="34" fillId="49" borderId="53" xfId="0" applyNumberFormat="1" applyFont="1" applyFill="1" applyBorder="1" applyAlignment="1">
      <alignment horizontal="right"/>
    </xf>
    <xf numFmtId="3" fontId="34" fillId="49" borderId="15" xfId="0" applyNumberFormat="1" applyFont="1" applyFill="1" applyBorder="1" applyAlignment="1">
      <alignment horizontal="right"/>
    </xf>
    <xf numFmtId="3" fontId="34" fillId="34" borderId="10" xfId="0" applyNumberFormat="1" applyFont="1" applyFill="1" applyBorder="1" applyAlignment="1">
      <alignment horizontal="right"/>
    </xf>
    <xf numFmtId="3" fontId="32" fillId="0" borderId="62" xfId="39" applyNumberFormat="1" applyFont="1" applyFill="1" applyBorder="1" applyAlignment="1">
      <alignment horizontal="right" vertical="center"/>
    </xf>
    <xf numFmtId="3" fontId="33" fillId="30" borderId="10" xfId="0" applyNumberFormat="1" applyFont="1" applyFill="1" applyBorder="1" applyAlignment="1">
      <alignment horizontal="right"/>
    </xf>
    <xf numFmtId="166" fontId="1" fillId="0" borderId="0" xfId="0" applyNumberFormat="1" applyFont="1"/>
    <xf numFmtId="3" fontId="1" fillId="0" borderId="0" xfId="0" applyNumberFormat="1" applyFont="1"/>
    <xf numFmtId="3" fontId="32" fillId="29" borderId="10" xfId="0" applyNumberFormat="1" applyFont="1" applyFill="1" applyBorder="1" applyAlignment="1">
      <alignment horizontal="right" vertical="center"/>
    </xf>
    <xf numFmtId="3" fontId="32" fillId="0" borderId="10" xfId="39" applyNumberFormat="1" applyFont="1" applyFill="1" applyBorder="1" applyAlignment="1">
      <alignment horizontal="right" vertical="center" wrapText="1"/>
    </xf>
    <xf numFmtId="3" fontId="32" fillId="0" borderId="10" xfId="0" applyNumberFormat="1" applyFont="1" applyBorder="1" applyAlignment="1">
      <alignment horizontal="right" vertical="center"/>
    </xf>
    <xf numFmtId="10" fontId="38" fillId="0" borderId="10" xfId="0" applyNumberFormat="1" applyFont="1" applyBorder="1" applyAlignment="1">
      <alignment horizontal="right" vertical="center"/>
    </xf>
    <xf numFmtId="10" fontId="32" fillId="0" borderId="10" xfId="0" applyNumberFormat="1" applyFont="1" applyBorder="1" applyAlignment="1">
      <alignment horizontal="right" vertical="center"/>
    </xf>
    <xf numFmtId="10" fontId="34" fillId="0" borderId="10" xfId="0" applyNumberFormat="1" applyFont="1" applyBorder="1" applyAlignment="1">
      <alignment horizontal="right" vertical="center"/>
    </xf>
    <xf numFmtId="3" fontId="38" fillId="0" borderId="10" xfId="0" applyNumberFormat="1" applyFont="1" applyBorder="1" applyAlignment="1">
      <alignment horizontal="right" vertical="center"/>
    </xf>
    <xf numFmtId="3" fontId="38" fillId="24" borderId="46" xfId="40" applyNumberFormat="1" applyFont="1" applyFill="1" applyBorder="1" applyAlignment="1" applyProtection="1">
      <alignment vertical="center"/>
    </xf>
    <xf numFmtId="167" fontId="38" fillId="24" borderId="46" xfId="44" applyNumberFormat="1" applyFont="1" applyFill="1" applyBorder="1" applyAlignment="1" applyProtection="1">
      <alignment vertical="center"/>
    </xf>
    <xf numFmtId="167" fontId="38" fillId="24" borderId="47" xfId="44" applyNumberFormat="1" applyFont="1" applyFill="1" applyBorder="1" applyAlignment="1" applyProtection="1">
      <alignment vertical="center"/>
    </xf>
    <xf numFmtId="167" fontId="38" fillId="24" borderId="49" xfId="44" applyNumberFormat="1" applyFont="1" applyFill="1" applyBorder="1" applyAlignment="1" applyProtection="1">
      <alignment vertical="center"/>
    </xf>
    <xf numFmtId="167" fontId="83" fillId="24" borderId="49" xfId="44" applyNumberFormat="1" applyFont="1" applyFill="1" applyBorder="1" applyAlignment="1" applyProtection="1">
      <alignment vertical="center"/>
    </xf>
    <xf numFmtId="0" fontId="1" fillId="24" borderId="10" xfId="0" applyFont="1" applyFill="1" applyBorder="1" applyAlignment="1">
      <alignment horizontal="center" vertical="center" wrapText="1"/>
    </xf>
    <xf numFmtId="0" fontId="1" fillId="0" borderId="10" xfId="36" applyFont="1" applyFill="1" applyBorder="1" applyAlignment="1">
      <alignment vertical="center"/>
    </xf>
    <xf numFmtId="0" fontId="0" fillId="0" borderId="0" xfId="0" applyAlignment="1">
      <alignment wrapText="1"/>
    </xf>
    <xf numFmtId="0" fontId="1" fillId="24" borderId="10" xfId="0" applyFont="1" applyFill="1" applyBorder="1" applyAlignment="1">
      <alignment horizontal="center" vertical="center" wrapText="1"/>
    </xf>
    <xf numFmtId="0" fontId="1" fillId="0" borderId="10" xfId="36" applyFont="1" applyFill="1" applyBorder="1" applyAlignment="1">
      <alignment vertical="center"/>
    </xf>
    <xf numFmtId="0" fontId="0" fillId="0" borderId="0" xfId="0" applyAlignment="1">
      <alignment wrapText="1"/>
    </xf>
    <xf numFmtId="0" fontId="1" fillId="0" borderId="10" xfId="36" applyFont="1" applyFill="1" applyBorder="1" applyAlignment="1">
      <alignment vertical="center"/>
    </xf>
    <xf numFmtId="0" fontId="1" fillId="24" borderId="1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0" borderId="10" xfId="36" applyFont="1" applyFill="1" applyBorder="1" applyAlignment="1">
      <alignment vertical="center"/>
    </xf>
    <xf numFmtId="0" fontId="1" fillId="24" borderId="1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0" borderId="10" xfId="36" applyFont="1" applyFill="1" applyBorder="1" applyAlignment="1">
      <alignment vertical="center"/>
    </xf>
    <xf numFmtId="0" fontId="1" fillId="24" borderId="1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0" borderId="10" xfId="36" applyFont="1" applyFill="1" applyBorder="1" applyAlignment="1">
      <alignment vertical="center"/>
    </xf>
    <xf numFmtId="0" fontId="1" fillId="24" borderId="1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4" borderId="10" xfId="0" applyFont="1" applyFill="1" applyBorder="1" applyAlignment="1">
      <alignment horizontal="center" vertical="center" wrapText="1"/>
    </xf>
    <xf numFmtId="0" fontId="1" fillId="0" borderId="10" xfId="36" applyFont="1" applyFill="1" applyBorder="1" applyAlignment="1">
      <alignment vertical="center"/>
    </xf>
    <xf numFmtId="0" fontId="0" fillId="0" borderId="0" xfId="0" applyAlignment="1">
      <alignment wrapText="1"/>
    </xf>
    <xf numFmtId="0" fontId="1" fillId="24" borderId="10" xfId="0" applyFont="1" applyFill="1" applyBorder="1" applyAlignment="1">
      <alignment horizontal="center" vertical="center" wrapText="1"/>
    </xf>
    <xf numFmtId="0" fontId="1" fillId="0" borderId="10" xfId="36" applyFont="1" applyFill="1" applyBorder="1" applyAlignment="1">
      <alignment vertical="center"/>
    </xf>
    <xf numFmtId="0" fontId="0" fillId="0" borderId="0" xfId="0" applyAlignment="1">
      <alignment wrapText="1"/>
    </xf>
    <xf numFmtId="0" fontId="1" fillId="0" borderId="10" xfId="36" applyFont="1" applyFill="1" applyBorder="1" applyAlignment="1">
      <alignment vertical="center"/>
    </xf>
    <xf numFmtId="0" fontId="1" fillId="24" borderId="1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4" borderId="10" xfId="0" applyFont="1" applyFill="1" applyBorder="1" applyAlignment="1">
      <alignment horizontal="center" vertical="center" wrapText="1"/>
    </xf>
    <xf numFmtId="0" fontId="1" fillId="0" borderId="10" xfId="36" applyFont="1" applyFill="1" applyBorder="1" applyAlignment="1">
      <alignment vertical="center"/>
    </xf>
    <xf numFmtId="0" fontId="0" fillId="0" borderId="0" xfId="0" applyAlignment="1">
      <alignment wrapText="1"/>
    </xf>
    <xf numFmtId="0" fontId="1" fillId="24" borderId="10" xfId="0" applyFont="1" applyFill="1" applyBorder="1" applyAlignment="1">
      <alignment horizontal="center" vertical="center" wrapText="1"/>
    </xf>
    <xf numFmtId="0" fontId="1" fillId="0" borderId="10" xfId="36" applyFont="1" applyFill="1" applyBorder="1" applyAlignment="1">
      <alignment vertical="center"/>
    </xf>
    <xf numFmtId="0" fontId="0" fillId="0" borderId="0" xfId="0" applyAlignment="1">
      <alignment wrapText="1"/>
    </xf>
    <xf numFmtId="0" fontId="1" fillId="24" borderId="10" xfId="0" applyFont="1" applyFill="1" applyBorder="1" applyAlignment="1">
      <alignment horizontal="center" vertical="center" wrapText="1"/>
    </xf>
    <xf numFmtId="10" fontId="83" fillId="24" borderId="10" xfId="44" applyNumberFormat="1" applyFont="1" applyFill="1" applyBorder="1" applyAlignment="1" applyProtection="1">
      <alignment vertical="center"/>
    </xf>
    <xf numFmtId="0" fontId="1" fillId="24" borderId="10" xfId="0" applyFont="1" applyFill="1" applyBorder="1" applyAlignment="1">
      <alignment horizontal="center" vertical="center" wrapText="1"/>
    </xf>
    <xf numFmtId="0" fontId="1" fillId="24" borderId="10" xfId="0" applyFont="1" applyFill="1" applyBorder="1" applyAlignment="1">
      <alignment horizontal="center" vertical="center" wrapText="1"/>
    </xf>
    <xf numFmtId="10" fontId="83" fillId="0" borderId="10" xfId="0" applyNumberFormat="1" applyFont="1" applyBorder="1" applyAlignment="1">
      <alignment horizontal="right" vertical="center"/>
    </xf>
    <xf numFmtId="10" fontId="156" fillId="0" borderId="10" xfId="0" applyNumberFormat="1" applyFont="1" applyBorder="1" applyAlignment="1">
      <alignment horizontal="right" vertical="center"/>
    </xf>
    <xf numFmtId="10" fontId="157" fillId="0" borderId="10" xfId="0" applyNumberFormat="1" applyFont="1" applyBorder="1" applyAlignment="1">
      <alignment horizontal="right" vertical="center"/>
    </xf>
    <xf numFmtId="0" fontId="1" fillId="24" borderId="10" xfId="0" applyFont="1" applyFill="1" applyBorder="1" applyAlignment="1">
      <alignment horizontal="center" vertical="center" wrapText="1"/>
    </xf>
    <xf numFmtId="0" fontId="39" fillId="24" borderId="10" xfId="0" applyFont="1" applyFill="1" applyBorder="1" applyAlignment="1">
      <alignment horizontal="center" vertical="center" wrapText="1"/>
    </xf>
    <xf numFmtId="0" fontId="27" fillId="0" borderId="10" xfId="36" applyFont="1" applyFill="1" applyBorder="1" applyAlignment="1">
      <alignment vertical="center"/>
    </xf>
    <xf numFmtId="0" fontId="76" fillId="0" borderId="0" xfId="0" applyFont="1"/>
    <xf numFmtId="0" fontId="76" fillId="0" borderId="0" xfId="0" applyFont="1" applyAlignment="1">
      <alignment wrapText="1"/>
    </xf>
    <xf numFmtId="169" fontId="24" fillId="0" borderId="0" xfId="0" applyNumberFormat="1" applyFont="1"/>
    <xf numFmtId="3" fontId="27" fillId="0" borderId="0" xfId="0" applyNumberFormat="1" applyFont="1"/>
    <xf numFmtId="166" fontId="27" fillId="0" borderId="0" xfId="0" applyNumberFormat="1" applyFont="1"/>
    <xf numFmtId="166" fontId="37" fillId="0" borderId="0" xfId="0" applyNumberFormat="1" applyFont="1"/>
    <xf numFmtId="3" fontId="37" fillId="24" borderId="10" xfId="40" applyNumberFormat="1" applyFont="1" applyFill="1" applyBorder="1" applyAlignment="1" applyProtection="1">
      <alignment vertical="center"/>
    </xf>
    <xf numFmtId="167" fontId="37" fillId="24" borderId="10" xfId="44" applyNumberFormat="1" applyFont="1" applyFill="1" applyBorder="1" applyAlignment="1" applyProtection="1">
      <alignment vertical="center"/>
    </xf>
    <xf numFmtId="3" fontId="37" fillId="24" borderId="46" xfId="40" applyNumberFormat="1" applyFont="1" applyFill="1" applyBorder="1" applyAlignment="1" applyProtection="1">
      <alignment vertical="center"/>
    </xf>
    <xf numFmtId="167" fontId="37" fillId="24" borderId="46" xfId="44" applyNumberFormat="1" applyFont="1" applyFill="1" applyBorder="1" applyAlignment="1" applyProtection="1">
      <alignment vertical="center"/>
    </xf>
    <xf numFmtId="167" fontId="37" fillId="24" borderId="47" xfId="44" applyNumberFormat="1" applyFont="1" applyFill="1" applyBorder="1" applyAlignment="1" applyProtection="1">
      <alignment vertical="center"/>
    </xf>
    <xf numFmtId="3" fontId="27" fillId="0" borderId="10" xfId="0" applyNumberFormat="1" applyFont="1" applyBorder="1" applyAlignment="1">
      <alignment horizontal="right" vertical="center"/>
    </xf>
    <xf numFmtId="167" fontId="37" fillId="24" borderId="49" xfId="44" applyNumberFormat="1" applyFont="1" applyFill="1" applyBorder="1" applyAlignment="1" applyProtection="1">
      <alignment vertical="center"/>
    </xf>
    <xf numFmtId="10" fontId="27" fillId="0" borderId="10" xfId="0" applyNumberFormat="1" applyFont="1" applyBorder="1" applyAlignment="1">
      <alignment horizontal="right" vertical="center"/>
    </xf>
    <xf numFmtId="10" fontId="146" fillId="24" borderId="10" xfId="40" applyNumberFormat="1" applyFont="1" applyFill="1" applyBorder="1" applyAlignment="1" applyProtection="1">
      <alignment vertical="center"/>
    </xf>
    <xf numFmtId="167" fontId="146" fillId="24" borderId="10" xfId="44" applyNumberFormat="1" applyFont="1" applyFill="1" applyBorder="1" applyAlignment="1" applyProtection="1">
      <alignment vertical="center"/>
    </xf>
    <xf numFmtId="3" fontId="146" fillId="24" borderId="10" xfId="40" applyNumberFormat="1" applyFont="1" applyFill="1" applyBorder="1" applyAlignment="1" applyProtection="1">
      <alignment vertical="center"/>
    </xf>
    <xf numFmtId="167" fontId="146" fillId="24" borderId="49" xfId="44" applyNumberFormat="1" applyFont="1" applyFill="1" applyBorder="1" applyAlignment="1" applyProtection="1">
      <alignment vertical="center"/>
    </xf>
    <xf numFmtId="10" fontId="28" fillId="0" borderId="10" xfId="0" applyNumberFormat="1" applyFont="1" applyBorder="1" applyAlignment="1">
      <alignment horizontal="right" vertical="center"/>
    </xf>
    <xf numFmtId="3" fontId="27" fillId="0" borderId="10" xfId="0" applyNumberFormat="1" applyFont="1" applyFill="1" applyBorder="1" applyAlignment="1">
      <alignment horizontal="right" vertical="center"/>
    </xf>
    <xf numFmtId="3" fontId="27" fillId="29" borderId="10" xfId="0" applyNumberFormat="1" applyFont="1" applyFill="1" applyBorder="1" applyAlignment="1">
      <alignment horizontal="right" vertical="center"/>
    </xf>
    <xf numFmtId="0" fontId="27" fillId="0" borderId="0" xfId="0" applyFont="1"/>
    <xf numFmtId="0" fontId="82" fillId="0" borderId="10" xfId="0" applyFont="1" applyBorder="1" applyAlignment="1">
      <alignment vertical="center"/>
    </xf>
    <xf numFmtId="17" fontId="26" fillId="24" borderId="10" xfId="0" applyNumberFormat="1" applyFont="1" applyFill="1" applyBorder="1" applyAlignment="1">
      <alignment horizontal="center"/>
    </xf>
    <xf numFmtId="0" fontId="26" fillId="24" borderId="10" xfId="0" applyFont="1" applyFill="1" applyBorder="1" applyAlignment="1">
      <alignment horizontal="center"/>
    </xf>
    <xf numFmtId="0" fontId="37" fillId="24" borderId="10" xfId="0" applyFont="1" applyFill="1" applyBorder="1" applyAlignment="1">
      <alignment horizontal="center" vertical="center" wrapText="1"/>
    </xf>
    <xf numFmtId="0" fontId="27" fillId="0" borderId="10" xfId="36" applyFont="1" applyFill="1" applyBorder="1" applyAlignment="1">
      <alignment horizontal="center" vertical="center"/>
    </xf>
    <xf numFmtId="0" fontId="27" fillId="0" borderId="10" xfId="36" applyFont="1" applyFill="1" applyBorder="1" applyAlignment="1">
      <alignment vertical="center" wrapText="1"/>
    </xf>
    <xf numFmtId="0" fontId="27" fillId="0" borderId="10" xfId="36" applyFont="1" applyFill="1" applyBorder="1" applyAlignment="1">
      <alignment vertical="center"/>
    </xf>
    <xf numFmtId="0" fontId="29" fillId="0" borderId="0" xfId="0" applyFont="1" applyBorder="1" applyAlignment="1">
      <alignment vertical="center" wrapText="1"/>
    </xf>
    <xf numFmtId="0" fontId="27" fillId="24" borderId="10" xfId="0" applyFont="1" applyFill="1" applyBorder="1" applyAlignment="1">
      <alignment horizontal="center" vertical="center" wrapText="1"/>
    </xf>
    <xf numFmtId="0" fontId="3" fillId="0" borderId="10" xfId="36" applyFont="1" applyFill="1" applyBorder="1" applyAlignment="1">
      <alignment horizontal="center" vertical="center"/>
    </xf>
    <xf numFmtId="0" fontId="50" fillId="0" borderId="10" xfId="36" applyFont="1" applyFill="1" applyBorder="1" applyAlignment="1">
      <alignment vertical="center" wrapText="1"/>
    </xf>
    <xf numFmtId="0" fontId="1" fillId="0" borderId="10" xfId="36" applyFont="1" applyFill="1" applyBorder="1" applyAlignment="1">
      <alignment vertical="center"/>
    </xf>
    <xf numFmtId="0" fontId="3" fillId="0" borderId="10" xfId="36" applyFont="1" applyFill="1" applyBorder="1" applyAlignment="1">
      <alignment vertical="center" wrapText="1"/>
    </xf>
    <xf numFmtId="0" fontId="40" fillId="0" borderId="10" xfId="36" applyFont="1" applyFill="1" applyBorder="1" applyAlignment="1">
      <alignment vertical="center" wrapText="1"/>
    </xf>
    <xf numFmtId="0" fontId="1" fillId="24" borderId="1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39" fillId="24" borderId="10" xfId="0" applyFont="1" applyFill="1" applyBorder="1" applyAlignment="1">
      <alignment horizontal="center" vertical="center" wrapText="1"/>
    </xf>
    <xf numFmtId="0" fontId="3" fillId="0" borderId="12" xfId="36" applyFont="1" applyFill="1" applyBorder="1" applyAlignment="1">
      <alignment horizontal="center" vertical="center"/>
    </xf>
    <xf numFmtId="0" fontId="3" fillId="0" borderId="12" xfId="36" applyFont="1" applyFill="1" applyBorder="1" applyAlignment="1">
      <alignment vertical="center" wrapText="1"/>
    </xf>
    <xf numFmtId="0" fontId="3" fillId="0" borderId="54" xfId="36" applyFont="1" applyFill="1" applyBorder="1" applyAlignment="1">
      <alignment horizontal="center" vertical="center"/>
    </xf>
    <xf numFmtId="0" fontId="3" fillId="0" borderId="58" xfId="36" applyFont="1" applyFill="1" applyBorder="1" applyAlignment="1">
      <alignment horizontal="center" vertical="center"/>
    </xf>
    <xf numFmtId="0" fontId="3" fillId="0" borderId="60" xfId="36" applyFont="1" applyFill="1" applyBorder="1" applyAlignment="1">
      <alignment horizontal="center" vertical="center"/>
    </xf>
    <xf numFmtId="0" fontId="3" fillId="0" borderId="55" xfId="36" applyFont="1" applyFill="1" applyBorder="1" applyAlignment="1">
      <alignment vertical="center" wrapText="1"/>
    </xf>
    <xf numFmtId="0" fontId="3" fillId="0" borderId="26" xfId="36" applyFont="1" applyFill="1" applyBorder="1" applyAlignment="1">
      <alignment vertical="center" wrapText="1"/>
    </xf>
    <xf numFmtId="0" fontId="3" fillId="0" borderId="61" xfId="36" applyFont="1" applyFill="1" applyBorder="1" applyAlignment="1">
      <alignment vertical="center" wrapText="1"/>
    </xf>
    <xf numFmtId="0" fontId="3" fillId="0" borderId="26" xfId="36" applyFont="1" applyFill="1" applyBorder="1" applyAlignment="1">
      <alignment horizontal="center" vertical="center"/>
    </xf>
    <xf numFmtId="0" fontId="39" fillId="24" borderId="18" xfId="0" applyFont="1" applyFill="1" applyBorder="1" applyAlignment="1">
      <alignment horizontal="center" vertical="center" wrapText="1"/>
    </xf>
    <xf numFmtId="0" fontId="26" fillId="24" borderId="11" xfId="0" applyFont="1" applyFill="1" applyBorder="1" applyAlignment="1">
      <alignment horizontal="center"/>
    </xf>
    <xf numFmtId="0" fontId="26" fillId="24" borderId="16" xfId="0" applyFont="1" applyFill="1" applyBorder="1" applyAlignment="1">
      <alignment horizontal="center"/>
    </xf>
    <xf numFmtId="0" fontId="26" fillId="24" borderId="17" xfId="0" applyFont="1" applyFill="1" applyBorder="1" applyAlignment="1">
      <alignment horizontal="center"/>
    </xf>
    <xf numFmtId="0" fontId="39" fillId="24" borderId="15" xfId="0" applyFont="1" applyFill="1" applyBorder="1" applyAlignment="1">
      <alignment horizontal="center" vertical="center" wrapText="1"/>
    </xf>
    <xf numFmtId="0" fontId="39" fillId="24" borderId="30" xfId="0" applyFont="1" applyFill="1" applyBorder="1" applyAlignment="1">
      <alignment horizontal="center" vertical="center" wrapText="1"/>
    </xf>
    <xf numFmtId="0" fontId="1" fillId="24" borderId="16" xfId="0" applyFont="1" applyFill="1" applyBorder="1" applyAlignment="1">
      <alignment horizontal="center" vertical="center" wrapText="1"/>
    </xf>
    <xf numFmtId="0" fontId="1" fillId="24" borderId="26" xfId="0" applyFont="1" applyFill="1" applyBorder="1" applyAlignment="1">
      <alignment horizontal="center" vertical="center" wrapText="1"/>
    </xf>
    <xf numFmtId="0" fontId="1" fillId="24" borderId="24" xfId="0" applyFont="1" applyFill="1" applyBorder="1" applyAlignment="1">
      <alignment horizontal="center" vertical="center" wrapText="1"/>
    </xf>
    <xf numFmtId="0" fontId="1" fillId="0" borderId="12" xfId="36" applyFont="1" applyFill="1" applyBorder="1" applyAlignment="1">
      <alignment vertical="center"/>
    </xf>
    <xf numFmtId="0" fontId="1" fillId="0" borderId="15" xfId="36" applyFont="1" applyFill="1" applyBorder="1" applyAlignment="1">
      <alignment vertical="center"/>
    </xf>
    <xf numFmtId="0" fontId="29" fillId="0" borderId="33" xfId="0" applyFont="1" applyBorder="1" applyAlignment="1">
      <alignment vertical="center" wrapText="1"/>
    </xf>
    <xf numFmtId="0" fontId="3" fillId="0" borderId="21" xfId="36" applyFont="1" applyFill="1" applyBorder="1" applyAlignment="1">
      <alignment horizontal="center" vertical="center"/>
    </xf>
    <xf numFmtId="0" fontId="3" fillId="0" borderId="28" xfId="36" applyFont="1" applyFill="1" applyBorder="1" applyAlignment="1">
      <alignment horizontal="center" vertical="center"/>
    </xf>
    <xf numFmtId="0" fontId="3" fillId="0" borderId="29" xfId="36" applyFont="1" applyFill="1" applyBorder="1" applyAlignment="1">
      <alignment horizontal="center" vertical="center"/>
    </xf>
    <xf numFmtId="0" fontId="3" fillId="0" borderId="16" xfId="36" applyFont="1" applyFill="1" applyBorder="1" applyAlignment="1">
      <alignment vertical="center" wrapText="1"/>
    </xf>
    <xf numFmtId="0" fontId="3" fillId="0" borderId="24" xfId="36" applyFont="1" applyFill="1" applyBorder="1" applyAlignment="1">
      <alignment vertical="center" wrapText="1"/>
    </xf>
    <xf numFmtId="0" fontId="1" fillId="24" borderId="21" xfId="0" applyFont="1" applyFill="1" applyBorder="1" applyAlignment="1">
      <alignment horizontal="center" vertical="center" wrapText="1"/>
    </xf>
    <xf numFmtId="0" fontId="1" fillId="24" borderId="28" xfId="0" applyFont="1" applyFill="1" applyBorder="1" applyAlignment="1">
      <alignment horizontal="center" vertical="center" wrapText="1"/>
    </xf>
    <xf numFmtId="0" fontId="1" fillId="24" borderId="29" xfId="0" applyFont="1" applyFill="1" applyBorder="1" applyAlignment="1">
      <alignment horizontal="center" vertical="center" wrapText="1"/>
    </xf>
    <xf numFmtId="0" fontId="40" fillId="0" borderId="16" xfId="36" applyFont="1" applyFill="1" applyBorder="1" applyAlignment="1">
      <alignment vertical="center" wrapText="1"/>
    </xf>
    <xf numFmtId="0" fontId="40" fillId="0" borderId="26" xfId="36" applyFont="1" applyFill="1" applyBorder="1" applyAlignment="1">
      <alignment vertical="center" wrapText="1"/>
    </xf>
    <xf numFmtId="0" fontId="40" fillId="0" borderId="24" xfId="36" applyFont="1" applyFill="1" applyBorder="1" applyAlignment="1">
      <alignment vertical="center" wrapText="1"/>
    </xf>
    <xf numFmtId="0" fontId="43" fillId="0" borderId="16" xfId="36" applyFont="1" applyFill="1" applyBorder="1" applyAlignment="1">
      <alignment vertical="center" wrapText="1"/>
    </xf>
    <xf numFmtId="0" fontId="43" fillId="0" borderId="26" xfId="36" applyFont="1" applyFill="1" applyBorder="1" applyAlignment="1">
      <alignment vertical="center" wrapText="1"/>
    </xf>
    <xf numFmtId="0" fontId="43" fillId="0" borderId="24" xfId="36" applyFont="1" applyFill="1" applyBorder="1" applyAlignment="1">
      <alignment vertical="center" wrapText="1"/>
    </xf>
    <xf numFmtId="0" fontId="3" fillId="0" borderId="63" xfId="36" applyFont="1" applyFill="1" applyBorder="1" applyAlignment="1">
      <alignment horizontal="center" vertical="center" wrapText="1"/>
    </xf>
    <xf numFmtId="0" fontId="3" fillId="0" borderId="62" xfId="36" applyFont="1" applyFill="1" applyBorder="1" applyAlignment="1">
      <alignment horizontal="center" vertical="center" wrapText="1"/>
    </xf>
    <xf numFmtId="0" fontId="3" fillId="0" borderId="64" xfId="36" applyFont="1" applyFill="1" applyBorder="1" applyAlignment="1">
      <alignment horizontal="center" vertical="center" wrapText="1"/>
    </xf>
    <xf numFmtId="0" fontId="3" fillId="0" borderId="41" xfId="36" applyFont="1" applyFill="1" applyBorder="1" applyAlignment="1">
      <alignment horizontal="center" vertical="center" wrapText="1"/>
    </xf>
    <xf numFmtId="0" fontId="3" fillId="0" borderId="65" xfId="36" applyFont="1" applyFill="1" applyBorder="1" applyAlignment="1">
      <alignment horizontal="center" vertical="center" wrapText="1"/>
    </xf>
    <xf numFmtId="0" fontId="3" fillId="0" borderId="66" xfId="36" applyFont="1" applyFill="1" applyBorder="1" applyAlignment="1">
      <alignment horizontal="center" vertical="center" wrapText="1"/>
    </xf>
    <xf numFmtId="0" fontId="3" fillId="0" borderId="55" xfId="36" applyFont="1" applyFill="1" applyBorder="1" applyAlignment="1">
      <alignment horizontal="center" vertical="center" wrapText="1"/>
    </xf>
    <xf numFmtId="0" fontId="3" fillId="0" borderId="26" xfId="36" applyFont="1" applyFill="1" applyBorder="1" applyAlignment="1">
      <alignment horizontal="center" vertical="center" wrapText="1"/>
    </xf>
    <xf numFmtId="0" fontId="3" fillId="0" borderId="61" xfId="36" applyFont="1" applyFill="1" applyBorder="1" applyAlignment="1">
      <alignment horizontal="center" vertical="center" wrapText="1"/>
    </xf>
    <xf numFmtId="0" fontId="43" fillId="0" borderId="55" xfId="36" applyFont="1" applyFill="1" applyBorder="1" applyAlignment="1">
      <alignment horizontal="center" vertical="center" wrapText="1"/>
    </xf>
    <xf numFmtId="0" fontId="43" fillId="0" borderId="26" xfId="36" applyFont="1" applyFill="1" applyBorder="1" applyAlignment="1">
      <alignment horizontal="center" vertical="center" wrapText="1"/>
    </xf>
    <xf numFmtId="0" fontId="43" fillId="0" borderId="61" xfId="36" applyFont="1" applyFill="1" applyBorder="1" applyAlignment="1">
      <alignment horizontal="center" vertical="center" wrapText="1"/>
    </xf>
    <xf numFmtId="0" fontId="40" fillId="0" borderId="55" xfId="36" applyFont="1" applyFill="1" applyBorder="1" applyAlignment="1">
      <alignment horizontal="center" vertical="center" wrapText="1"/>
    </xf>
    <xf numFmtId="0" fontId="40" fillId="0" borderId="26" xfId="36" applyFont="1" applyFill="1" applyBorder="1" applyAlignment="1">
      <alignment horizontal="center" vertical="center" wrapText="1"/>
    </xf>
    <xf numFmtId="0" fontId="40" fillId="0" borderId="61" xfId="36" applyFont="1" applyFill="1" applyBorder="1" applyAlignment="1">
      <alignment horizontal="center" vertical="center" wrapText="1"/>
    </xf>
    <xf numFmtId="0" fontId="1" fillId="24" borderId="54" xfId="0" applyFont="1" applyFill="1" applyBorder="1" applyAlignment="1">
      <alignment horizontal="center" vertical="center" wrapText="1"/>
    </xf>
    <xf numFmtId="0" fontId="1" fillId="24" borderId="58" xfId="0" applyFont="1" applyFill="1" applyBorder="1" applyAlignment="1">
      <alignment horizontal="center" vertical="center" wrapText="1"/>
    </xf>
    <xf numFmtId="0" fontId="1" fillId="24" borderId="60" xfId="0" applyFont="1" applyFill="1" applyBorder="1" applyAlignment="1">
      <alignment horizontal="center" vertical="center" wrapText="1"/>
    </xf>
    <xf numFmtId="0" fontId="1" fillId="24" borderId="55" xfId="0" applyFont="1" applyFill="1" applyBorder="1" applyAlignment="1">
      <alignment horizontal="center" vertical="center" wrapText="1"/>
    </xf>
    <xf numFmtId="0" fontId="1" fillId="24" borderId="61" xfId="0" applyFont="1" applyFill="1" applyBorder="1" applyAlignment="1">
      <alignment horizontal="center" vertical="center" wrapText="1"/>
    </xf>
    <xf numFmtId="0" fontId="26" fillId="24" borderId="46" xfId="0" applyFont="1" applyFill="1" applyBorder="1" applyAlignment="1">
      <alignment horizontal="center"/>
    </xf>
    <xf numFmtId="0" fontId="26" fillId="24" borderId="55" xfId="0" applyFont="1" applyFill="1" applyBorder="1" applyAlignment="1">
      <alignment horizontal="center"/>
    </xf>
    <xf numFmtId="0" fontId="26" fillId="24" borderId="57" xfId="0" applyFont="1" applyFill="1" applyBorder="1" applyAlignment="1">
      <alignment horizontal="center"/>
    </xf>
    <xf numFmtId="0" fontId="39" fillId="24" borderId="49" xfId="0" applyFont="1" applyFill="1" applyBorder="1" applyAlignment="1">
      <alignment horizontal="center" vertical="center" wrapText="1"/>
    </xf>
    <xf numFmtId="0" fontId="149" fillId="0" borderId="0" xfId="0" applyFont="1" applyAlignment="1">
      <alignment wrapText="1"/>
    </xf>
    <xf numFmtId="0" fontId="30" fillId="0" borderId="0" xfId="0" applyFont="1" applyBorder="1" applyAlignment="1">
      <alignment vertical="center" wrapText="1"/>
    </xf>
    <xf numFmtId="0" fontId="3" fillId="0" borderId="45" xfId="36" applyFont="1" applyFill="1" applyBorder="1" applyAlignment="1">
      <alignment horizontal="center" vertical="center"/>
    </xf>
    <xf numFmtId="0" fontId="3" fillId="0" borderId="48" xfId="36" applyFont="1" applyFill="1" applyBorder="1" applyAlignment="1">
      <alignment horizontal="center" vertical="center"/>
    </xf>
    <xf numFmtId="0" fontId="3" fillId="0" borderId="50" xfId="36" applyFont="1" applyFill="1" applyBorder="1" applyAlignment="1">
      <alignment horizontal="center" vertical="center"/>
    </xf>
    <xf numFmtId="0" fontId="3" fillId="0" borderId="46" xfId="36" applyFont="1" applyFill="1" applyBorder="1" applyAlignment="1">
      <alignment horizontal="center" vertical="center" wrapText="1"/>
    </xf>
    <xf numFmtId="0" fontId="3" fillId="0" borderId="10" xfId="36" applyFont="1" applyFill="1" applyBorder="1" applyAlignment="1">
      <alignment horizontal="center" vertical="center" wrapText="1"/>
    </xf>
    <xf numFmtId="0" fontId="3" fillId="0" borderId="51" xfId="36" applyFont="1" applyFill="1" applyBorder="1" applyAlignment="1">
      <alignment horizontal="center" vertical="center" wrapText="1"/>
    </xf>
    <xf numFmtId="0" fontId="40" fillId="0" borderId="46" xfId="36" applyFont="1" applyFill="1" applyBorder="1" applyAlignment="1">
      <alignment horizontal="center" vertical="center" wrapText="1"/>
    </xf>
    <xf numFmtId="0" fontId="40" fillId="0" borderId="10" xfId="36" applyFont="1" applyFill="1" applyBorder="1" applyAlignment="1">
      <alignment horizontal="center" vertical="center" wrapText="1"/>
    </xf>
    <xf numFmtId="0" fontId="40" fillId="0" borderId="51" xfId="36" applyFont="1" applyFill="1" applyBorder="1" applyAlignment="1">
      <alignment horizontal="center" vertical="center" wrapText="1"/>
    </xf>
    <xf numFmtId="0" fontId="43" fillId="0" borderId="46" xfId="36" applyFont="1" applyFill="1" applyBorder="1" applyAlignment="1">
      <alignment horizontal="center" vertical="center" wrapText="1"/>
    </xf>
    <xf numFmtId="0" fontId="43" fillId="0" borderId="10" xfId="36" applyFont="1" applyFill="1" applyBorder="1" applyAlignment="1">
      <alignment horizontal="center" vertical="center" wrapText="1"/>
    </xf>
    <xf numFmtId="0" fontId="43" fillId="0" borderId="51" xfId="36" applyFont="1" applyFill="1" applyBorder="1" applyAlignment="1">
      <alignment horizontal="center" vertical="center" wrapText="1"/>
    </xf>
    <xf numFmtId="0" fontId="29" fillId="0" borderId="77" xfId="0" applyFont="1" applyBorder="1" applyAlignment="1">
      <alignment vertical="center" wrapText="1"/>
    </xf>
    <xf numFmtId="0" fontId="57" fillId="0" borderId="38" xfId="36" applyFont="1" applyFill="1" applyBorder="1" applyAlignment="1">
      <alignment horizontal="center" vertical="center" wrapText="1"/>
    </xf>
    <xf numFmtId="0" fontId="57" fillId="0" borderId="39" xfId="36" applyFont="1" applyFill="1" applyBorder="1" applyAlignment="1">
      <alignment horizontal="center" vertical="center" wrapText="1"/>
    </xf>
    <xf numFmtId="0" fontId="57" fillId="0" borderId="40" xfId="36" applyFont="1" applyFill="1" applyBorder="1" applyAlignment="1">
      <alignment horizontal="center" vertical="center" wrapText="1"/>
    </xf>
    <xf numFmtId="0" fontId="57" fillId="0" borderId="41" xfId="36" applyFont="1" applyFill="1" applyBorder="1" applyAlignment="1">
      <alignment horizontal="center" vertical="center" wrapText="1"/>
    </xf>
    <xf numFmtId="0" fontId="57" fillId="0" borderId="42" xfId="36" applyFont="1" applyFill="1" applyBorder="1" applyAlignment="1">
      <alignment horizontal="center" vertical="center" wrapText="1"/>
    </xf>
    <xf numFmtId="0" fontId="57" fillId="0" borderId="43" xfId="36" applyFont="1" applyFill="1" applyBorder="1" applyAlignment="1">
      <alignment horizontal="center" vertical="center" wrapText="1"/>
    </xf>
    <xf numFmtId="0" fontId="57" fillId="0" borderId="21" xfId="36" applyFont="1" applyFill="1" applyBorder="1" applyAlignment="1">
      <alignment horizontal="center" vertical="center"/>
    </xf>
    <xf numFmtId="0" fontId="57" fillId="0" borderId="28" xfId="36" applyFont="1" applyFill="1" applyBorder="1" applyAlignment="1">
      <alignment horizontal="center" vertical="center"/>
    </xf>
    <xf numFmtId="0" fontId="57" fillId="0" borderId="29" xfId="36" applyFont="1" applyFill="1" applyBorder="1" applyAlignment="1">
      <alignment horizontal="center" vertical="center"/>
    </xf>
    <xf numFmtId="0" fontId="57" fillId="0" borderId="16" xfId="36" applyFont="1" applyFill="1" applyBorder="1" applyAlignment="1">
      <alignment vertical="center" wrapText="1"/>
    </xf>
    <xf numFmtId="0" fontId="57" fillId="0" borderId="26" xfId="36" applyFont="1" applyFill="1" applyBorder="1" applyAlignment="1">
      <alignment vertical="center" wrapText="1"/>
    </xf>
    <xf numFmtId="0" fontId="57" fillId="0" borderId="24" xfId="36" applyFont="1" applyFill="1" applyBorder="1" applyAlignment="1">
      <alignment vertical="center" wrapText="1"/>
    </xf>
    <xf numFmtId="0" fontId="60" fillId="0" borderId="16" xfId="36" applyFont="1" applyFill="1" applyBorder="1" applyAlignment="1">
      <alignment vertical="center" wrapText="1"/>
    </xf>
    <xf numFmtId="0" fontId="60" fillId="0" borderId="26" xfId="36" applyFont="1" applyFill="1" applyBorder="1" applyAlignment="1">
      <alignment vertical="center" wrapText="1"/>
    </xf>
    <xf numFmtId="0" fontId="60" fillId="0" borderId="24" xfId="36" applyFont="1" applyFill="1" applyBorder="1" applyAlignment="1">
      <alignment vertical="center" wrapText="1"/>
    </xf>
    <xf numFmtId="0" fontId="58" fillId="0" borderId="16" xfId="36" applyFont="1" applyFill="1" applyBorder="1" applyAlignment="1">
      <alignment vertical="center" wrapText="1"/>
    </xf>
    <xf numFmtId="0" fontId="58" fillId="0" borderId="26" xfId="36" applyFont="1" applyFill="1" applyBorder="1" applyAlignment="1">
      <alignment vertical="center" wrapText="1"/>
    </xf>
    <xf numFmtId="0" fontId="58" fillId="0" borderId="24" xfId="36" applyFont="1" applyFill="1" applyBorder="1" applyAlignment="1">
      <alignment vertical="center" wrapText="1"/>
    </xf>
    <xf numFmtId="0" fontId="27" fillId="0" borderId="12" xfId="36" applyFont="1" applyFill="1" applyBorder="1" applyAlignment="1">
      <alignment vertical="center"/>
    </xf>
    <xf numFmtId="0" fontId="27" fillId="0" borderId="15" xfId="36" applyFont="1" applyFill="1" applyBorder="1" applyAlignment="1">
      <alignment vertical="center"/>
    </xf>
    <xf numFmtId="0" fontId="63" fillId="24" borderId="11" xfId="0" applyFont="1" applyFill="1" applyBorder="1" applyAlignment="1">
      <alignment horizontal="center"/>
    </xf>
    <xf numFmtId="0" fontId="30" fillId="0" borderId="33" xfId="0" applyFont="1" applyBorder="1" applyAlignment="1">
      <alignment vertical="center" wrapText="1"/>
    </xf>
    <xf numFmtId="0" fontId="56" fillId="24" borderId="21" xfId="0" applyFont="1" applyFill="1" applyBorder="1" applyAlignment="1">
      <alignment horizontal="center" vertical="center" wrapText="1"/>
    </xf>
    <xf numFmtId="0" fontId="56" fillId="24" borderId="28" xfId="0" applyFont="1" applyFill="1" applyBorder="1" applyAlignment="1">
      <alignment horizontal="center" vertical="center" wrapText="1"/>
    </xf>
    <xf numFmtId="0" fontId="56" fillId="24" borderId="31" xfId="0" applyFont="1" applyFill="1" applyBorder="1" applyAlignment="1">
      <alignment horizontal="center" vertical="center" wrapText="1"/>
    </xf>
    <xf numFmtId="0" fontId="56" fillId="24" borderId="16" xfId="0" applyFont="1" applyFill="1" applyBorder="1" applyAlignment="1">
      <alignment horizontal="center" vertical="center" wrapText="1"/>
    </xf>
    <xf numFmtId="0" fontId="56" fillId="24" borderId="26" xfId="0" applyFont="1" applyFill="1" applyBorder="1" applyAlignment="1">
      <alignment horizontal="center" vertical="center" wrapText="1"/>
    </xf>
    <xf numFmtId="0" fontId="56" fillId="24" borderId="15" xfId="0" applyFont="1" applyFill="1" applyBorder="1" applyAlignment="1">
      <alignment horizontal="center" vertical="center" wrapText="1"/>
    </xf>
    <xf numFmtId="0" fontId="1" fillId="24" borderId="15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justify"/>
    </xf>
    <xf numFmtId="0" fontId="45" fillId="0" borderId="20" xfId="0" applyFont="1" applyBorder="1" applyAlignment="1">
      <alignment horizontal="center" vertical="center" wrapText="1"/>
    </xf>
    <xf numFmtId="0" fontId="45" fillId="0" borderId="35" xfId="0" applyFont="1" applyBorder="1" applyAlignment="1">
      <alignment horizontal="center" vertical="center" wrapText="1"/>
    </xf>
    <xf numFmtId="0" fontId="45" fillId="0" borderId="10" xfId="0" applyFont="1" applyBorder="1" applyAlignment="1">
      <alignment horizontal="center" vertical="center" wrapText="1"/>
    </xf>
    <xf numFmtId="0" fontId="45" fillId="0" borderId="12" xfId="0" applyFont="1" applyBorder="1" applyAlignment="1">
      <alignment vertical="center" wrapText="1"/>
    </xf>
    <xf numFmtId="0" fontId="45" fillId="0" borderId="15" xfId="0" applyFont="1" applyBorder="1" applyAlignment="1">
      <alignment vertical="center" wrapText="1"/>
    </xf>
    <xf numFmtId="0" fontId="46" fillId="0" borderId="0" xfId="0" applyFont="1"/>
    <xf numFmtId="0" fontId="45" fillId="0" borderId="36" xfId="0" applyFont="1" applyBorder="1"/>
    <xf numFmtId="0" fontId="46" fillId="0" borderId="20" xfId="0" applyFont="1" applyBorder="1" applyAlignment="1">
      <alignment horizontal="left" vertical="center" wrapText="1"/>
    </xf>
    <xf numFmtId="0" fontId="46" fillId="0" borderId="37" xfId="0" applyFont="1" applyBorder="1" applyAlignment="1">
      <alignment horizontal="left" vertical="center" wrapText="1"/>
    </xf>
    <xf numFmtId="0" fontId="46" fillId="0" borderId="35" xfId="0" applyFont="1" applyBorder="1" applyAlignment="1">
      <alignment horizontal="left" vertical="center" wrapText="1"/>
    </xf>
    <xf numFmtId="0" fontId="0" fillId="0" borderId="12" xfId="0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0" fillId="0" borderId="35" xfId="0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5" xfId="0" applyFont="1" applyFill="1" applyBorder="1" applyAlignment="1">
      <alignment horizontal="center" vertical="center" wrapText="1"/>
    </xf>
    <xf numFmtId="0" fontId="36" fillId="0" borderId="21" xfId="36" applyFont="1" applyFill="1" applyBorder="1" applyAlignment="1">
      <alignment horizontal="center" vertical="center"/>
    </xf>
    <xf numFmtId="0" fontId="36" fillId="0" borderId="28" xfId="36" applyFont="1" applyFill="1" applyBorder="1" applyAlignment="1">
      <alignment horizontal="center" vertical="center"/>
    </xf>
    <xf numFmtId="0" fontId="36" fillId="0" borderId="29" xfId="36" applyFont="1" applyFill="1" applyBorder="1" applyAlignment="1">
      <alignment horizontal="center" vertical="center"/>
    </xf>
    <xf numFmtId="0" fontId="36" fillId="0" borderId="16" xfId="36" applyFont="1" applyFill="1" applyBorder="1" applyAlignment="1">
      <alignment vertical="center" wrapText="1"/>
    </xf>
    <xf numFmtId="0" fontId="36" fillId="0" borderId="26" xfId="36" applyFont="1" applyFill="1" applyBorder="1" applyAlignment="1">
      <alignment vertical="center" wrapText="1"/>
    </xf>
    <xf numFmtId="0" fontId="36" fillId="0" borderId="24" xfId="36" applyFont="1" applyFill="1" applyBorder="1" applyAlignment="1">
      <alignment vertical="center" wrapText="1"/>
    </xf>
    <xf numFmtId="0" fontId="44" fillId="0" borderId="26" xfId="36" applyFont="1" applyFill="1" applyBorder="1" applyAlignment="1">
      <alignment vertical="center" wrapText="1"/>
    </xf>
    <xf numFmtId="0" fontId="44" fillId="0" borderId="24" xfId="36" applyFont="1" applyFill="1" applyBorder="1" applyAlignment="1">
      <alignment vertical="center" wrapText="1"/>
    </xf>
    <xf numFmtId="0" fontId="42" fillId="0" borderId="26" xfId="36" applyFont="1" applyFill="1" applyBorder="1" applyAlignment="1">
      <alignment vertical="center" wrapText="1"/>
    </xf>
    <xf numFmtId="0" fontId="42" fillId="0" borderId="24" xfId="36" applyFont="1" applyFill="1" applyBorder="1" applyAlignment="1">
      <alignment vertical="center" wrapText="1"/>
    </xf>
    <xf numFmtId="0" fontId="26" fillId="24" borderId="32" xfId="0" applyFont="1" applyFill="1" applyBorder="1" applyAlignment="1">
      <alignment horizontal="center"/>
    </xf>
    <xf numFmtId="0" fontId="1" fillId="24" borderId="18" xfId="0" applyFont="1" applyFill="1" applyBorder="1" applyAlignment="1">
      <alignment horizontal="center" vertical="center" wrapText="1"/>
    </xf>
    <xf numFmtId="0" fontId="1" fillId="24" borderId="34" xfId="0" applyFont="1" applyFill="1" applyBorder="1" applyAlignment="1">
      <alignment horizontal="center" vertical="center" wrapText="1"/>
    </xf>
    <xf numFmtId="0" fontId="1" fillId="24" borderId="22" xfId="0" applyFont="1" applyFill="1" applyBorder="1" applyAlignment="1">
      <alignment horizontal="center" vertical="center" wrapText="1"/>
    </xf>
    <xf numFmtId="0" fontId="1" fillId="24" borderId="11" xfId="0" applyFont="1" applyFill="1" applyBorder="1" applyAlignment="1">
      <alignment horizontal="center" vertical="center" wrapText="1"/>
    </xf>
    <xf numFmtId="0" fontId="67" fillId="0" borderId="20" xfId="37" applyFont="1" applyBorder="1" applyAlignment="1">
      <alignment horizontal="center"/>
    </xf>
    <xf numFmtId="0" fontId="67" fillId="0" borderId="37" xfId="37" applyFont="1" applyBorder="1" applyAlignment="1">
      <alignment horizontal="center"/>
    </xf>
    <xf numFmtId="0" fontId="67" fillId="0" borderId="35" xfId="37" applyFont="1" applyBorder="1" applyAlignment="1">
      <alignment horizontal="center"/>
    </xf>
    <xf numFmtId="0" fontId="67" fillId="0" borderId="30" xfId="37" applyFont="1" applyBorder="1" applyAlignment="1">
      <alignment horizontal="center"/>
    </xf>
    <xf numFmtId="0" fontId="67" fillId="0" borderId="36" xfId="37" applyFont="1" applyBorder="1" applyAlignment="1">
      <alignment horizontal="center"/>
    </xf>
    <xf numFmtId="0" fontId="67" fillId="36" borderId="20" xfId="37" applyFont="1" applyFill="1" applyBorder="1" applyAlignment="1">
      <alignment horizontal="center"/>
    </xf>
    <xf numFmtId="0" fontId="67" fillId="36" borderId="37" xfId="37" applyFont="1" applyFill="1" applyBorder="1" applyAlignment="1">
      <alignment horizontal="center"/>
    </xf>
    <xf numFmtId="0" fontId="67" fillId="36" borderId="35" xfId="37" applyFont="1" applyFill="1" applyBorder="1" applyAlignment="1">
      <alignment horizontal="center"/>
    </xf>
    <xf numFmtId="0" fontId="1" fillId="0" borderId="20" xfId="37" applyFont="1" applyBorder="1" applyAlignment="1">
      <alignment horizontal="center" vertical="center" wrapText="1"/>
    </xf>
    <xf numFmtId="0" fontId="1" fillId="0" borderId="35" xfId="37" applyFont="1" applyBorder="1" applyAlignment="1">
      <alignment horizontal="center" vertical="center" wrapText="1"/>
    </xf>
    <xf numFmtId="0" fontId="89" fillId="24" borderId="46" xfId="0" applyFont="1" applyFill="1" applyBorder="1" applyAlignment="1">
      <alignment horizontal="center"/>
    </xf>
    <xf numFmtId="0" fontId="1" fillId="0" borderId="45" xfId="36" applyFont="1" applyFill="1" applyBorder="1" applyAlignment="1">
      <alignment horizontal="center" vertical="center"/>
    </xf>
    <xf numFmtId="0" fontId="1" fillId="0" borderId="48" xfId="36" applyFont="1" applyFill="1" applyBorder="1" applyAlignment="1">
      <alignment horizontal="center" vertical="center"/>
    </xf>
    <xf numFmtId="0" fontId="1" fillId="0" borderId="50" xfId="36" applyFont="1" applyFill="1" applyBorder="1" applyAlignment="1">
      <alignment horizontal="center" vertical="center"/>
    </xf>
    <xf numFmtId="0" fontId="1" fillId="0" borderId="46" xfId="36" applyFont="1" applyFill="1" applyBorder="1" applyAlignment="1">
      <alignment horizontal="center" vertical="center" wrapText="1"/>
    </xf>
    <xf numFmtId="0" fontId="1" fillId="0" borderId="10" xfId="36" applyFont="1" applyFill="1" applyBorder="1" applyAlignment="1">
      <alignment horizontal="center" vertical="center" wrapText="1"/>
    </xf>
    <xf numFmtId="0" fontId="1" fillId="0" borderId="51" xfId="36" applyFont="1" applyFill="1" applyBorder="1" applyAlignment="1">
      <alignment horizontal="center" vertical="center" wrapText="1"/>
    </xf>
    <xf numFmtId="0" fontId="151" fillId="0" borderId="46" xfId="36" applyFont="1" applyFill="1" applyBorder="1" applyAlignment="1">
      <alignment horizontal="center" vertical="center" wrapText="1"/>
    </xf>
    <xf numFmtId="0" fontId="151" fillId="0" borderId="10" xfId="36" applyFont="1" applyFill="1" applyBorder="1" applyAlignment="1">
      <alignment horizontal="center" vertical="center" wrapText="1"/>
    </xf>
    <xf numFmtId="0" fontId="151" fillId="0" borderId="51" xfId="36" applyFont="1" applyFill="1" applyBorder="1" applyAlignment="1">
      <alignment horizontal="center" vertical="center" wrapText="1"/>
    </xf>
    <xf numFmtId="0" fontId="1" fillId="0" borderId="63" xfId="36" applyFont="1" applyFill="1" applyBorder="1" applyAlignment="1">
      <alignment horizontal="center" vertical="center" wrapText="1"/>
    </xf>
    <xf numFmtId="0" fontId="1" fillId="0" borderId="62" xfId="36" applyFont="1" applyFill="1" applyBorder="1" applyAlignment="1">
      <alignment horizontal="center" vertical="center" wrapText="1"/>
    </xf>
    <xf numFmtId="0" fontId="1" fillId="0" borderId="64" xfId="36" applyFont="1" applyFill="1" applyBorder="1" applyAlignment="1">
      <alignment horizontal="center" vertical="center" wrapText="1"/>
    </xf>
    <xf numFmtId="0" fontId="1" fillId="0" borderId="41" xfId="36" applyFont="1" applyFill="1" applyBorder="1" applyAlignment="1">
      <alignment horizontal="center" vertical="center" wrapText="1"/>
    </xf>
    <xf numFmtId="0" fontId="1" fillId="0" borderId="65" xfId="36" applyFont="1" applyFill="1" applyBorder="1" applyAlignment="1">
      <alignment horizontal="center" vertical="center" wrapText="1"/>
    </xf>
    <xf numFmtId="0" fontId="1" fillId="0" borderId="66" xfId="36" applyFont="1" applyFill="1" applyBorder="1" applyAlignment="1">
      <alignment horizontal="center" vertical="center" wrapText="1"/>
    </xf>
    <xf numFmtId="0" fontId="152" fillId="0" borderId="46" xfId="36" applyFont="1" applyFill="1" applyBorder="1" applyAlignment="1">
      <alignment horizontal="center" vertical="center" wrapText="1"/>
    </xf>
    <xf numFmtId="0" fontId="152" fillId="0" borderId="10" xfId="36" applyFont="1" applyFill="1" applyBorder="1" applyAlignment="1">
      <alignment horizontal="center" vertical="center" wrapText="1"/>
    </xf>
    <xf numFmtId="0" fontId="152" fillId="0" borderId="51" xfId="36" applyFont="1" applyFill="1" applyBorder="1" applyAlignment="1">
      <alignment horizontal="center" vertical="center" wrapText="1"/>
    </xf>
    <xf numFmtId="0" fontId="1" fillId="24" borderId="78" xfId="0" applyFont="1" applyFill="1" applyBorder="1" applyAlignment="1">
      <alignment horizontal="center" vertical="center" wrapText="1"/>
    </xf>
    <xf numFmtId="0" fontId="1" fillId="0" borderId="54" xfId="36" applyFont="1" applyFill="1" applyBorder="1" applyAlignment="1">
      <alignment horizontal="center" vertical="center"/>
    </xf>
    <xf numFmtId="0" fontId="1" fillId="0" borderId="58" xfId="36" applyFont="1" applyFill="1" applyBorder="1" applyAlignment="1">
      <alignment horizontal="center" vertical="center"/>
    </xf>
    <xf numFmtId="0" fontId="1" fillId="0" borderId="60" xfId="36" applyFont="1" applyFill="1" applyBorder="1" applyAlignment="1">
      <alignment horizontal="center" vertical="center"/>
    </xf>
    <xf numFmtId="0" fontId="1" fillId="0" borderId="55" xfId="36" applyFont="1" applyFill="1" applyBorder="1" applyAlignment="1">
      <alignment horizontal="center" vertical="center" wrapText="1"/>
    </xf>
    <xf numFmtId="0" fontId="1" fillId="0" borderId="26" xfId="36" applyFont="1" applyFill="1" applyBorder="1" applyAlignment="1">
      <alignment horizontal="center" vertical="center" wrapText="1"/>
    </xf>
    <xf numFmtId="0" fontId="1" fillId="0" borderId="61" xfId="36" applyFont="1" applyFill="1" applyBorder="1" applyAlignment="1">
      <alignment horizontal="center" vertical="center" wrapText="1"/>
    </xf>
    <xf numFmtId="0" fontId="88" fillId="24" borderId="55" xfId="0" applyFont="1" applyFill="1" applyBorder="1" applyAlignment="1">
      <alignment horizontal="center"/>
    </xf>
    <xf numFmtId="0" fontId="88" fillId="24" borderId="57" xfId="0" applyFont="1" applyFill="1" applyBorder="1" applyAlignment="1">
      <alignment horizontal="center"/>
    </xf>
    <xf numFmtId="0" fontId="88" fillId="24" borderId="46" xfId="0" applyFont="1" applyFill="1" applyBorder="1" applyAlignment="1">
      <alignment horizontal="center"/>
    </xf>
    <xf numFmtId="0" fontId="36" fillId="49" borderId="63" xfId="36" applyFont="1" applyFill="1" applyBorder="1" applyAlignment="1">
      <alignment horizontal="center" vertical="center" wrapText="1"/>
    </xf>
    <xf numFmtId="0" fontId="36" fillId="49" borderId="62" xfId="36" applyFont="1" applyFill="1" applyBorder="1" applyAlignment="1">
      <alignment horizontal="center" vertical="center" wrapText="1"/>
    </xf>
    <xf numFmtId="0" fontId="36" fillId="49" borderId="64" xfId="36" applyFont="1" applyFill="1" applyBorder="1" applyAlignment="1">
      <alignment horizontal="center" vertical="center" wrapText="1"/>
    </xf>
    <xf numFmtId="0" fontId="36" fillId="49" borderId="41" xfId="36" applyFont="1" applyFill="1" applyBorder="1" applyAlignment="1">
      <alignment horizontal="center" vertical="center" wrapText="1"/>
    </xf>
    <xf numFmtId="0" fontId="36" fillId="49" borderId="65" xfId="36" applyFont="1" applyFill="1" applyBorder="1" applyAlignment="1">
      <alignment horizontal="center" vertical="center" wrapText="1"/>
    </xf>
    <xf numFmtId="0" fontId="36" fillId="49" borderId="66" xfId="36" applyFont="1" applyFill="1" applyBorder="1" applyAlignment="1">
      <alignment horizontal="center" vertical="center" wrapText="1"/>
    </xf>
    <xf numFmtId="0" fontId="36" fillId="49" borderId="45" xfId="36" applyFont="1" applyFill="1" applyBorder="1" applyAlignment="1">
      <alignment horizontal="center" vertical="center"/>
    </xf>
    <xf numFmtId="0" fontId="36" fillId="49" borderId="48" xfId="36" applyFont="1" applyFill="1" applyBorder="1" applyAlignment="1">
      <alignment horizontal="center" vertical="center"/>
    </xf>
    <xf numFmtId="0" fontId="36" fillId="49" borderId="50" xfId="36" applyFont="1" applyFill="1" applyBorder="1" applyAlignment="1">
      <alignment horizontal="center" vertical="center"/>
    </xf>
    <xf numFmtId="0" fontId="36" fillId="49" borderId="46" xfId="36" applyFont="1" applyFill="1" applyBorder="1" applyAlignment="1">
      <alignment horizontal="center" vertical="center" wrapText="1"/>
    </xf>
    <xf numFmtId="0" fontId="36" fillId="49" borderId="10" xfId="36" applyFont="1" applyFill="1" applyBorder="1" applyAlignment="1">
      <alignment horizontal="center" vertical="center" wrapText="1"/>
    </xf>
    <xf numFmtId="0" fontId="36" fillId="49" borderId="51" xfId="36" applyFont="1" applyFill="1" applyBorder="1" applyAlignment="1">
      <alignment horizontal="center" vertical="center" wrapText="1"/>
    </xf>
    <xf numFmtId="0" fontId="44" fillId="49" borderId="46" xfId="36" applyFont="1" applyFill="1" applyBorder="1" applyAlignment="1">
      <alignment horizontal="center" vertical="center" wrapText="1"/>
    </xf>
    <xf numFmtId="0" fontId="44" fillId="49" borderId="10" xfId="36" applyFont="1" applyFill="1" applyBorder="1" applyAlignment="1">
      <alignment horizontal="center" vertical="center" wrapText="1"/>
    </xf>
    <xf numFmtId="0" fontId="44" fillId="49" borderId="51" xfId="36" applyFont="1" applyFill="1" applyBorder="1" applyAlignment="1">
      <alignment horizontal="center" vertical="center" wrapText="1"/>
    </xf>
    <xf numFmtId="0" fontId="27" fillId="49" borderId="10" xfId="36" applyFont="1" applyFill="1" applyBorder="1" applyAlignment="1">
      <alignment vertical="center"/>
    </xf>
    <xf numFmtId="0" fontId="36" fillId="49" borderId="54" xfId="36" applyFont="1" applyFill="1" applyBorder="1" applyAlignment="1">
      <alignment horizontal="center" vertical="center"/>
    </xf>
    <xf numFmtId="0" fontId="36" fillId="49" borderId="58" xfId="36" applyFont="1" applyFill="1" applyBorder="1" applyAlignment="1">
      <alignment horizontal="center" vertical="center"/>
    </xf>
    <xf numFmtId="0" fontId="36" fillId="49" borderId="60" xfId="36" applyFont="1" applyFill="1" applyBorder="1" applyAlignment="1">
      <alignment horizontal="center" vertical="center"/>
    </xf>
    <xf numFmtId="0" fontId="36" fillId="49" borderId="55" xfId="36" applyFont="1" applyFill="1" applyBorder="1" applyAlignment="1">
      <alignment horizontal="center" vertical="center" wrapText="1"/>
    </xf>
    <xf numFmtId="0" fontId="36" fillId="49" borderId="26" xfId="36" applyFont="1" applyFill="1" applyBorder="1" applyAlignment="1">
      <alignment horizontal="center" vertical="center" wrapText="1"/>
    </xf>
    <xf numFmtId="0" fontId="36" fillId="49" borderId="61" xfId="36" applyFont="1" applyFill="1" applyBorder="1" applyAlignment="1">
      <alignment horizontal="center" vertical="center" wrapText="1"/>
    </xf>
    <xf numFmtId="0" fontId="42" fillId="49" borderId="46" xfId="36" applyFont="1" applyFill="1" applyBorder="1" applyAlignment="1">
      <alignment horizontal="center" vertical="center" wrapText="1"/>
    </xf>
    <xf numFmtId="0" fontId="42" fillId="49" borderId="10" xfId="36" applyFont="1" applyFill="1" applyBorder="1" applyAlignment="1">
      <alignment horizontal="center" vertical="center" wrapText="1"/>
    </xf>
    <xf numFmtId="0" fontId="42" fillId="49" borderId="51" xfId="36" applyFont="1" applyFill="1" applyBorder="1" applyAlignment="1">
      <alignment horizontal="center" vertical="center" wrapText="1"/>
    </xf>
    <xf numFmtId="0" fontId="27" fillId="49" borderId="12" xfId="36" applyFont="1" applyFill="1" applyBorder="1" applyAlignment="1">
      <alignment vertical="center"/>
    </xf>
    <xf numFmtId="0" fontId="27" fillId="49" borderId="15" xfId="36" applyFont="1" applyFill="1" applyBorder="1" applyAlignment="1">
      <alignment vertical="center"/>
    </xf>
    <xf numFmtId="0" fontId="1" fillId="24" borderId="46" xfId="0" applyFont="1" applyFill="1" applyBorder="1" applyAlignment="1">
      <alignment horizontal="center" vertical="center" wrapText="1"/>
    </xf>
    <xf numFmtId="0" fontId="1" fillId="24" borderId="51" xfId="0" applyFont="1" applyFill="1" applyBorder="1" applyAlignment="1">
      <alignment horizontal="center" vertical="center" wrapText="1"/>
    </xf>
    <xf numFmtId="0" fontId="27" fillId="24" borderId="55" xfId="0" applyFont="1" applyFill="1" applyBorder="1" applyAlignment="1">
      <alignment horizontal="center" vertical="center" wrapText="1"/>
    </xf>
    <xf numFmtId="0" fontId="27" fillId="24" borderId="26" xfId="0" applyFont="1" applyFill="1" applyBorder="1" applyAlignment="1">
      <alignment horizontal="center" vertical="center" wrapText="1"/>
    </xf>
    <xf numFmtId="0" fontId="27" fillId="24" borderId="61" xfId="0" applyFont="1" applyFill="1" applyBorder="1" applyAlignment="1">
      <alignment horizontal="center" vertical="center" wrapText="1"/>
    </xf>
    <xf numFmtId="0" fontId="32" fillId="24" borderId="46" xfId="0" applyFont="1" applyFill="1" applyBorder="1" applyAlignment="1">
      <alignment horizontal="center" vertical="center" wrapText="1"/>
    </xf>
    <xf numFmtId="0" fontId="32" fillId="24" borderId="10" xfId="0" applyFont="1" applyFill="1" applyBorder="1" applyAlignment="1">
      <alignment horizontal="center" vertical="center" wrapText="1"/>
    </xf>
    <xf numFmtId="0" fontId="32" fillId="24" borderId="51" xfId="0" applyFont="1" applyFill="1" applyBorder="1" applyAlignment="1">
      <alignment horizontal="center" vertical="center" wrapText="1"/>
    </xf>
    <xf numFmtId="0" fontId="32" fillId="24" borderId="45" xfId="0" applyFont="1" applyFill="1" applyBorder="1" applyAlignment="1">
      <alignment horizontal="center" vertical="center" wrapText="1"/>
    </xf>
    <xf numFmtId="0" fontId="32" fillId="24" borderId="48" xfId="0" applyFont="1" applyFill="1" applyBorder="1" applyAlignment="1">
      <alignment horizontal="center" vertical="center" wrapText="1"/>
    </xf>
    <xf numFmtId="0" fontId="32" fillId="24" borderId="50" xfId="0" applyFont="1" applyFill="1" applyBorder="1" applyAlignment="1">
      <alignment horizontal="center" vertical="center" wrapText="1"/>
    </xf>
    <xf numFmtId="0" fontId="89" fillId="24" borderId="47" xfId="0" applyFont="1" applyFill="1" applyBorder="1" applyAlignment="1">
      <alignment horizontal="center"/>
    </xf>
    <xf numFmtId="0" fontId="38" fillId="24" borderId="10" xfId="0" applyFont="1" applyFill="1" applyBorder="1" applyAlignment="1">
      <alignment horizontal="center" vertical="center" wrapText="1"/>
    </xf>
    <xf numFmtId="0" fontId="38" fillId="24" borderId="49" xfId="0" applyFont="1" applyFill="1" applyBorder="1" applyAlignment="1">
      <alignment horizontal="center" vertical="center" wrapText="1"/>
    </xf>
    <xf numFmtId="0" fontId="57" fillId="0" borderId="10" xfId="36" applyFont="1" applyFill="1" applyBorder="1" applyAlignment="1">
      <alignment horizontal="center" vertical="center"/>
    </xf>
    <xf numFmtId="0" fontId="57" fillId="0" borderId="10" xfId="36" applyFont="1" applyFill="1" applyBorder="1" applyAlignment="1">
      <alignment horizontal="center" vertical="center" wrapText="1"/>
    </xf>
    <xf numFmtId="0" fontId="58" fillId="0" borderId="10" xfId="36" applyFont="1" applyFill="1" applyBorder="1" applyAlignment="1">
      <alignment horizontal="center" vertical="center" wrapText="1"/>
    </xf>
    <xf numFmtId="0" fontId="60" fillId="0" borderId="10" xfId="36" applyFont="1" applyFill="1" applyBorder="1" applyAlignment="1">
      <alignment horizontal="center" vertical="center" wrapText="1"/>
    </xf>
    <xf numFmtId="0" fontId="56" fillId="24" borderId="10" xfId="0" applyFont="1" applyFill="1" applyBorder="1" applyAlignment="1">
      <alignment horizontal="center" vertical="center" wrapText="1"/>
    </xf>
    <xf numFmtId="0" fontId="1" fillId="24" borderId="12" xfId="0" applyFont="1" applyFill="1" applyBorder="1" applyAlignment="1">
      <alignment horizontal="center" vertical="center" wrapText="1"/>
    </xf>
    <xf numFmtId="0" fontId="39" fillId="24" borderId="20" xfId="0" applyFont="1" applyFill="1" applyBorder="1" applyAlignment="1">
      <alignment horizontal="center" vertical="center" wrapText="1"/>
    </xf>
    <xf numFmtId="0" fontId="39" fillId="24" borderId="35" xfId="0" applyFont="1" applyFill="1" applyBorder="1" applyAlignment="1">
      <alignment horizontal="center" vertical="center" wrapText="1"/>
    </xf>
    <xf numFmtId="0" fontId="63" fillId="24" borderId="20" xfId="0" applyFont="1" applyFill="1" applyBorder="1" applyAlignment="1">
      <alignment horizontal="center"/>
    </xf>
    <xf numFmtId="0" fontId="63" fillId="24" borderId="37" xfId="0" applyFont="1" applyFill="1" applyBorder="1" applyAlignment="1">
      <alignment horizontal="center"/>
    </xf>
    <xf numFmtId="0" fontId="63" fillId="24" borderId="35" xfId="0" applyFont="1" applyFill="1" applyBorder="1" applyAlignment="1">
      <alignment horizontal="center"/>
    </xf>
    <xf numFmtId="0" fontId="63" fillId="24" borderId="10" xfId="0" applyFont="1" applyFill="1" applyBorder="1" applyAlignment="1">
      <alignment horizontal="center"/>
    </xf>
    <xf numFmtId="0" fontId="63" fillId="24" borderId="69" xfId="0" applyFont="1" applyFill="1" applyBorder="1" applyAlignment="1">
      <alignment horizontal="center"/>
    </xf>
    <xf numFmtId="0" fontId="63" fillId="24" borderId="70" xfId="0" applyFont="1" applyFill="1" applyBorder="1" applyAlignment="1">
      <alignment horizontal="center"/>
    </xf>
    <xf numFmtId="0" fontId="63" fillId="24" borderId="71" xfId="0" applyFont="1" applyFill="1" applyBorder="1" applyAlignment="1">
      <alignment horizontal="center"/>
    </xf>
    <xf numFmtId="0" fontId="57" fillId="0" borderId="78" xfId="36" applyFont="1" applyFill="1" applyBorder="1" applyAlignment="1">
      <alignment horizontal="center" vertical="center"/>
    </xf>
    <xf numFmtId="0" fontId="57" fillId="0" borderId="48" xfId="36" applyFont="1" applyFill="1" applyBorder="1" applyAlignment="1">
      <alignment horizontal="center" vertical="center"/>
    </xf>
    <xf numFmtId="0" fontId="57" fillId="0" borderId="50" xfId="36" applyFont="1" applyFill="1" applyBorder="1" applyAlignment="1">
      <alignment horizontal="center" vertical="center"/>
    </xf>
    <xf numFmtId="0" fontId="57" fillId="0" borderId="15" xfId="36" applyFont="1" applyFill="1" applyBorder="1" applyAlignment="1">
      <alignment horizontal="center" vertical="center" wrapText="1"/>
    </xf>
    <xf numFmtId="0" fontId="57" fillId="0" borderId="51" xfId="36" applyFont="1" applyFill="1" applyBorder="1" applyAlignment="1">
      <alignment horizontal="center" vertical="center" wrapText="1"/>
    </xf>
    <xf numFmtId="0" fontId="57" fillId="0" borderId="45" xfId="36" applyFont="1" applyFill="1" applyBorder="1" applyAlignment="1">
      <alignment horizontal="center" vertical="center"/>
    </xf>
    <xf numFmtId="0" fontId="57" fillId="0" borderId="79" xfId="36" applyFont="1" applyFill="1" applyBorder="1" applyAlignment="1">
      <alignment horizontal="center" vertical="center"/>
    </xf>
    <xf numFmtId="0" fontId="57" fillId="0" borderId="46" xfId="36" applyFont="1" applyFill="1" applyBorder="1" applyAlignment="1">
      <alignment horizontal="center" vertical="center" wrapText="1"/>
    </xf>
    <xf numFmtId="0" fontId="57" fillId="0" borderId="12" xfId="36" applyFont="1" applyFill="1" applyBorder="1" applyAlignment="1">
      <alignment horizontal="center" vertical="center" wrapText="1"/>
    </xf>
    <xf numFmtId="0" fontId="58" fillId="0" borderId="15" xfId="36" applyFont="1" applyFill="1" applyBorder="1" applyAlignment="1">
      <alignment horizontal="center" vertical="center" wrapText="1"/>
    </xf>
    <xf numFmtId="0" fontId="58" fillId="0" borderId="51" xfId="36" applyFont="1" applyFill="1" applyBorder="1" applyAlignment="1">
      <alignment horizontal="center" vertical="center" wrapText="1"/>
    </xf>
    <xf numFmtId="0" fontId="3" fillId="0" borderId="45" xfId="36" applyFont="1" applyFill="1" applyBorder="1" applyAlignment="1">
      <alignment horizontal="center" vertical="center" wrapText="1"/>
    </xf>
    <xf numFmtId="0" fontId="57" fillId="0" borderId="48" xfId="36" applyFont="1" applyFill="1" applyBorder="1" applyAlignment="1">
      <alignment horizontal="center" vertical="center" wrapText="1"/>
    </xf>
    <xf numFmtId="0" fontId="57" fillId="0" borderId="50" xfId="36" applyFont="1" applyFill="1" applyBorder="1" applyAlignment="1">
      <alignment horizontal="center" vertical="center" wrapText="1"/>
    </xf>
    <xf numFmtId="0" fontId="60" fillId="0" borderId="15" xfId="36" applyFont="1" applyFill="1" applyBorder="1" applyAlignment="1">
      <alignment horizontal="center" vertical="center" wrapText="1"/>
    </xf>
    <xf numFmtId="0" fontId="60" fillId="0" borderId="51" xfId="36" applyFont="1" applyFill="1" applyBorder="1" applyAlignment="1">
      <alignment horizontal="center" vertical="center" wrapText="1"/>
    </xf>
    <xf numFmtId="0" fontId="56" fillId="24" borderId="55" xfId="0" applyFont="1" applyFill="1" applyBorder="1" applyAlignment="1">
      <alignment horizontal="center" vertical="center" wrapText="1"/>
    </xf>
    <xf numFmtId="0" fontId="56" fillId="24" borderId="54" xfId="0" applyFont="1" applyFill="1" applyBorder="1" applyAlignment="1">
      <alignment horizontal="center" vertical="center" wrapText="1"/>
    </xf>
    <xf numFmtId="0" fontId="56" fillId="24" borderId="58" xfId="0" applyFont="1" applyFill="1" applyBorder="1" applyAlignment="1">
      <alignment horizontal="center" vertical="center" wrapText="1"/>
    </xf>
    <xf numFmtId="0" fontId="63" fillId="24" borderId="46" xfId="0" applyFont="1" applyFill="1" applyBorder="1" applyAlignment="1">
      <alignment horizontal="center"/>
    </xf>
    <xf numFmtId="0" fontId="57" fillId="0" borderId="62" xfId="36" applyFont="1" applyFill="1" applyBorder="1" applyAlignment="1">
      <alignment horizontal="center" vertical="center" wrapText="1"/>
    </xf>
    <xf numFmtId="0" fontId="57" fillId="0" borderId="64" xfId="36" applyFont="1" applyFill="1" applyBorder="1" applyAlignment="1">
      <alignment horizontal="center" vertical="center" wrapText="1"/>
    </xf>
    <xf numFmtId="0" fontId="57" fillId="0" borderId="65" xfId="36" applyFont="1" applyFill="1" applyBorder="1" applyAlignment="1">
      <alignment horizontal="center" vertical="center" wrapText="1"/>
    </xf>
    <xf numFmtId="0" fontId="57" fillId="0" borderId="66" xfId="36" applyFont="1" applyFill="1" applyBorder="1" applyAlignment="1">
      <alignment horizontal="center" vertical="center" wrapText="1"/>
    </xf>
    <xf numFmtId="0" fontId="58" fillId="0" borderId="46" xfId="36" applyFont="1" applyFill="1" applyBorder="1" applyAlignment="1">
      <alignment horizontal="center" vertical="center" wrapText="1"/>
    </xf>
    <xf numFmtId="0" fontId="60" fillId="0" borderId="46" xfId="36" applyFont="1" applyFill="1" applyBorder="1" applyAlignment="1">
      <alignment horizontal="center" vertical="center" wrapText="1"/>
    </xf>
    <xf numFmtId="0" fontId="32" fillId="0" borderId="10" xfId="36" applyFont="1" applyFill="1" applyBorder="1" applyAlignment="1">
      <alignment vertical="center"/>
    </xf>
    <xf numFmtId="0" fontId="57" fillId="0" borderId="54" xfId="36" applyFont="1" applyFill="1" applyBorder="1" applyAlignment="1">
      <alignment horizontal="center" vertical="center"/>
    </xf>
    <xf numFmtId="0" fontId="57" fillId="0" borderId="58" xfId="36" applyFont="1" applyFill="1" applyBorder="1" applyAlignment="1">
      <alignment horizontal="center" vertical="center"/>
    </xf>
    <xf numFmtId="0" fontId="57" fillId="0" borderId="60" xfId="36" applyFont="1" applyFill="1" applyBorder="1" applyAlignment="1">
      <alignment horizontal="center" vertical="center"/>
    </xf>
    <xf numFmtId="0" fontId="27" fillId="29" borderId="54" xfId="0" applyFont="1" applyFill="1" applyBorder="1" applyAlignment="1">
      <alignment horizontal="center" vertical="center" wrapText="1"/>
    </xf>
    <xf numFmtId="0" fontId="27" fillId="29" borderId="58" xfId="0" applyFont="1" applyFill="1" applyBorder="1" applyAlignment="1">
      <alignment horizontal="center" vertical="center" wrapText="1"/>
    </xf>
    <xf numFmtId="0" fontId="27" fillId="29" borderId="60" xfId="0" applyFont="1" applyFill="1" applyBorder="1" applyAlignment="1">
      <alignment horizontal="center" vertical="center" wrapText="1"/>
    </xf>
    <xf numFmtId="0" fontId="27" fillId="29" borderId="55" xfId="0" applyFont="1" applyFill="1" applyBorder="1" applyAlignment="1">
      <alignment horizontal="center" vertical="center" wrapText="1"/>
    </xf>
    <xf numFmtId="0" fontId="27" fillId="29" borderId="26" xfId="0" applyFont="1" applyFill="1" applyBorder="1" applyAlignment="1">
      <alignment horizontal="center" vertical="center" wrapText="1"/>
    </xf>
    <xf numFmtId="0" fontId="27" fillId="29" borderId="61" xfId="0" applyFont="1" applyFill="1" applyBorder="1" applyAlignment="1">
      <alignment horizontal="center" vertical="center" wrapText="1"/>
    </xf>
    <xf numFmtId="0" fontId="57" fillId="0" borderId="55" xfId="36" applyFont="1" applyFill="1" applyBorder="1" applyAlignment="1">
      <alignment horizontal="center" vertical="center" wrapText="1"/>
    </xf>
    <xf numFmtId="0" fontId="57" fillId="0" borderId="26" xfId="36" applyFont="1" applyFill="1" applyBorder="1" applyAlignment="1">
      <alignment horizontal="center" vertical="center" wrapText="1"/>
    </xf>
    <xf numFmtId="0" fontId="57" fillId="0" borderId="61" xfId="36" applyFont="1" applyFill="1" applyBorder="1" applyAlignment="1">
      <alignment horizontal="center" vertical="center" wrapText="1"/>
    </xf>
    <xf numFmtId="0" fontId="32" fillId="0" borderId="12" xfId="36" applyFont="1" applyFill="1" applyBorder="1" applyAlignment="1">
      <alignment vertical="center"/>
    </xf>
    <xf numFmtId="0" fontId="32" fillId="0" borderId="15" xfId="36" applyFont="1" applyFill="1" applyBorder="1" applyAlignment="1">
      <alignment vertical="center"/>
    </xf>
    <xf numFmtId="0" fontId="26" fillId="29" borderId="69" xfId="0" applyFont="1" applyFill="1" applyBorder="1" applyAlignment="1">
      <alignment horizontal="center"/>
    </xf>
    <xf numFmtId="0" fontId="26" fillId="29" borderId="70" xfId="0" applyFont="1" applyFill="1" applyBorder="1" applyAlignment="1">
      <alignment horizontal="center"/>
    </xf>
    <xf numFmtId="0" fontId="26" fillId="29" borderId="80" xfId="0" applyFont="1" applyFill="1" applyBorder="1" applyAlignment="1">
      <alignment horizontal="center"/>
    </xf>
    <xf numFmtId="0" fontId="26" fillId="29" borderId="46" xfId="0" applyFont="1" applyFill="1" applyBorder="1" applyAlignment="1">
      <alignment horizontal="center"/>
    </xf>
    <xf numFmtId="0" fontId="39" fillId="29" borderId="15" xfId="0" applyFont="1" applyFill="1" applyBorder="1" applyAlignment="1">
      <alignment horizontal="center" vertical="center" wrapText="1"/>
    </xf>
    <xf numFmtId="0" fontId="37" fillId="29" borderId="15" xfId="0" applyFont="1" applyFill="1" applyBorder="1" applyAlignment="1">
      <alignment horizontal="center" vertical="center" wrapText="1"/>
    </xf>
    <xf numFmtId="0" fontId="37" fillId="29" borderId="30" xfId="0" applyFont="1" applyFill="1" applyBorder="1" applyAlignment="1">
      <alignment horizontal="center" vertical="center" wrapText="1"/>
    </xf>
    <xf numFmtId="0" fontId="1" fillId="0" borderId="10" xfId="52" applyFont="1" applyBorder="1" applyAlignment="1">
      <alignment horizontal="left" vertical="center"/>
    </xf>
    <xf numFmtId="0" fontId="27" fillId="0" borderId="20" xfId="52" applyFont="1" applyBorder="1" applyAlignment="1">
      <alignment horizontal="center"/>
    </xf>
    <xf numFmtId="0" fontId="27" fillId="0" borderId="35" xfId="52" applyFont="1" applyBorder="1" applyAlignment="1">
      <alignment horizontal="center"/>
    </xf>
    <xf numFmtId="0" fontId="25" fillId="24" borderId="12" xfId="53" applyFont="1" applyFill="1" applyBorder="1" applyAlignment="1">
      <alignment horizontal="center" vertical="center" wrapText="1"/>
    </xf>
    <xf numFmtId="0" fontId="25" fillId="24" borderId="26" xfId="53" applyFont="1" applyFill="1" applyBorder="1" applyAlignment="1">
      <alignment horizontal="center" vertical="center" wrapText="1"/>
    </xf>
    <xf numFmtId="0" fontId="25" fillId="24" borderId="15" xfId="53" applyFont="1" applyFill="1" applyBorder="1" applyAlignment="1">
      <alignment horizontal="center" vertical="center" wrapText="1"/>
    </xf>
    <xf numFmtId="0" fontId="24" fillId="24" borderId="44" xfId="53" applyFont="1" applyFill="1" applyBorder="1" applyAlignment="1">
      <alignment horizontal="center" vertical="center" wrapText="1"/>
    </xf>
    <xf numFmtId="0" fontId="24" fillId="24" borderId="73" xfId="53" applyFont="1" applyFill="1" applyBorder="1" applyAlignment="1">
      <alignment horizontal="center" vertical="center" wrapText="1"/>
    </xf>
    <xf numFmtId="0" fontId="24" fillId="24" borderId="68" xfId="53" applyFont="1" applyFill="1" applyBorder="1" applyAlignment="1">
      <alignment horizontal="center" vertical="center" wrapText="1"/>
    </xf>
    <xf numFmtId="0" fontId="24" fillId="24" borderId="30" xfId="53" applyFont="1" applyFill="1" applyBorder="1" applyAlignment="1">
      <alignment horizontal="center" vertical="center" wrapText="1"/>
    </xf>
    <xf numFmtId="0" fontId="24" fillId="24" borderId="36" xfId="53" applyFont="1" applyFill="1" applyBorder="1" applyAlignment="1">
      <alignment horizontal="center" vertical="center" wrapText="1"/>
    </xf>
    <xf numFmtId="0" fontId="24" fillId="24" borderId="74" xfId="53" applyFont="1" applyFill="1" applyBorder="1" applyAlignment="1">
      <alignment horizontal="center" vertical="center" wrapText="1"/>
    </xf>
    <xf numFmtId="0" fontId="1" fillId="24" borderId="10" xfId="53" applyFont="1" applyFill="1" applyBorder="1" applyAlignment="1">
      <alignment horizontal="center" vertical="center" wrapText="1"/>
    </xf>
    <xf numFmtId="0" fontId="29" fillId="0" borderId="0" xfId="0" applyFont="1" applyBorder="1" applyAlignment="1">
      <alignment horizontal="left" vertical="center" wrapText="1"/>
    </xf>
  </cellXfs>
  <cellStyles count="75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Currency [0]" xfId="57"/>
    <cellStyle name="Normal_Form2.1" xfId="58"/>
    <cellStyle name="Normal1" xfId="59"/>
    <cellStyle name="Price_Body" xfId="60"/>
    <cellStyle name="Акцент1 2" xfId="19"/>
    <cellStyle name="Акцент2 2" xfId="20"/>
    <cellStyle name="Акцент3 2" xfId="21"/>
    <cellStyle name="Акцент4 2" xfId="22"/>
    <cellStyle name="Акцент5 2" xfId="23"/>
    <cellStyle name="Акцент6 2" xfId="24"/>
    <cellStyle name="Беззащитный" xfId="61"/>
    <cellStyle name="Ввод  2" xfId="25"/>
    <cellStyle name="Вывод 2" xfId="26"/>
    <cellStyle name="Вычисление 2" xfId="27"/>
    <cellStyle name="Заголовок" xfId="62"/>
    <cellStyle name="Заголовок 1 2" xfId="28"/>
    <cellStyle name="Заголовок 2 2" xfId="29"/>
    <cellStyle name="Заголовок 3 2" xfId="30"/>
    <cellStyle name="Заголовок 4 2" xfId="31"/>
    <cellStyle name="ЗаголовокСтолбца" xfId="63"/>
    <cellStyle name="Защитный" xfId="64"/>
    <cellStyle name="Значение" xfId="65"/>
    <cellStyle name="Итог 2" xfId="32"/>
    <cellStyle name="Контрольная ячейка 2" xfId="33"/>
    <cellStyle name="Мои наименования показателей" xfId="66"/>
    <cellStyle name="Мой заголовок" xfId="67"/>
    <cellStyle name="Мой заголовок листа" xfId="68"/>
    <cellStyle name="Название 2" xfId="34"/>
    <cellStyle name="Нейтральный 2" xfId="35"/>
    <cellStyle name="Обычный" xfId="0" builtinId="0"/>
    <cellStyle name="Обычный 2" xfId="36"/>
    <cellStyle name="Обычный 2 2" xfId="37"/>
    <cellStyle name="Обычный 3" xfId="38"/>
    <cellStyle name="Обычный 4" xfId="51"/>
    <cellStyle name="Обычный 5" xfId="52"/>
    <cellStyle name="Обычный_05_2007" xfId="49"/>
    <cellStyle name="Обычный_Основные показатели Амур1" xfId="55"/>
    <cellStyle name="Обычный_Приложение 1 (1)" xfId="39"/>
    <cellStyle name="Обычный_Приложение 1 (1) 2 2" xfId="40"/>
    <cellStyle name="Обычный_Розница план на 2010 по городам" xfId="53"/>
    <cellStyle name="Плохой 2" xfId="41"/>
    <cellStyle name="Пояснение 2" xfId="42"/>
    <cellStyle name="Примечание 2" xfId="43"/>
    <cellStyle name="Процентный" xfId="44" builtinId="5"/>
    <cellStyle name="Процентный 2" xfId="50"/>
    <cellStyle name="Процентный 3" xfId="54"/>
    <cellStyle name="Связанная ячейка 2" xfId="45"/>
    <cellStyle name="Стиль 1" xfId="46"/>
    <cellStyle name="Текст предупреждения 2" xfId="47"/>
    <cellStyle name="Текстовый" xfId="69"/>
    <cellStyle name="Тысячи [0]_3Com" xfId="70"/>
    <cellStyle name="Тысячи_3Com" xfId="71"/>
    <cellStyle name="Финансовый 2" xfId="56"/>
    <cellStyle name="Формула" xfId="72"/>
    <cellStyle name="ФормулаВБ" xfId="73"/>
    <cellStyle name="ФормулаНаКонтроль" xfId="74"/>
    <cellStyle name="Хороший 2" xfId="48"/>
  </cellStyles>
  <dxfs count="2">
    <dxf>
      <fill>
        <patternFill>
          <bgColor indexed="8"/>
        </patternFill>
      </fill>
    </dxf>
    <dxf>
      <fill>
        <patternFill>
          <bgColor indexed="8"/>
        </patternFill>
      </fill>
    </dxf>
  </dxfs>
  <tableStyles count="0" defaultTableStyle="TableStyleMedium9" defaultPivotStyle="PivotStyleLight16"/>
  <colors>
    <mruColors>
      <color rgb="FF0066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"/>
  <sheetViews>
    <sheetView view="pageBreakPreview" zoomScaleNormal="90" zoomScaleSheetLayoutView="100" workbookViewId="0">
      <selection activeCell="H16" sqref="H16"/>
    </sheetView>
  </sheetViews>
  <sheetFormatPr defaultRowHeight="14.25"/>
  <cols>
    <col min="1" max="1" width="7.28515625" style="1250" customWidth="1"/>
    <col min="2" max="2" width="19.140625" style="1251" customWidth="1"/>
    <col min="3" max="3" width="47.28515625" style="156" customWidth="1"/>
    <col min="4" max="4" width="19" style="156" customWidth="1"/>
    <col min="5" max="5" width="13.28515625" style="156" customWidth="1"/>
    <col min="6" max="6" width="13.7109375" style="156" customWidth="1"/>
    <col min="7" max="7" width="13" style="1271" customWidth="1"/>
    <col min="8" max="8" width="11.140625" style="157" customWidth="1"/>
    <col min="9" max="9" width="11" style="157" customWidth="1"/>
    <col min="10" max="10" width="9.7109375" style="157" customWidth="1"/>
    <col min="11" max="11" width="10.42578125" style="157" customWidth="1"/>
    <col min="12" max="14" width="11.5703125" style="156" customWidth="1"/>
    <col min="15" max="15" width="10.140625" style="157" customWidth="1"/>
    <col min="16" max="16" width="9" style="157" customWidth="1"/>
    <col min="17" max="17" width="9.7109375" style="157" customWidth="1"/>
    <col min="18" max="18" width="9" style="157" customWidth="1"/>
    <col min="19" max="19" width="9.5703125" style="1250" customWidth="1"/>
    <col min="20" max="20" width="10.85546875" style="1250" customWidth="1"/>
    <col min="21" max="16384" width="9.140625" style="1250"/>
  </cols>
  <sheetData>
    <row r="1" spans="1:18" ht="15">
      <c r="B1" s="1279" t="s">
        <v>322</v>
      </c>
      <c r="C1" s="1279"/>
      <c r="D1" s="1279"/>
      <c r="E1" s="1143"/>
      <c r="F1" s="1252"/>
      <c r="G1" s="1253"/>
    </row>
    <row r="2" spans="1:18">
      <c r="G2" s="1254"/>
      <c r="H2" s="1255"/>
    </row>
    <row r="3" spans="1:18" ht="15">
      <c r="A3" s="1280" t="s">
        <v>30</v>
      </c>
      <c r="B3" s="1280" t="s">
        <v>29</v>
      </c>
      <c r="C3" s="1280" t="s">
        <v>27</v>
      </c>
      <c r="D3" s="1280" t="s">
        <v>28</v>
      </c>
      <c r="E3" s="1273" t="s">
        <v>31</v>
      </c>
      <c r="F3" s="1274"/>
      <c r="G3" s="1274"/>
      <c r="H3" s="1274"/>
      <c r="I3" s="1274"/>
      <c r="J3" s="1274"/>
      <c r="K3" s="1274"/>
      <c r="L3" s="1274" t="s">
        <v>33</v>
      </c>
      <c r="M3" s="1274"/>
      <c r="N3" s="1274"/>
      <c r="O3" s="1274"/>
      <c r="P3" s="1274"/>
      <c r="Q3" s="1274"/>
      <c r="R3" s="1274"/>
    </row>
    <row r="4" spans="1:18" ht="37.5" customHeight="1">
      <c r="A4" s="1280" t="s">
        <v>30</v>
      </c>
      <c r="B4" s="1280" t="s">
        <v>29</v>
      </c>
      <c r="C4" s="1280" t="s">
        <v>27</v>
      </c>
      <c r="D4" s="1280" t="s">
        <v>28</v>
      </c>
      <c r="E4" s="158" t="s">
        <v>317</v>
      </c>
      <c r="F4" s="158" t="s">
        <v>318</v>
      </c>
      <c r="G4" s="158" t="s">
        <v>319</v>
      </c>
      <c r="H4" s="1275" t="s">
        <v>320</v>
      </c>
      <c r="I4" s="1275"/>
      <c r="J4" s="1275" t="s">
        <v>321</v>
      </c>
      <c r="K4" s="1275"/>
      <c r="L4" s="158" t="s">
        <v>317</v>
      </c>
      <c r="M4" s="158" t="s">
        <v>318</v>
      </c>
      <c r="N4" s="158" t="s">
        <v>319</v>
      </c>
      <c r="O4" s="1275" t="s">
        <v>320</v>
      </c>
      <c r="P4" s="1275"/>
      <c r="Q4" s="1275" t="s">
        <v>321</v>
      </c>
      <c r="R4" s="1275"/>
    </row>
    <row r="5" spans="1:18" ht="22.5" customHeight="1">
      <c r="A5" s="1280"/>
      <c r="B5" s="1280"/>
      <c r="C5" s="1280"/>
      <c r="D5" s="1280"/>
      <c r="E5" s="158" t="s">
        <v>14</v>
      </c>
      <c r="F5" s="158" t="s">
        <v>14</v>
      </c>
      <c r="G5" s="158" t="s">
        <v>14</v>
      </c>
      <c r="H5" s="159" t="s">
        <v>14</v>
      </c>
      <c r="I5" s="159" t="s">
        <v>26</v>
      </c>
      <c r="J5" s="159" t="s">
        <v>14</v>
      </c>
      <c r="K5" s="159" t="s">
        <v>26</v>
      </c>
      <c r="L5" s="158" t="s">
        <v>14</v>
      </c>
      <c r="M5" s="158" t="s">
        <v>14</v>
      </c>
      <c r="N5" s="158" t="s">
        <v>14</v>
      </c>
      <c r="O5" s="159" t="s">
        <v>14</v>
      </c>
      <c r="P5" s="159" t="s">
        <v>26</v>
      </c>
      <c r="Q5" s="159" t="s">
        <v>14</v>
      </c>
      <c r="R5" s="159" t="s">
        <v>26</v>
      </c>
    </row>
    <row r="6" spans="1:18" ht="16.5" customHeight="1" thickBot="1">
      <c r="A6" s="158">
        <v>1</v>
      </c>
      <c r="B6" s="158">
        <v>2</v>
      </c>
      <c r="C6" s="158">
        <v>3</v>
      </c>
      <c r="D6" s="158">
        <v>4</v>
      </c>
      <c r="E6" s="158">
        <v>7</v>
      </c>
      <c r="F6" s="158">
        <v>6</v>
      </c>
      <c r="G6" s="158">
        <v>7</v>
      </c>
      <c r="H6" s="158">
        <v>8</v>
      </c>
      <c r="I6" s="158">
        <v>9</v>
      </c>
      <c r="J6" s="158">
        <v>10</v>
      </c>
      <c r="K6" s="158">
        <v>11</v>
      </c>
      <c r="L6" s="158">
        <v>12</v>
      </c>
      <c r="M6" s="158">
        <v>13</v>
      </c>
      <c r="N6" s="158">
        <v>14</v>
      </c>
      <c r="O6" s="158">
        <v>15</v>
      </c>
      <c r="P6" s="158">
        <v>16</v>
      </c>
      <c r="Q6" s="158">
        <v>17</v>
      </c>
      <c r="R6" s="158">
        <v>18</v>
      </c>
    </row>
    <row r="7" spans="1:18" ht="70.5" customHeight="1">
      <c r="A7" s="1276">
        <v>18</v>
      </c>
      <c r="B7" s="1277" t="s">
        <v>324</v>
      </c>
      <c r="C7" s="1249" t="s">
        <v>105</v>
      </c>
      <c r="D7" s="1249" t="s">
        <v>14</v>
      </c>
      <c r="E7" s="230">
        <v>7210.2610000000004</v>
      </c>
      <c r="F7" s="230">
        <v>7273.9539999999997</v>
      </c>
      <c r="G7" s="230">
        <v>7774.1120000000001</v>
      </c>
      <c r="H7" s="1256">
        <f>G7-F7</f>
        <v>500.15800000000036</v>
      </c>
      <c r="I7" s="1257">
        <f>IF(F7=0," ",H7/F7)</f>
        <v>6.8760126885597628E-2</v>
      </c>
      <c r="J7" s="1256">
        <f>G7-E7</f>
        <v>563.85099999999966</v>
      </c>
      <c r="K7" s="1257">
        <f>IF(E7=0," ",J7/E7)</f>
        <v>7.8201191329967057E-2</v>
      </c>
      <c r="L7" s="13">
        <f>E7</f>
        <v>7210.2610000000004</v>
      </c>
      <c r="M7" s="13">
        <f>F7</f>
        <v>7273.9539999999997</v>
      </c>
      <c r="N7" s="13">
        <f>G7</f>
        <v>7774.1120000000001</v>
      </c>
      <c r="O7" s="1258">
        <f>N7-M7</f>
        <v>500.15800000000036</v>
      </c>
      <c r="P7" s="1259">
        <f>IF(M7=0," ",O7/M7)</f>
        <v>6.8760126885597628E-2</v>
      </c>
      <c r="Q7" s="1258">
        <f>N7-L7</f>
        <v>563.85099999999966</v>
      </c>
      <c r="R7" s="1260">
        <f>IF(L7=0," ",Q7/L7)</f>
        <v>7.8201191329967057E-2</v>
      </c>
    </row>
    <row r="8" spans="1:18" ht="43.5" customHeight="1">
      <c r="A8" s="1276"/>
      <c r="B8" s="1277"/>
      <c r="C8" s="1278" t="s">
        <v>15</v>
      </c>
      <c r="D8" s="1249" t="s">
        <v>14</v>
      </c>
      <c r="E8" s="1261">
        <v>754.68499999999995</v>
      </c>
      <c r="F8" s="1261">
        <v>754.68299999999999</v>
      </c>
      <c r="G8" s="1261">
        <v>685.17499999999995</v>
      </c>
      <c r="H8" s="1256">
        <f t="shared" ref="H8" si="0">G8-F8</f>
        <v>-69.508000000000038</v>
      </c>
      <c r="I8" s="1257">
        <f t="shared" ref="I8" si="1">IF(F8=0," ",H8/F8)</f>
        <v>-9.210224690366689E-2</v>
      </c>
      <c r="J8" s="1256">
        <f>G8-E8</f>
        <v>-69.509999999999991</v>
      </c>
      <c r="K8" s="1257">
        <f>IF(E8=0," ",J8/E8)</f>
        <v>-9.2104652934668102E-2</v>
      </c>
      <c r="L8" s="13">
        <f t="shared" ref="L8" si="2">E8</f>
        <v>754.68499999999995</v>
      </c>
      <c r="M8" s="13">
        <f t="shared" ref="M8" si="3">F8</f>
        <v>754.68299999999999</v>
      </c>
      <c r="N8" s="13">
        <f t="shared" ref="N8" si="4">G8</f>
        <v>685.17499999999995</v>
      </c>
      <c r="O8" s="1256">
        <f t="shared" ref="O8" si="5">N8-M8</f>
        <v>-69.508000000000038</v>
      </c>
      <c r="P8" s="1257">
        <f t="shared" ref="P8" si="6">IF(M8=0," ",O8/M8)</f>
        <v>-9.210224690366689E-2</v>
      </c>
      <c r="Q8" s="1256">
        <f t="shared" ref="Q8" si="7">N8-L8</f>
        <v>-69.509999999999991</v>
      </c>
      <c r="R8" s="1262">
        <f t="shared" ref="R8" si="8">IF(L8=0," ",Q8/L8)</f>
        <v>-9.2104652934668102E-2</v>
      </c>
    </row>
    <row r="9" spans="1:18" ht="42.75" customHeight="1">
      <c r="A9" s="1276"/>
      <c r="B9" s="1277"/>
      <c r="C9" s="1278"/>
      <c r="D9" s="1249" t="s">
        <v>16</v>
      </c>
      <c r="E9" s="1263">
        <f>E8/(E7-E15)</f>
        <v>0.11467790928610175</v>
      </c>
      <c r="F9" s="1263">
        <f t="shared" ref="F9" si="9">F8/(F7-F15)</f>
        <v>0.1135783432057566</v>
      </c>
      <c r="G9" s="1263">
        <f>G8/(G7-G15)</f>
        <v>9.615971628199739E-2</v>
      </c>
      <c r="H9" s="1264"/>
      <c r="I9" s="1265">
        <f>G9-F9</f>
        <v>-1.7418626923759215E-2</v>
      </c>
      <c r="J9" s="1266"/>
      <c r="K9" s="1265">
        <f>G9-E9</f>
        <v>-1.8518193004104358E-2</v>
      </c>
      <c r="L9" s="1263">
        <f t="shared" ref="L9:M9" si="10">L8/(L7-L15)</f>
        <v>0.11467790928610175</v>
      </c>
      <c r="M9" s="1263">
        <f t="shared" si="10"/>
        <v>0.1135783432057566</v>
      </c>
      <c r="N9" s="1263">
        <f>N8/(N7-N15)</f>
        <v>9.615971628199739E-2</v>
      </c>
      <c r="O9" s="1264"/>
      <c r="P9" s="1265">
        <f>N9-M9</f>
        <v>-1.7418626923759215E-2</v>
      </c>
      <c r="Q9" s="1266"/>
      <c r="R9" s="1267">
        <f>N9-L9</f>
        <v>-1.8518193004104358E-2</v>
      </c>
    </row>
    <row r="10" spans="1:18" hidden="1">
      <c r="A10" s="1276"/>
      <c r="B10" s="1277"/>
      <c r="C10" s="1278" t="s">
        <v>17</v>
      </c>
      <c r="D10" s="1249" t="s">
        <v>14</v>
      </c>
      <c r="E10" s="1261" t="e">
        <f>D11*E7</f>
        <v>#VALUE!</v>
      </c>
      <c r="F10" s="1261" t="e">
        <f>#REF!</f>
        <v>#REF!</v>
      </c>
      <c r="G10" s="1261" t="e">
        <f>F11*G7</f>
        <v>#REF!</v>
      </c>
      <c r="H10" s="1256" t="e">
        <f t="shared" ref="H10" si="11">G10-F10</f>
        <v>#REF!</v>
      </c>
      <c r="I10" s="1257" t="e">
        <f t="shared" ref="I10" si="12">IF(F10=0," ",H10/F10)</f>
        <v>#REF!</v>
      </c>
      <c r="J10" s="1256" t="e">
        <f>G10-E10</f>
        <v>#REF!</v>
      </c>
      <c r="K10" s="1257" t="e">
        <f>IF(E10=0," ",J10/E10)</f>
        <v>#VALUE!</v>
      </c>
      <c r="L10" s="13" t="e">
        <f t="shared" ref="L10" si="13">E10</f>
        <v>#VALUE!</v>
      </c>
      <c r="M10" s="13" t="e">
        <f t="shared" ref="M10" si="14">F10</f>
        <v>#REF!</v>
      </c>
      <c r="N10" s="13" t="e">
        <f t="shared" ref="N10" si="15">G10</f>
        <v>#REF!</v>
      </c>
      <c r="O10" s="1256" t="e">
        <f t="shared" ref="O10" si="16">N10-M10</f>
        <v>#REF!</v>
      </c>
      <c r="P10" s="1257" t="e">
        <f t="shared" ref="P10" si="17">IF(M10=0," ",O10/M10)</f>
        <v>#REF!</v>
      </c>
      <c r="Q10" s="1256" t="e">
        <f t="shared" ref="Q10" si="18">N10-L10</f>
        <v>#REF!</v>
      </c>
      <c r="R10" s="1262" t="e">
        <f t="shared" ref="R10" si="19">IF(L10=0," ",Q10/L10)</f>
        <v>#VALUE!</v>
      </c>
    </row>
    <row r="11" spans="1:18" hidden="1">
      <c r="A11" s="1276"/>
      <c r="B11" s="1277"/>
      <c r="C11" s="1278"/>
      <c r="D11" s="1249" t="s">
        <v>16</v>
      </c>
      <c r="E11" s="1263" t="e">
        <f>E10/E7</f>
        <v>#VALUE!</v>
      </c>
      <c r="F11" s="1263" t="e">
        <f>F10/F7</f>
        <v>#REF!</v>
      </c>
      <c r="G11" s="1263" t="e">
        <f>G10/G7</f>
        <v>#REF!</v>
      </c>
      <c r="H11" s="1264"/>
      <c r="I11" s="1265" t="e">
        <f>G11-F11</f>
        <v>#REF!</v>
      </c>
      <c r="J11" s="1266"/>
      <c r="K11" s="1265" t="e">
        <f>G11-E11</f>
        <v>#REF!</v>
      </c>
      <c r="L11" s="1268" t="e">
        <f>L10/L7</f>
        <v>#VALUE!</v>
      </c>
      <c r="M11" s="1268" t="e">
        <f>M10/M7</f>
        <v>#REF!</v>
      </c>
      <c r="N11" s="1268" t="e">
        <f>N10/N7</f>
        <v>#REF!</v>
      </c>
      <c r="O11" s="1264"/>
      <c r="P11" s="1265" t="e">
        <f>N11-M11</f>
        <v>#REF!</v>
      </c>
      <c r="Q11" s="1266"/>
      <c r="R11" s="1267" t="e">
        <f>N11-L11</f>
        <v>#REF!</v>
      </c>
    </row>
    <row r="12" spans="1:18" hidden="1">
      <c r="A12" s="1276"/>
      <c r="B12" s="1277"/>
      <c r="C12" s="1278" t="s">
        <v>18</v>
      </c>
      <c r="D12" s="1249" t="s">
        <v>14</v>
      </c>
      <c r="E12" s="1261" t="e">
        <f>E8-E10</f>
        <v>#VALUE!</v>
      </c>
      <c r="F12" s="1261" t="e">
        <f>F8-F10</f>
        <v>#REF!</v>
      </c>
      <c r="G12" s="1261" t="e">
        <f>G8-G10</f>
        <v>#REF!</v>
      </c>
      <c r="H12" s="1256" t="e">
        <f t="shared" ref="H12" si="20">G12-F12</f>
        <v>#REF!</v>
      </c>
      <c r="I12" s="1257" t="e">
        <f t="shared" ref="I12" si="21">IF(F12=0," ",H12/F12)</f>
        <v>#REF!</v>
      </c>
      <c r="J12" s="1256" t="e">
        <f>G12-E12</f>
        <v>#REF!</v>
      </c>
      <c r="K12" s="1257" t="e">
        <f>IF(E12=0," ",J12/E12)</f>
        <v>#VALUE!</v>
      </c>
      <c r="L12" s="13" t="e">
        <f t="shared" ref="L12" si="22">E12</f>
        <v>#VALUE!</v>
      </c>
      <c r="M12" s="13" t="e">
        <f t="shared" ref="M12" si="23">F12</f>
        <v>#REF!</v>
      </c>
      <c r="N12" s="13" t="e">
        <f t="shared" ref="N12" si="24">G12</f>
        <v>#REF!</v>
      </c>
      <c r="O12" s="1256" t="e">
        <f t="shared" ref="O12" si="25">N12-M12</f>
        <v>#REF!</v>
      </c>
      <c r="P12" s="1257" t="e">
        <f t="shared" ref="P12" si="26">IF(M12=0," ",O12/M12)</f>
        <v>#REF!</v>
      </c>
      <c r="Q12" s="1256" t="e">
        <f t="shared" ref="Q12" si="27">N12-L12</f>
        <v>#REF!</v>
      </c>
      <c r="R12" s="1262" t="e">
        <f t="shared" ref="R12" si="28">IF(L12=0," ",Q12/L12)</f>
        <v>#VALUE!</v>
      </c>
    </row>
    <row r="13" spans="1:18" hidden="1">
      <c r="A13" s="1276"/>
      <c r="B13" s="1277"/>
      <c r="C13" s="1278"/>
      <c r="D13" s="1249" t="s">
        <v>16</v>
      </c>
      <c r="E13" s="1263" t="e">
        <f>E12/E7</f>
        <v>#VALUE!</v>
      </c>
      <c r="F13" s="1263" t="e">
        <f>F12/F7</f>
        <v>#REF!</v>
      </c>
      <c r="G13" s="1263" t="e">
        <f>G12/G7</f>
        <v>#REF!</v>
      </c>
      <c r="H13" s="1264"/>
      <c r="I13" s="1265" t="e">
        <f>G13-F13</f>
        <v>#REF!</v>
      </c>
      <c r="J13" s="1266"/>
      <c r="K13" s="1265" t="e">
        <f>G13-E13</f>
        <v>#REF!</v>
      </c>
      <c r="L13" s="1268" t="e">
        <f>L12/L7</f>
        <v>#VALUE!</v>
      </c>
      <c r="M13" s="1268" t="e">
        <f>M12/M7</f>
        <v>#REF!</v>
      </c>
      <c r="N13" s="1268" t="e">
        <f>N12/N7</f>
        <v>#REF!</v>
      </c>
      <c r="O13" s="1264"/>
      <c r="P13" s="1265" t="e">
        <f>N13-M13</f>
        <v>#REF!</v>
      </c>
      <c r="Q13" s="1266"/>
      <c r="R13" s="1267" t="e">
        <f>N13-L13</f>
        <v>#REF!</v>
      </c>
    </row>
    <row r="14" spans="1:18" ht="30" customHeight="1">
      <c r="A14" s="1276"/>
      <c r="B14" s="1277"/>
      <c r="C14" s="443" t="s">
        <v>111</v>
      </c>
      <c r="D14" s="1249" t="s">
        <v>14</v>
      </c>
      <c r="E14" s="1269">
        <f>E15+E16</f>
        <v>6455.576</v>
      </c>
      <c r="F14" s="1269">
        <f>F15+F16</f>
        <v>6519.2689999999993</v>
      </c>
      <c r="G14" s="1269">
        <f>G15+G16</f>
        <v>7088.9369999999999</v>
      </c>
      <c r="H14" s="1256">
        <f t="shared" ref="H14:H16" si="29">G14-F14</f>
        <v>569.66800000000057</v>
      </c>
      <c r="I14" s="1257">
        <f t="shared" ref="I14:I16" si="30">IF(F14=0," ",H14/F14)</f>
        <v>8.7382189628929352E-2</v>
      </c>
      <c r="J14" s="1256">
        <f t="shared" ref="J14:J16" si="31">G14-E14</f>
        <v>633.36099999999988</v>
      </c>
      <c r="K14" s="1257">
        <f t="shared" ref="K14:K16" si="32">IF(E14=0," ",J14/E14)</f>
        <v>9.8110687566841423E-2</v>
      </c>
      <c r="L14" s="13">
        <f t="shared" ref="L14:L16" si="33">E14</f>
        <v>6455.576</v>
      </c>
      <c r="M14" s="13">
        <f t="shared" ref="M14:M16" si="34">F14</f>
        <v>6519.2689999999993</v>
      </c>
      <c r="N14" s="13">
        <f t="shared" ref="N14:N16" si="35">G14</f>
        <v>7088.9369999999999</v>
      </c>
      <c r="O14" s="1256">
        <f t="shared" ref="O14:O16" si="36">N14-M14</f>
        <v>569.66800000000057</v>
      </c>
      <c r="P14" s="1257">
        <f t="shared" ref="P14:P16" si="37">IF(M14=0," ",O14/M14)</f>
        <v>8.7382189628929352E-2</v>
      </c>
      <c r="Q14" s="1256">
        <f t="shared" ref="Q14:Q16" si="38">N14-L14</f>
        <v>633.36099999999988</v>
      </c>
      <c r="R14" s="1262">
        <f t="shared" ref="R14:R16" si="39">IF(L14=0," ",Q14/L14)</f>
        <v>9.8110687566841423E-2</v>
      </c>
    </row>
    <row r="15" spans="1:18" ht="51.75" customHeight="1">
      <c r="A15" s="1276"/>
      <c r="B15" s="1277"/>
      <c r="C15" s="444" t="s">
        <v>315</v>
      </c>
      <c r="D15" s="1249" t="s">
        <v>14</v>
      </c>
      <c r="E15" s="1261">
        <v>629.351</v>
      </c>
      <c r="F15" s="1261">
        <v>629.351</v>
      </c>
      <c r="G15" s="1261">
        <v>648.72699999999998</v>
      </c>
      <c r="H15" s="1256">
        <f t="shared" si="29"/>
        <v>19.375999999999976</v>
      </c>
      <c r="I15" s="1257">
        <f t="shared" si="30"/>
        <v>3.0787271331895835E-2</v>
      </c>
      <c r="J15" s="1256">
        <f t="shared" si="31"/>
        <v>19.375999999999976</v>
      </c>
      <c r="K15" s="1257">
        <f t="shared" si="32"/>
        <v>3.0787271331895835E-2</v>
      </c>
      <c r="L15" s="13">
        <f t="shared" si="33"/>
        <v>629.351</v>
      </c>
      <c r="M15" s="13">
        <f t="shared" si="34"/>
        <v>629.351</v>
      </c>
      <c r="N15" s="13">
        <f t="shared" si="35"/>
        <v>648.72699999999998</v>
      </c>
      <c r="O15" s="1256">
        <f t="shared" si="36"/>
        <v>19.375999999999976</v>
      </c>
      <c r="P15" s="1257">
        <f t="shared" si="37"/>
        <v>3.0787271331895835E-2</v>
      </c>
      <c r="Q15" s="1256">
        <f t="shared" si="38"/>
        <v>19.375999999999976</v>
      </c>
      <c r="R15" s="1262">
        <f t="shared" si="39"/>
        <v>3.0787271331895835E-2</v>
      </c>
    </row>
    <row r="16" spans="1:18" ht="70.5" customHeight="1">
      <c r="A16" s="1276"/>
      <c r="B16" s="1277"/>
      <c r="C16" s="443" t="s">
        <v>106</v>
      </c>
      <c r="D16" s="1249" t="s">
        <v>14</v>
      </c>
      <c r="E16" s="1270">
        <v>5826.2250000000004</v>
      </c>
      <c r="F16" s="1270">
        <v>5889.9179999999997</v>
      </c>
      <c r="G16" s="1270">
        <v>6440.21</v>
      </c>
      <c r="H16" s="1256">
        <f t="shared" si="29"/>
        <v>550.29200000000037</v>
      </c>
      <c r="I16" s="1257">
        <f t="shared" si="30"/>
        <v>9.3429484077707098E-2</v>
      </c>
      <c r="J16" s="1256">
        <f t="shared" si="31"/>
        <v>613.98499999999967</v>
      </c>
      <c r="K16" s="1257">
        <f t="shared" si="32"/>
        <v>0.10538298812696036</v>
      </c>
      <c r="L16" s="13">
        <f t="shared" si="33"/>
        <v>5826.2250000000004</v>
      </c>
      <c r="M16" s="13">
        <f t="shared" si="34"/>
        <v>5889.9179999999997</v>
      </c>
      <c r="N16" s="13">
        <f t="shared" si="35"/>
        <v>6440.21</v>
      </c>
      <c r="O16" s="1256">
        <f t="shared" si="36"/>
        <v>550.29200000000037</v>
      </c>
      <c r="P16" s="1257">
        <f t="shared" si="37"/>
        <v>9.3429484077707098E-2</v>
      </c>
      <c r="Q16" s="1256">
        <f t="shared" si="38"/>
        <v>613.98499999999967</v>
      </c>
      <c r="R16" s="1262">
        <f t="shared" si="39"/>
        <v>0.10538298812696036</v>
      </c>
    </row>
  </sheetData>
  <mergeCells count="16">
    <mergeCell ref="B1:D1"/>
    <mergeCell ref="A3:A5"/>
    <mergeCell ref="B3:B5"/>
    <mergeCell ref="C3:C5"/>
    <mergeCell ref="D3:D5"/>
    <mergeCell ref="A7:A16"/>
    <mergeCell ref="B7:B16"/>
    <mergeCell ref="C8:C9"/>
    <mergeCell ref="C10:C11"/>
    <mergeCell ref="C12:C13"/>
    <mergeCell ref="E3:K3"/>
    <mergeCell ref="L3:R3"/>
    <mergeCell ref="H4:I4"/>
    <mergeCell ref="J4:K4"/>
    <mergeCell ref="O4:P4"/>
    <mergeCell ref="Q4:R4"/>
  </mergeCells>
  <phoneticPr fontId="23" type="noConversion"/>
  <printOptions horizontalCentered="1"/>
  <pageMargins left="0.39370078740157483" right="0.39370078740157483" top="0.39370078740157483" bottom="0.39370078740157483" header="0.31496062992125984" footer="0.31496062992125984"/>
  <pageSetup paperSize="8" scale="72" orientation="landscape" horizontalDpi="180" verticalDpi="18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H31"/>
  <sheetViews>
    <sheetView topLeftCell="A7" workbookViewId="0">
      <selection activeCell="G30" sqref="G30"/>
    </sheetView>
  </sheetViews>
  <sheetFormatPr defaultRowHeight="15"/>
  <cols>
    <col min="2" max="2" width="23.7109375" customWidth="1"/>
    <col min="3" max="3" width="15" customWidth="1"/>
    <col min="7" max="7" width="14" customWidth="1"/>
  </cols>
  <sheetData>
    <row r="6" spans="2:6" ht="30">
      <c r="B6" s="29" t="s">
        <v>27</v>
      </c>
      <c r="C6" s="29" t="s">
        <v>54</v>
      </c>
      <c r="D6" s="29" t="s">
        <v>0</v>
      </c>
      <c r="E6" s="29" t="s">
        <v>1</v>
      </c>
      <c r="F6" s="29" t="s">
        <v>2</v>
      </c>
    </row>
    <row r="7" spans="2:6" ht="21" customHeight="1">
      <c r="B7" s="26" t="s">
        <v>19</v>
      </c>
      <c r="C7" s="26" t="s">
        <v>14</v>
      </c>
      <c r="D7" s="27">
        <v>364.14699999999999</v>
      </c>
      <c r="E7" s="27">
        <v>357.1631658375577</v>
      </c>
      <c r="F7" s="27">
        <v>326.13900000000001</v>
      </c>
    </row>
    <row r="8" spans="2:6" ht="21" customHeight="1">
      <c r="B8" s="1403" t="s">
        <v>15</v>
      </c>
      <c r="C8" s="26" t="s">
        <v>14</v>
      </c>
      <c r="D8" s="27">
        <v>109.48599999999998</v>
      </c>
      <c r="E8" s="27">
        <v>91.109284053492544</v>
      </c>
      <c r="F8" s="27">
        <v>145.33499999999998</v>
      </c>
    </row>
    <row r="9" spans="2:6" ht="21" customHeight="1">
      <c r="B9" s="1404"/>
      <c r="C9" s="26" t="s">
        <v>16</v>
      </c>
      <c r="D9" s="28">
        <v>0.30066429216772339</v>
      </c>
      <c r="E9" s="28">
        <v>0.25509148973925883</v>
      </c>
      <c r="F9" s="30">
        <v>0.44562287858857719</v>
      </c>
    </row>
    <row r="11" spans="2:6">
      <c r="B11" t="s">
        <v>82</v>
      </c>
    </row>
    <row r="12" spans="2:6" ht="30">
      <c r="B12" s="29" t="s">
        <v>27</v>
      </c>
      <c r="C12" s="29" t="s">
        <v>54</v>
      </c>
      <c r="D12" s="29" t="s">
        <v>0</v>
      </c>
      <c r="E12" s="29" t="s">
        <v>1</v>
      </c>
      <c r="F12" s="29" t="s">
        <v>2</v>
      </c>
    </row>
    <row r="13" spans="2:6">
      <c r="B13" s="26" t="s">
        <v>19</v>
      </c>
      <c r="C13" s="26" t="s">
        <v>14</v>
      </c>
      <c r="D13" s="27">
        <v>6664.9449999999997</v>
      </c>
      <c r="E13" s="27">
        <v>6168.2183347364862</v>
      </c>
      <c r="F13" s="27">
        <v>6583.6270000000004</v>
      </c>
    </row>
    <row r="14" spans="2:6">
      <c r="B14" s="1403" t="s">
        <v>15</v>
      </c>
      <c r="C14" s="26" t="s">
        <v>14</v>
      </c>
      <c r="D14" s="27">
        <v>1338.1690000000001</v>
      </c>
      <c r="E14" s="27">
        <v>1503.1464599999999</v>
      </c>
      <c r="F14" s="27">
        <v>1648.9649999999999</v>
      </c>
    </row>
    <row r="15" spans="2:6" ht="30">
      <c r="B15" s="1404"/>
      <c r="C15" s="26" t="s">
        <v>16</v>
      </c>
      <c r="D15" s="28">
        <v>0.20077720071208391</v>
      </c>
      <c r="E15" s="28">
        <v>0.2436921617276403</v>
      </c>
      <c r="F15" s="30">
        <v>0.25046452358251764</v>
      </c>
    </row>
    <row r="16" spans="2:6">
      <c r="B16" t="s">
        <v>83</v>
      </c>
    </row>
    <row r="17" spans="2:8" ht="30">
      <c r="B17" s="29" t="s">
        <v>27</v>
      </c>
      <c r="C17" s="29" t="s">
        <v>54</v>
      </c>
      <c r="D17" s="29" t="s">
        <v>0</v>
      </c>
      <c r="E17" s="29" t="s">
        <v>1</v>
      </c>
      <c r="F17" s="29" t="s">
        <v>2</v>
      </c>
    </row>
    <row r="18" spans="2:8">
      <c r="B18" s="26" t="s">
        <v>19</v>
      </c>
      <c r="C18" s="26" t="s">
        <v>14</v>
      </c>
      <c r="D18" s="27">
        <v>61680.106999999996</v>
      </c>
      <c r="E18" s="27">
        <v>60748.929423487229</v>
      </c>
      <c r="F18" s="27">
        <v>63937.098999999995</v>
      </c>
    </row>
    <row r="19" spans="2:8">
      <c r="B19" s="1403" t="s">
        <v>15</v>
      </c>
      <c r="C19" s="26" t="s">
        <v>14</v>
      </c>
      <c r="D19" s="27">
        <v>14030.536000000002</v>
      </c>
      <c r="E19" s="27">
        <v>13709.596459999999</v>
      </c>
      <c r="F19" s="27">
        <v>13908.075000000001</v>
      </c>
    </row>
    <row r="20" spans="2:8" ht="30">
      <c r="B20" s="1404"/>
      <c r="C20" s="26" t="s">
        <v>16</v>
      </c>
      <c r="D20" s="28">
        <v>0.22747262743885971</v>
      </c>
      <c r="E20" s="28">
        <v>0.22567634672915712</v>
      </c>
      <c r="F20" s="30">
        <v>0.21752746398456399</v>
      </c>
    </row>
    <row r="22" spans="2:8">
      <c r="B22" t="s">
        <v>84</v>
      </c>
    </row>
    <row r="23" spans="2:8" ht="45.75" customHeight="1">
      <c r="B23" s="29" t="s">
        <v>27</v>
      </c>
      <c r="C23" s="29" t="s">
        <v>54</v>
      </c>
      <c r="D23" s="29" t="s">
        <v>0</v>
      </c>
      <c r="E23" s="29" t="s">
        <v>1</v>
      </c>
      <c r="F23" s="29" t="s">
        <v>2</v>
      </c>
      <c r="G23" s="73" t="s">
        <v>86</v>
      </c>
    </row>
    <row r="24" spans="2:8">
      <c r="B24" s="26" t="s">
        <v>19</v>
      </c>
      <c r="C24" s="26" t="s">
        <v>14</v>
      </c>
      <c r="D24" s="27">
        <v>3076.3670000000002</v>
      </c>
      <c r="E24" s="27">
        <v>2971.0190839549532</v>
      </c>
      <c r="F24" s="27">
        <v>3191.9</v>
      </c>
      <c r="G24" s="24">
        <f>F24-E24</f>
        <v>220.88091604504689</v>
      </c>
      <c r="H24" s="28">
        <f>G24/E24</f>
        <v>7.4345169049205573E-2</v>
      </c>
    </row>
    <row r="25" spans="2:8">
      <c r="B25" s="1403" t="s">
        <v>15</v>
      </c>
      <c r="C25" s="26" t="s">
        <v>14</v>
      </c>
      <c r="D25" s="27">
        <v>691.35599999999999</v>
      </c>
      <c r="E25" s="27">
        <v>597.21248000000003</v>
      </c>
      <c r="F25" s="27">
        <v>713.46299999999997</v>
      </c>
      <c r="G25" s="24">
        <f>F25-E25</f>
        <v>116.25051999999994</v>
      </c>
      <c r="H25" s="28">
        <f t="shared" ref="H25" si="0">G25/E25</f>
        <v>0.19465520881278289</v>
      </c>
    </row>
    <row r="26" spans="2:8" ht="30">
      <c r="B26" s="1404"/>
      <c r="C26" s="26" t="s">
        <v>16</v>
      </c>
      <c r="D26" s="28">
        <v>0.22473131456682507</v>
      </c>
      <c r="E26" s="28">
        <v>0.20101267044202367</v>
      </c>
      <c r="F26" s="30">
        <v>0.22352298004323443</v>
      </c>
      <c r="G26" s="28">
        <f>F26-E26</f>
        <v>2.2510309601210754E-2</v>
      </c>
      <c r="H26" s="28"/>
    </row>
    <row r="27" spans="2:8">
      <c r="B27" t="s">
        <v>85</v>
      </c>
    </row>
    <row r="28" spans="2:8" ht="38.25">
      <c r="B28" s="29" t="s">
        <v>27</v>
      </c>
      <c r="C28" s="29" t="s">
        <v>54</v>
      </c>
      <c r="D28" s="29" t="s">
        <v>0</v>
      </c>
      <c r="E28" s="29" t="s">
        <v>1</v>
      </c>
      <c r="F28" s="29" t="s">
        <v>2</v>
      </c>
      <c r="G28" s="73" t="s">
        <v>86</v>
      </c>
    </row>
    <row r="29" spans="2:8">
      <c r="B29" s="26" t="s">
        <v>19</v>
      </c>
      <c r="C29" s="26" t="s">
        <v>14</v>
      </c>
      <c r="D29" s="27">
        <v>30922.968999999997</v>
      </c>
      <c r="E29" s="27">
        <v>30363.126520350954</v>
      </c>
      <c r="F29" s="27">
        <v>32129.902000000002</v>
      </c>
      <c r="G29" s="24">
        <f>F29-E29</f>
        <v>1766.7754796490481</v>
      </c>
      <c r="H29" s="28">
        <f>G29/E29</f>
        <v>5.8188193447893541E-2</v>
      </c>
    </row>
    <row r="30" spans="2:8">
      <c r="B30" s="1403" t="s">
        <v>15</v>
      </c>
      <c r="C30" s="26" t="s">
        <v>14</v>
      </c>
      <c r="D30" s="27">
        <v>6480.244999999999</v>
      </c>
      <c r="E30" s="27">
        <v>6306.7324800000006</v>
      </c>
      <c r="F30" s="27">
        <v>7102.7779999999993</v>
      </c>
      <c r="G30" s="24">
        <f>F30-E30</f>
        <v>796.04551999999876</v>
      </c>
      <c r="H30" s="28">
        <f t="shared" ref="H30" si="1">G30/E30</f>
        <v>0.12622154539207578</v>
      </c>
    </row>
    <row r="31" spans="2:8" ht="30">
      <c r="B31" s="1404"/>
      <c r="C31" s="26" t="s">
        <v>16</v>
      </c>
      <c r="D31" s="28">
        <v>0.209560893069485</v>
      </c>
      <c r="E31" s="28">
        <v>0.207710246037176</v>
      </c>
      <c r="F31" s="30">
        <v>0.22106441532252413</v>
      </c>
      <c r="G31" s="28">
        <f>F31-E31</f>
        <v>1.3354169285348133E-2</v>
      </c>
    </row>
  </sheetData>
  <mergeCells count="5">
    <mergeCell ref="B8:B9"/>
    <mergeCell ref="B14:B15"/>
    <mergeCell ref="B19:B20"/>
    <mergeCell ref="B25:B26"/>
    <mergeCell ref="B30:B3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U26"/>
  <sheetViews>
    <sheetView topLeftCell="A13" workbookViewId="0">
      <selection activeCell="A4" sqref="A4:F13"/>
    </sheetView>
  </sheetViews>
  <sheetFormatPr defaultRowHeight="15"/>
  <cols>
    <col min="1" max="1" width="29.140625" customWidth="1"/>
    <col min="2" max="2" width="17" customWidth="1"/>
    <col min="3" max="3" width="15.140625" customWidth="1"/>
    <col min="4" max="4" width="14.42578125" customWidth="1"/>
    <col min="5" max="5" width="14.140625" customWidth="1"/>
    <col min="6" max="6" width="12.28515625" customWidth="1"/>
  </cols>
  <sheetData>
    <row r="5" spans="1:21" ht="45">
      <c r="A5" s="29" t="s">
        <v>27</v>
      </c>
      <c r="B5" s="29" t="s">
        <v>54</v>
      </c>
      <c r="C5" s="29" t="s">
        <v>50</v>
      </c>
      <c r="D5" s="29" t="s">
        <v>51</v>
      </c>
      <c r="E5" s="29" t="s">
        <v>52</v>
      </c>
      <c r="F5" s="29" t="s">
        <v>53</v>
      </c>
    </row>
    <row r="6" spans="1:21">
      <c r="A6" s="26" t="s">
        <v>19</v>
      </c>
      <c r="B6" s="26" t="s">
        <v>14</v>
      </c>
      <c r="C6" s="27">
        <v>1008084.6455090902</v>
      </c>
      <c r="D6" s="27">
        <v>1043025.381616</v>
      </c>
      <c r="E6" s="27">
        <f>D6-C6</f>
        <v>34940.736106909811</v>
      </c>
      <c r="F6" s="28">
        <f>IF(C6=0," ",E6/C6)</f>
        <v>3.466051810487053E-2</v>
      </c>
    </row>
    <row r="7" spans="1:21">
      <c r="A7" s="26" t="s">
        <v>15</v>
      </c>
      <c r="B7" s="26" t="s">
        <v>14</v>
      </c>
      <c r="C7" s="27">
        <v>144124.44198869067</v>
      </c>
      <c r="D7" s="27">
        <v>143963.00373</v>
      </c>
      <c r="E7" s="27">
        <f t="shared" ref="E7:E13" si="0">D7-C7</f>
        <v>-161.43825869067223</v>
      </c>
      <c r="F7" s="28">
        <f t="shared" ref="F7:F13" si="1">IF(C7=0," ",E7/C7)</f>
        <v>-1.1201310233231651E-3</v>
      </c>
    </row>
    <row r="8" spans="1:21" ht="30">
      <c r="A8" s="26"/>
      <c r="B8" s="26" t="s">
        <v>16</v>
      </c>
      <c r="C8" s="28">
        <f>C7/C6</f>
        <v>0.14296859160661729</v>
      </c>
      <c r="D8" s="28">
        <f>D7/D6</f>
        <v>0.13802444913368503</v>
      </c>
      <c r="E8" s="30">
        <f>D8-C8</f>
        <v>-4.9441424729322614E-3</v>
      </c>
      <c r="F8" s="1"/>
    </row>
    <row r="9" spans="1:21">
      <c r="A9" s="26" t="s">
        <v>17</v>
      </c>
      <c r="B9" s="26" t="s">
        <v>14</v>
      </c>
      <c r="C9" s="27">
        <v>139233.46899176165</v>
      </c>
      <c r="D9" s="27">
        <v>143839.177</v>
      </c>
      <c r="E9" s="27">
        <f t="shared" si="0"/>
        <v>4605.7080082383472</v>
      </c>
      <c r="F9" s="28">
        <f t="shared" si="1"/>
        <v>3.3079029356877288E-2</v>
      </c>
    </row>
    <row r="10" spans="1:21" ht="30">
      <c r="A10" s="26"/>
      <c r="B10" s="26" t="s">
        <v>16</v>
      </c>
      <c r="C10" s="28">
        <f>C9/C6</f>
        <v>0.13811684327504831</v>
      </c>
      <c r="D10" s="28">
        <f>D9/D6</f>
        <v>0.13790573032570341</v>
      </c>
      <c r="E10" s="30">
        <f>D10-C10</f>
        <v>-2.1111294934489377E-4</v>
      </c>
      <c r="F10" s="1"/>
    </row>
    <row r="11" spans="1:21">
      <c r="A11" s="26" t="s">
        <v>18</v>
      </c>
      <c r="B11" s="26" t="s">
        <v>14</v>
      </c>
      <c r="C11" s="27">
        <v>4890.9729969290202</v>
      </c>
      <c r="D11" s="27">
        <v>123.82673000000068</v>
      </c>
      <c r="E11" s="27">
        <f t="shared" si="0"/>
        <v>-4767.1462669290195</v>
      </c>
      <c r="F11" s="28">
        <f t="shared" si="1"/>
        <v>-0.97468259790480338</v>
      </c>
    </row>
    <row r="12" spans="1:21" ht="30">
      <c r="A12" s="26"/>
      <c r="B12" s="26" t="s">
        <v>16</v>
      </c>
      <c r="C12" s="28">
        <f>C11/C6</f>
        <v>4.8517483315689653E-3</v>
      </c>
      <c r="D12" s="28">
        <f>D11/D6</f>
        <v>1.1871880798159589E-4</v>
      </c>
      <c r="E12" s="30">
        <f>D12-C12</f>
        <v>-4.7330295235873693E-3</v>
      </c>
      <c r="F12" s="1"/>
    </row>
    <row r="13" spans="1:21">
      <c r="A13" s="26" t="s">
        <v>20</v>
      </c>
      <c r="B13" s="26" t="s">
        <v>14</v>
      </c>
      <c r="C13" s="27">
        <f>C6-C7</f>
        <v>863960.20352039952</v>
      </c>
      <c r="D13" s="27">
        <f>D6-D7</f>
        <v>899062.37788599997</v>
      </c>
      <c r="E13" s="27">
        <f t="shared" si="0"/>
        <v>35102.174365600455</v>
      </c>
      <c r="F13" s="28">
        <f t="shared" si="1"/>
        <v>4.0629388046542855E-2</v>
      </c>
    </row>
    <row r="14" spans="1:21">
      <c r="F14" s="25"/>
    </row>
    <row r="16" spans="1:21">
      <c r="A16" t="s">
        <v>56</v>
      </c>
      <c r="B16" s="32" t="s">
        <v>59</v>
      </c>
      <c r="C16" s="32"/>
      <c r="E16" s="32"/>
      <c r="J16" s="36" t="s">
        <v>66</v>
      </c>
      <c r="K16" s="36" t="s">
        <v>67</v>
      </c>
      <c r="L16" s="36" t="s">
        <v>68</v>
      </c>
      <c r="M16" s="36" t="s">
        <v>69</v>
      </c>
      <c r="N16" t="s">
        <v>70</v>
      </c>
      <c r="O16" t="s">
        <v>71</v>
      </c>
      <c r="P16" s="36" t="s">
        <v>72</v>
      </c>
      <c r="Q16" s="36" t="s">
        <v>73</v>
      </c>
      <c r="R16" s="36" t="s">
        <v>74</v>
      </c>
      <c r="S16" s="36" t="s">
        <v>75</v>
      </c>
      <c r="T16" s="36" t="s">
        <v>76</v>
      </c>
      <c r="U16" s="36" t="s">
        <v>77</v>
      </c>
    </row>
    <row r="17" spans="1:10" ht="18.75" customHeight="1">
      <c r="A17" s="1405" t="s">
        <v>81</v>
      </c>
      <c r="B17" s="1407" t="s">
        <v>59</v>
      </c>
      <c r="C17" s="1408"/>
      <c r="D17" s="1405" t="s">
        <v>58</v>
      </c>
      <c r="E17" s="1409" t="s">
        <v>78</v>
      </c>
      <c r="F17" s="1405" t="s">
        <v>80</v>
      </c>
      <c r="G17" s="1"/>
      <c r="H17" s="1"/>
    </row>
    <row r="18" spans="1:10" ht="51" customHeight="1">
      <c r="A18" s="1406" t="s">
        <v>81</v>
      </c>
      <c r="B18" s="72" t="s">
        <v>63</v>
      </c>
      <c r="C18" s="72" t="s">
        <v>64</v>
      </c>
      <c r="D18" s="1406"/>
      <c r="E18" s="1410" t="s">
        <v>78</v>
      </c>
      <c r="F18" s="1406" t="s">
        <v>80</v>
      </c>
      <c r="G18" s="67"/>
      <c r="H18" s="67"/>
      <c r="J18" t="s">
        <v>79</v>
      </c>
    </row>
    <row r="19" spans="1:10" ht="30">
      <c r="A19" s="26" t="s">
        <v>60</v>
      </c>
      <c r="B19" s="35">
        <v>192750</v>
      </c>
      <c r="C19" s="35">
        <v>238230</v>
      </c>
      <c r="D19" s="27">
        <f>C19-B19</f>
        <v>45480</v>
      </c>
      <c r="E19" s="27"/>
      <c r="F19" s="1"/>
      <c r="G19" s="1"/>
      <c r="H19" s="1"/>
      <c r="J19">
        <v>10150</v>
      </c>
    </row>
    <row r="20" spans="1:10" ht="30">
      <c r="A20" s="26" t="s">
        <v>61</v>
      </c>
      <c r="B20" s="35">
        <v>29068</v>
      </c>
      <c r="C20" s="35">
        <v>62396</v>
      </c>
      <c r="D20" s="27">
        <f>C20-B20</f>
        <v>33328</v>
      </c>
      <c r="E20" s="27"/>
      <c r="F20" s="1"/>
      <c r="G20" s="1"/>
      <c r="H20" s="1"/>
      <c r="J20">
        <v>3700</v>
      </c>
    </row>
    <row r="21" spans="1:10" ht="37.5" customHeight="1">
      <c r="A21" s="68" t="s">
        <v>65</v>
      </c>
      <c r="B21" s="69"/>
      <c r="C21" s="69"/>
      <c r="D21" s="70">
        <f>SUM(D19:D20)</f>
        <v>78808</v>
      </c>
      <c r="E21" s="71">
        <v>1.5142800000000001</v>
      </c>
      <c r="F21" s="70">
        <f>D21*E21*1.18</f>
        <v>140818.10632319999</v>
      </c>
      <c r="G21" s="1"/>
      <c r="H21" s="1"/>
    </row>
    <row r="23" spans="1:10">
      <c r="A23" s="1" t="s">
        <v>57</v>
      </c>
      <c r="B23" s="33" t="s">
        <v>59</v>
      </c>
      <c r="C23" s="1"/>
      <c r="D23" s="1"/>
      <c r="E23" s="1"/>
    </row>
    <row r="24" spans="1:10">
      <c r="A24" s="1"/>
      <c r="B24" s="34" t="s">
        <v>62</v>
      </c>
      <c r="C24" s="34" t="s">
        <v>63</v>
      </c>
      <c r="D24" s="34" t="s">
        <v>64</v>
      </c>
      <c r="E24" s="34"/>
    </row>
    <row r="25" spans="1:10" ht="30">
      <c r="A25" s="26" t="s">
        <v>60</v>
      </c>
      <c r="B25" s="35">
        <v>192750</v>
      </c>
      <c r="C25" s="35">
        <v>192750</v>
      </c>
      <c r="D25" s="35">
        <v>238230</v>
      </c>
      <c r="E25" s="27">
        <f>D25-C25</f>
        <v>45480</v>
      </c>
    </row>
    <row r="26" spans="1:10" ht="30">
      <c r="A26" s="26" t="s">
        <v>61</v>
      </c>
      <c r="B26" s="35">
        <v>26465</v>
      </c>
      <c r="C26" s="35">
        <v>29068</v>
      </c>
      <c r="D26" s="35">
        <v>62396</v>
      </c>
      <c r="E26" s="27">
        <f>D26-C26</f>
        <v>33328</v>
      </c>
    </row>
  </sheetData>
  <mergeCells count="5">
    <mergeCell ref="A17:A18"/>
    <mergeCell ref="B17:C17"/>
    <mergeCell ref="D17:D18"/>
    <mergeCell ref="E17:E18"/>
    <mergeCell ref="F17:F1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Y96"/>
  <sheetViews>
    <sheetView view="pageBreakPreview" zoomScale="90" zoomScaleSheetLayoutView="90" workbookViewId="0">
      <pane xSplit="3" ySplit="4" topLeftCell="D59" activePane="bottomRight" state="frozen"/>
      <selection activeCell="L93" sqref="L93"/>
      <selection pane="topRight" activeCell="L93" sqref="L93"/>
      <selection pane="bottomLeft" activeCell="L93" sqref="L93"/>
      <selection pane="bottomRight" activeCell="G40" sqref="G40"/>
    </sheetView>
  </sheetViews>
  <sheetFormatPr defaultRowHeight="15"/>
  <cols>
    <col min="2" max="2" width="26.5703125" style="2" customWidth="1"/>
    <col min="3" max="3" width="28.28515625" style="6" customWidth="1"/>
    <col min="4" max="4" width="18.140625" style="6" customWidth="1"/>
    <col min="5" max="5" width="16.5703125" style="6" customWidth="1"/>
    <col min="6" max="6" width="15" style="6" customWidth="1"/>
    <col min="7" max="7" width="16.5703125" style="6" customWidth="1"/>
    <col min="8" max="8" width="14" style="80" customWidth="1"/>
    <col min="9" max="9" width="14.28515625" style="80" customWidth="1"/>
    <col min="10" max="10" width="13.140625" style="80" customWidth="1"/>
    <col min="11" max="11" width="13.28515625" style="80" customWidth="1"/>
    <col min="12" max="12" width="16.5703125" style="6" customWidth="1"/>
    <col min="13" max="13" width="15" style="6" customWidth="1"/>
    <col min="14" max="14" width="16.5703125" style="6" customWidth="1"/>
    <col min="15" max="15" width="14" style="80" customWidth="1"/>
    <col min="16" max="16" width="14.28515625" style="80" customWidth="1"/>
    <col min="17" max="17" width="13.140625" style="80" customWidth="1"/>
    <col min="18" max="18" width="13.28515625" style="80" customWidth="1"/>
    <col min="19" max="19" width="16.5703125" style="6" customWidth="1"/>
    <col min="20" max="20" width="15" style="6" customWidth="1"/>
    <col min="21" max="21" width="16.5703125" style="6" customWidth="1"/>
    <col min="22" max="22" width="14" style="6" customWidth="1"/>
    <col min="23" max="23" width="14.28515625" style="6" customWidth="1"/>
    <col min="24" max="24" width="13.140625" style="6" customWidth="1"/>
    <col min="25" max="25" width="13.28515625" style="6" customWidth="1"/>
  </cols>
  <sheetData>
    <row r="1" spans="1:25" ht="32.25" customHeight="1" thickBot="1">
      <c r="B1" s="1349" t="s">
        <v>55</v>
      </c>
      <c r="C1" s="1349"/>
      <c r="D1" s="1349"/>
    </row>
    <row r="2" spans="1:25" ht="15.75" thickTop="1">
      <c r="A2" s="1423" t="s">
        <v>30</v>
      </c>
      <c r="B2" s="1425" t="s">
        <v>29</v>
      </c>
      <c r="C2" s="1425" t="s">
        <v>27</v>
      </c>
      <c r="D2" s="1425" t="s">
        <v>28</v>
      </c>
      <c r="E2" s="1299" t="s">
        <v>44</v>
      </c>
      <c r="F2" s="1299"/>
      <c r="G2" s="1299"/>
      <c r="H2" s="1299"/>
      <c r="I2" s="1299"/>
      <c r="J2" s="1299"/>
      <c r="K2" s="1299"/>
      <c r="L2" s="1299" t="s">
        <v>45</v>
      </c>
      <c r="M2" s="1299"/>
      <c r="N2" s="1299"/>
      <c r="O2" s="1299"/>
      <c r="P2" s="1299"/>
      <c r="Q2" s="1299"/>
      <c r="R2" s="1299"/>
      <c r="S2" s="1299" t="s">
        <v>46</v>
      </c>
      <c r="T2" s="1299"/>
      <c r="U2" s="1299"/>
      <c r="V2" s="1299"/>
      <c r="W2" s="1299"/>
      <c r="X2" s="1299"/>
      <c r="Y2" s="1421"/>
    </row>
    <row r="3" spans="1:25" ht="37.5" customHeight="1">
      <c r="A3" s="1424" t="s">
        <v>30</v>
      </c>
      <c r="B3" s="1286" t="s">
        <v>29</v>
      </c>
      <c r="C3" s="1286" t="s">
        <v>27</v>
      </c>
      <c r="D3" s="1286" t="s">
        <v>28</v>
      </c>
      <c r="E3" s="76" t="s">
        <v>0</v>
      </c>
      <c r="F3" s="76" t="s">
        <v>1</v>
      </c>
      <c r="G3" s="76" t="s">
        <v>2</v>
      </c>
      <c r="H3" s="1288" t="s">
        <v>3</v>
      </c>
      <c r="I3" s="1288"/>
      <c r="J3" s="1288" t="s">
        <v>4</v>
      </c>
      <c r="K3" s="1288"/>
      <c r="L3" s="76" t="s">
        <v>0</v>
      </c>
      <c r="M3" s="76" t="s">
        <v>1</v>
      </c>
      <c r="N3" s="76" t="s">
        <v>2</v>
      </c>
      <c r="O3" s="1288" t="s">
        <v>3</v>
      </c>
      <c r="P3" s="1288"/>
      <c r="Q3" s="1288" t="s">
        <v>4</v>
      </c>
      <c r="R3" s="1288"/>
      <c r="S3" s="76" t="s">
        <v>0</v>
      </c>
      <c r="T3" s="76" t="s">
        <v>1</v>
      </c>
      <c r="U3" s="76" t="s">
        <v>2</v>
      </c>
      <c r="V3" s="1286" t="s">
        <v>3</v>
      </c>
      <c r="W3" s="1286"/>
      <c r="X3" s="1286" t="s">
        <v>4</v>
      </c>
      <c r="Y3" s="1422"/>
    </row>
    <row r="4" spans="1:25" ht="22.5" customHeight="1" thickBot="1">
      <c r="A4" s="1424"/>
      <c r="B4" s="1286"/>
      <c r="C4" s="1286"/>
      <c r="D4" s="1286"/>
      <c r="E4" s="76" t="s">
        <v>14</v>
      </c>
      <c r="F4" s="76" t="s">
        <v>14</v>
      </c>
      <c r="G4" s="76" t="s">
        <v>14</v>
      </c>
      <c r="H4" s="93" t="s">
        <v>14</v>
      </c>
      <c r="I4" s="93" t="s">
        <v>26</v>
      </c>
      <c r="J4" s="93" t="s">
        <v>14</v>
      </c>
      <c r="K4" s="93" t="s">
        <v>26</v>
      </c>
      <c r="L4" s="76" t="s">
        <v>14</v>
      </c>
      <c r="M4" s="76" t="s">
        <v>14</v>
      </c>
      <c r="N4" s="76" t="s">
        <v>14</v>
      </c>
      <c r="O4" s="93" t="s">
        <v>14</v>
      </c>
      <c r="P4" s="93" t="s">
        <v>26</v>
      </c>
      <c r="Q4" s="93" t="s">
        <v>14</v>
      </c>
      <c r="R4" s="93" t="s">
        <v>26</v>
      </c>
      <c r="S4" s="76" t="s">
        <v>14</v>
      </c>
      <c r="T4" s="76" t="s">
        <v>14</v>
      </c>
      <c r="U4" s="76" t="s">
        <v>14</v>
      </c>
      <c r="V4" s="76" t="s">
        <v>14</v>
      </c>
      <c r="W4" s="76" t="s">
        <v>26</v>
      </c>
      <c r="X4" s="76" t="s">
        <v>14</v>
      </c>
      <c r="Y4" s="77" t="s">
        <v>26</v>
      </c>
    </row>
    <row r="5" spans="1:25" ht="24.75" customHeight="1" thickTop="1">
      <c r="A5" s="1411">
        <v>1</v>
      </c>
      <c r="B5" s="1414" t="s">
        <v>21</v>
      </c>
      <c r="C5" s="3" t="s">
        <v>19</v>
      </c>
      <c r="D5" s="3" t="s">
        <v>14</v>
      </c>
      <c r="E5" s="57">
        <v>2621.9079999999999</v>
      </c>
      <c r="F5" s="57">
        <v>2391.4030410147761</v>
      </c>
      <c r="G5" s="58">
        <v>2866.817</v>
      </c>
      <c r="H5" s="95">
        <f t="shared" ref="H5:H6" si="0">G5-F5</f>
        <v>475.41395898522387</v>
      </c>
      <c r="I5" s="96">
        <f t="shared" ref="I5:I6" si="1">IF(F5=0," ",H5/F5)</f>
        <v>0.19880126889170679</v>
      </c>
      <c r="J5" s="95">
        <f t="shared" ref="J5:J6" si="2">G5-E5</f>
        <v>244.90900000000011</v>
      </c>
      <c r="K5" s="112">
        <f t="shared" ref="K5:K6" si="3">IF(E5=0," ",J5/E5)</f>
        <v>9.3408693211203486E-2</v>
      </c>
      <c r="L5" s="37" t="e">
        <f>E5+август!L26</f>
        <v>#REF!</v>
      </c>
      <c r="M5" s="38" t="e">
        <f>F5+август!M26</f>
        <v>#REF!</v>
      </c>
      <c r="N5" s="38" t="e">
        <f>G5+август!N26</f>
        <v>#REF!</v>
      </c>
      <c r="O5" s="104" t="e">
        <f t="shared" ref="O5:O6" si="4">N5-M5</f>
        <v>#REF!</v>
      </c>
      <c r="P5" s="105" t="e">
        <f t="shared" ref="P5:P6" si="5">IF(M5=0," ",O5/M5)</f>
        <v>#REF!</v>
      </c>
      <c r="Q5" s="104" t="e">
        <f t="shared" ref="Q5:Q6" si="6">N5-L5</f>
        <v>#REF!</v>
      </c>
      <c r="R5" s="106" t="e">
        <f t="shared" ref="R5:R6" si="7">IF(L5=0," ",Q5/L5)</f>
        <v>#REF!</v>
      </c>
      <c r="S5" s="62" t="e">
        <f>#REF!+август!E26+'участки ВОЭК сент'!E5</f>
        <v>#REF!</v>
      </c>
      <c r="T5" s="62" t="e">
        <f>#REF!+август!F26+'участки ВОЭК сент'!F5</f>
        <v>#REF!</v>
      </c>
      <c r="U5" s="62" t="e">
        <f>#REF!+август!G26+'участки ВОЭК сент'!G5</f>
        <v>#REF!</v>
      </c>
      <c r="V5" s="59" t="e">
        <f t="shared" ref="V5:V6" si="8">U5-T5</f>
        <v>#REF!</v>
      </c>
      <c r="W5" s="60" t="e">
        <f t="shared" ref="W5:W6" si="9">IF(T5=0," ",V5/T5)</f>
        <v>#REF!</v>
      </c>
      <c r="X5" s="59" t="e">
        <f t="shared" ref="X5:X6" si="10">U5-S5</f>
        <v>#REF!</v>
      </c>
      <c r="Y5" s="61" t="e">
        <f t="shared" ref="Y5:Y6" si="11">IF(S5=0," ",X5/S5)</f>
        <v>#REF!</v>
      </c>
    </row>
    <row r="6" spans="1:25" ht="24.75" customHeight="1">
      <c r="A6" s="1412"/>
      <c r="B6" s="1415"/>
      <c r="C6" s="1307" t="s">
        <v>15</v>
      </c>
      <c r="D6" s="4" t="s">
        <v>14</v>
      </c>
      <c r="E6" s="145">
        <v>311.351</v>
      </c>
      <c r="F6" s="145">
        <v>290.41936000000004</v>
      </c>
      <c r="G6" s="145">
        <v>367.53300000000002</v>
      </c>
      <c r="H6" s="79">
        <f t="shared" si="0"/>
        <v>77.113639999999975</v>
      </c>
      <c r="I6" s="97">
        <f t="shared" si="1"/>
        <v>0.26552513578984527</v>
      </c>
      <c r="J6" s="79">
        <f t="shared" si="2"/>
        <v>56.182000000000016</v>
      </c>
      <c r="K6" s="113">
        <f t="shared" si="3"/>
        <v>0.18044586335036669</v>
      </c>
      <c r="L6" s="41" t="e">
        <f>E6+август!L27</f>
        <v>#REF!</v>
      </c>
      <c r="M6" s="42" t="e">
        <f>F6+август!M27</f>
        <v>#REF!</v>
      </c>
      <c r="N6" s="42" t="e">
        <f>G6+август!N27</f>
        <v>#REF!</v>
      </c>
      <c r="O6" s="79" t="e">
        <f t="shared" si="4"/>
        <v>#REF!</v>
      </c>
      <c r="P6" s="97" t="e">
        <f t="shared" si="5"/>
        <v>#REF!</v>
      </c>
      <c r="Q6" s="79" t="e">
        <f t="shared" si="6"/>
        <v>#REF!</v>
      </c>
      <c r="R6" s="98" t="e">
        <f t="shared" si="7"/>
        <v>#REF!</v>
      </c>
      <c r="S6" s="42" t="e">
        <f>#REF!+август!E27+'участки ВОЭК сент'!E6</f>
        <v>#REF!</v>
      </c>
      <c r="T6" s="42" t="e">
        <f>#REF!+август!F27+'участки ВОЭК сент'!F6</f>
        <v>#REF!</v>
      </c>
      <c r="U6" s="42" t="e">
        <f>#REF!+август!G27+'участки ВОЭК сент'!G6</f>
        <v>#REF!</v>
      </c>
      <c r="V6" s="39" t="e">
        <f t="shared" si="8"/>
        <v>#REF!</v>
      </c>
      <c r="W6" s="40" t="e">
        <f t="shared" si="9"/>
        <v>#REF!</v>
      </c>
      <c r="X6" s="39" t="e">
        <f t="shared" si="10"/>
        <v>#REF!</v>
      </c>
      <c r="Y6" s="43" t="e">
        <f t="shared" si="11"/>
        <v>#REF!</v>
      </c>
    </row>
    <row r="7" spans="1:25" ht="24.75" customHeight="1">
      <c r="A7" s="1412"/>
      <c r="B7" s="1415"/>
      <c r="C7" s="1308"/>
      <c r="D7" s="4" t="s">
        <v>16</v>
      </c>
      <c r="E7" s="65">
        <f>E6/E5</f>
        <v>0.11874978069405945</v>
      </c>
      <c r="F7" s="65">
        <f>F6/F5</f>
        <v>0.12144308383783041</v>
      </c>
      <c r="G7" s="65">
        <f>G6/G5</f>
        <v>0.12820246287084247</v>
      </c>
      <c r="H7" s="99"/>
      <c r="I7" s="97">
        <f t="shared" ref="I7" si="12">G7-F7</f>
        <v>6.7593790330120612E-3</v>
      </c>
      <c r="J7" s="79"/>
      <c r="K7" s="113">
        <f t="shared" ref="K7" si="13">G7-E7</f>
        <v>9.4526821767830227E-3</v>
      </c>
      <c r="L7" s="47" t="e">
        <f t="shared" ref="L7:N7" si="14">L6/L5</f>
        <v>#REF!</v>
      </c>
      <c r="M7" s="44" t="e">
        <f t="shared" si="14"/>
        <v>#REF!</v>
      </c>
      <c r="N7" s="44" t="e">
        <f t="shared" si="14"/>
        <v>#REF!</v>
      </c>
      <c r="O7" s="99"/>
      <c r="P7" s="97" t="e">
        <f t="shared" ref="P7" si="15">N7-M7</f>
        <v>#REF!</v>
      </c>
      <c r="Q7" s="79"/>
      <c r="R7" s="98" t="e">
        <f t="shared" ref="R7" si="16">N7-L7</f>
        <v>#REF!</v>
      </c>
      <c r="S7" s="49" t="e">
        <f>S6/S5</f>
        <v>#REF!</v>
      </c>
      <c r="T7" s="49" t="e">
        <f>T6/T5</f>
        <v>#REF!</v>
      </c>
      <c r="U7" s="49" t="e">
        <f>U6/U5</f>
        <v>#REF!</v>
      </c>
      <c r="V7" s="45"/>
      <c r="W7" s="46" t="e">
        <f t="shared" ref="W7" si="17">U7-T7</f>
        <v>#REF!</v>
      </c>
      <c r="X7" s="39"/>
      <c r="Y7" s="48" t="e">
        <f t="shared" ref="Y7" si="18">U7-S7</f>
        <v>#REF!</v>
      </c>
    </row>
    <row r="8" spans="1:25" ht="24.75" customHeight="1">
      <c r="A8" s="1412"/>
      <c r="B8" s="1415"/>
      <c r="C8" s="1307" t="s">
        <v>17</v>
      </c>
      <c r="D8" s="4" t="s">
        <v>14</v>
      </c>
      <c r="E8" s="145">
        <v>282.02999999999997</v>
      </c>
      <c r="F8" s="145">
        <v>281.14132741387147</v>
      </c>
      <c r="G8" s="145">
        <v>337.03300000000002</v>
      </c>
      <c r="H8" s="79">
        <f t="shared" ref="H8" si="19">G8-F8</f>
        <v>55.89167258612855</v>
      </c>
      <c r="I8" s="97">
        <f t="shared" ref="I8" si="20">IF(F8=0," ",H8/F8)</f>
        <v>0.19880276265413571</v>
      </c>
      <c r="J8" s="79">
        <f t="shared" ref="J8" si="21">G8-E8</f>
        <v>55.003000000000043</v>
      </c>
      <c r="K8" s="113">
        <f t="shared" ref="K8" si="22">IF(E8=0," ",J8/E8)</f>
        <v>0.19502535191291723</v>
      </c>
      <c r="L8" s="41" t="e">
        <f>E8+август!L29</f>
        <v>#REF!</v>
      </c>
      <c r="M8" s="42" t="e">
        <f>F8+август!M29</f>
        <v>#REF!</v>
      </c>
      <c r="N8" s="42" t="e">
        <f>G8+август!N29</f>
        <v>#REF!</v>
      </c>
      <c r="O8" s="79" t="e">
        <f t="shared" ref="O8" si="23">N8-M8</f>
        <v>#REF!</v>
      </c>
      <c r="P8" s="97" t="e">
        <f t="shared" ref="P8" si="24">IF(M8=0," ",O8/M8)</f>
        <v>#REF!</v>
      </c>
      <c r="Q8" s="79" t="e">
        <f t="shared" ref="Q8" si="25">N8-L8</f>
        <v>#REF!</v>
      </c>
      <c r="R8" s="98" t="e">
        <f t="shared" ref="R8" si="26">IF(L8=0," ",Q8/L8)</f>
        <v>#REF!</v>
      </c>
      <c r="S8" s="42" t="e">
        <f>#REF!+август!E29+'участки ВОЭК сент'!E8</f>
        <v>#REF!</v>
      </c>
      <c r="T8" s="42" t="e">
        <f>#REF!+август!F29+'участки ВОЭК сент'!F8</f>
        <v>#REF!</v>
      </c>
      <c r="U8" s="42" t="e">
        <f>#REF!+август!G29+'участки ВОЭК сент'!G8</f>
        <v>#REF!</v>
      </c>
      <c r="V8" s="39" t="e">
        <f t="shared" ref="V8" si="27">U8-T8</f>
        <v>#REF!</v>
      </c>
      <c r="W8" s="40" t="e">
        <f t="shared" ref="W8" si="28">IF(T8=0," ",V8/T8)</f>
        <v>#REF!</v>
      </c>
      <c r="X8" s="39" t="e">
        <f t="shared" ref="X8" si="29">U8-S8</f>
        <v>#REF!</v>
      </c>
      <c r="Y8" s="43" t="e">
        <f t="shared" ref="Y8" si="30">IF(S8=0," ",X8/S8)</f>
        <v>#REF!</v>
      </c>
    </row>
    <row r="9" spans="1:25" ht="24.75" customHeight="1">
      <c r="A9" s="1412"/>
      <c r="B9" s="1415"/>
      <c r="C9" s="1308"/>
      <c r="D9" s="4" t="s">
        <v>16</v>
      </c>
      <c r="E9" s="65">
        <f>E8/E5</f>
        <v>0.10756670333207724</v>
      </c>
      <c r="F9" s="65">
        <f>F8/F5</f>
        <v>0.11756333942544916</v>
      </c>
      <c r="G9" s="65">
        <f>G8/G5</f>
        <v>0.11756348591486657</v>
      </c>
      <c r="H9" s="79"/>
      <c r="I9" s="97"/>
      <c r="J9" s="79"/>
      <c r="K9" s="113"/>
      <c r="L9" s="50" t="e">
        <f t="shared" ref="L9:N9" si="31">L8/L5</f>
        <v>#REF!</v>
      </c>
      <c r="M9" s="49" t="e">
        <f t="shared" si="31"/>
        <v>#REF!</v>
      </c>
      <c r="N9" s="49" t="e">
        <f t="shared" si="31"/>
        <v>#REF!</v>
      </c>
      <c r="O9" s="79"/>
      <c r="P9" s="97"/>
      <c r="Q9" s="79"/>
      <c r="R9" s="98"/>
      <c r="S9" s="49" t="e">
        <f>S8/S5</f>
        <v>#REF!</v>
      </c>
      <c r="T9" s="49" t="e">
        <f>T8/T5</f>
        <v>#REF!</v>
      </c>
      <c r="U9" s="49" t="e">
        <f>U8/U5</f>
        <v>#REF!</v>
      </c>
      <c r="V9" s="39"/>
      <c r="W9" s="40"/>
      <c r="X9" s="39"/>
      <c r="Y9" s="43"/>
    </row>
    <row r="10" spans="1:25" ht="24.75" customHeight="1">
      <c r="A10" s="1412"/>
      <c r="B10" s="1415"/>
      <c r="C10" s="1307" t="s">
        <v>18</v>
      </c>
      <c r="D10" s="4" t="s">
        <v>14</v>
      </c>
      <c r="E10" s="145">
        <v>29.321000000000026</v>
      </c>
      <c r="F10" s="145">
        <v>9.2780325861285746</v>
      </c>
      <c r="G10" s="145">
        <v>30.5</v>
      </c>
      <c r="H10" s="79">
        <f t="shared" ref="H10" si="32">G10-F10</f>
        <v>21.221967413871425</v>
      </c>
      <c r="I10" s="97">
        <f t="shared" ref="I10" si="33">IF(F10=0," ",H10/F10)</f>
        <v>2.2873348651092282</v>
      </c>
      <c r="J10" s="79">
        <f t="shared" ref="J10" si="34">G10-E10</f>
        <v>1.1789999999999736</v>
      </c>
      <c r="K10" s="113">
        <f t="shared" ref="K10" si="35">IF(E10=0," ",J10/E10)</f>
        <v>4.0210088332593451E-2</v>
      </c>
      <c r="L10" s="41" t="e">
        <f>E10+август!L31</f>
        <v>#REF!</v>
      </c>
      <c r="M10" s="42" t="e">
        <f>F10+август!M31</f>
        <v>#REF!</v>
      </c>
      <c r="N10" s="42" t="e">
        <f>G10+август!N31</f>
        <v>#REF!</v>
      </c>
      <c r="O10" s="79" t="e">
        <f t="shared" ref="O10" si="36">N10-M10</f>
        <v>#REF!</v>
      </c>
      <c r="P10" s="97" t="e">
        <f t="shared" ref="P10" si="37">IF(M10=0," ",O10/M10)</f>
        <v>#REF!</v>
      </c>
      <c r="Q10" s="79" t="e">
        <f t="shared" ref="Q10" si="38">N10-L10</f>
        <v>#REF!</v>
      </c>
      <c r="R10" s="98" t="e">
        <f t="shared" ref="R10" si="39">IF(L10=0," ",Q10/L10)</f>
        <v>#REF!</v>
      </c>
      <c r="S10" s="42" t="e">
        <f>#REF!+август!E31+'участки ВОЭК сент'!E10</f>
        <v>#REF!</v>
      </c>
      <c r="T10" s="42" t="e">
        <f>#REF!+август!F31+'участки ВОЭК сент'!F10</f>
        <v>#REF!</v>
      </c>
      <c r="U10" s="42" t="e">
        <f>#REF!+август!G31+'участки ВОЭК сент'!G10</f>
        <v>#REF!</v>
      </c>
      <c r="V10" s="39" t="e">
        <f t="shared" ref="V10" si="40">U10-T10</f>
        <v>#REF!</v>
      </c>
      <c r="W10" s="40" t="e">
        <f t="shared" ref="W10" si="41">IF(T10=0," ",V10/T10)</f>
        <v>#REF!</v>
      </c>
      <c r="X10" s="39" t="e">
        <f t="shared" ref="X10" si="42">U10-S10</f>
        <v>#REF!</v>
      </c>
      <c r="Y10" s="43" t="e">
        <f t="shared" ref="Y10" si="43">IF(S10=0," ",X10/S10)</f>
        <v>#REF!</v>
      </c>
    </row>
    <row r="11" spans="1:25" ht="24.75" customHeight="1">
      <c r="A11" s="1412"/>
      <c r="B11" s="1415"/>
      <c r="C11" s="1308"/>
      <c r="D11" s="4" t="s">
        <v>16</v>
      </c>
      <c r="E11" s="65">
        <v>1.5847980092979989E-2</v>
      </c>
      <c r="F11" s="65">
        <v>3.9814687085460215E-3</v>
      </c>
      <c r="G11" s="65">
        <v>-3.0059693742668109E-3</v>
      </c>
      <c r="H11" s="79"/>
      <c r="I11" s="97"/>
      <c r="J11" s="79"/>
      <c r="K11" s="113"/>
      <c r="L11" s="50" t="e">
        <f t="shared" ref="L11:N11" si="44">L10/L5</f>
        <v>#REF!</v>
      </c>
      <c r="M11" s="49" t="e">
        <f t="shared" si="44"/>
        <v>#REF!</v>
      </c>
      <c r="N11" s="49" t="e">
        <f t="shared" si="44"/>
        <v>#REF!</v>
      </c>
      <c r="O11" s="79"/>
      <c r="P11" s="97"/>
      <c r="Q11" s="79"/>
      <c r="R11" s="98"/>
      <c r="S11" s="49" t="e">
        <f>S10/S5</f>
        <v>#REF!</v>
      </c>
      <c r="T11" s="49" t="e">
        <f>T10/T5</f>
        <v>#REF!</v>
      </c>
      <c r="U11" s="49" t="e">
        <f>U10/U5</f>
        <v>#REF!</v>
      </c>
      <c r="V11" s="39"/>
      <c r="W11" s="40"/>
      <c r="X11" s="39"/>
      <c r="Y11" s="43"/>
    </row>
    <row r="12" spans="1:25" ht="24.75" customHeight="1" thickBot="1">
      <c r="A12" s="1413"/>
      <c r="B12" s="1416"/>
      <c r="C12" s="5" t="s">
        <v>20</v>
      </c>
      <c r="D12" s="5" t="s">
        <v>14</v>
      </c>
      <c r="E12" s="146">
        <f>E5-E6</f>
        <v>2310.5569999999998</v>
      </c>
      <c r="F12" s="146">
        <f>F5-F6</f>
        <v>2100.9836810147763</v>
      </c>
      <c r="G12" s="146">
        <f>G5-G6</f>
        <v>2499.2840000000001</v>
      </c>
      <c r="H12" s="100">
        <f t="shared" ref="H12:H14" si="45">G12-F12</f>
        <v>398.30031898522384</v>
      </c>
      <c r="I12" s="101">
        <f t="shared" ref="I12:I14" si="46">IF(F12=0," ",H12/F12)</f>
        <v>0.18957801651883588</v>
      </c>
      <c r="J12" s="102">
        <f t="shared" ref="J12:J14" si="47">G12-E12</f>
        <v>188.72700000000032</v>
      </c>
      <c r="K12" s="114">
        <f t="shared" ref="K12:K14" si="48">IF(E12=0," ",J12/E12)</f>
        <v>8.1680304792307798E-2</v>
      </c>
      <c r="L12" s="55" t="e">
        <f t="shared" ref="L12:N12" si="49">L5-L6</f>
        <v>#REF!</v>
      </c>
      <c r="M12" s="51" t="e">
        <f t="shared" si="49"/>
        <v>#REF!</v>
      </c>
      <c r="N12" s="51" t="e">
        <f t="shared" si="49"/>
        <v>#REF!</v>
      </c>
      <c r="O12" s="100" t="e">
        <f t="shared" ref="O12:O14" si="50">N12-M12</f>
        <v>#REF!</v>
      </c>
      <c r="P12" s="101" t="e">
        <f t="shared" ref="P12:P14" si="51">IF(M12=0," ",O12/M12)</f>
        <v>#REF!</v>
      </c>
      <c r="Q12" s="102" t="e">
        <f t="shared" ref="Q12:Q14" si="52">N12-L12</f>
        <v>#REF!</v>
      </c>
      <c r="R12" s="103" t="e">
        <f t="shared" ref="R12:R14" si="53">IF(L12=0," ",Q12/L12)</f>
        <v>#REF!</v>
      </c>
      <c r="S12" s="42" t="e">
        <f>#REF!+август!E33+'участки ВОЭК сент'!E12</f>
        <v>#REF!</v>
      </c>
      <c r="T12" s="42" t="e">
        <f>#REF!+август!F33+'участки ВОЭК сент'!F12</f>
        <v>#REF!</v>
      </c>
      <c r="U12" s="42" t="e">
        <f>#REF!+август!G33+'участки ВОЭК сент'!G12</f>
        <v>#REF!</v>
      </c>
      <c r="V12" s="52" t="e">
        <f t="shared" ref="V12:V14" si="54">U12-T12</f>
        <v>#REF!</v>
      </c>
      <c r="W12" s="53" t="e">
        <f t="shared" ref="W12:W14" si="55">IF(T12=0," ",V12/T12)</f>
        <v>#REF!</v>
      </c>
      <c r="X12" s="54" t="e">
        <f t="shared" ref="X12:X14" si="56">U12-S12</f>
        <v>#REF!</v>
      </c>
      <c r="Y12" s="56" t="e">
        <f t="shared" ref="Y12:Y14" si="57">IF(S12=0," ",X12/S12)</f>
        <v>#REF!</v>
      </c>
    </row>
    <row r="13" spans="1:25" ht="24.75" customHeight="1" thickTop="1">
      <c r="A13" s="1411">
        <v>2</v>
      </c>
      <c r="B13" s="1414" t="s">
        <v>22</v>
      </c>
      <c r="C13" s="3" t="s">
        <v>19</v>
      </c>
      <c r="D13" s="3" t="s">
        <v>14</v>
      </c>
      <c r="E13" s="57">
        <v>32.716999999999999</v>
      </c>
      <c r="F13" s="57">
        <v>32.845040837557718</v>
      </c>
      <c r="G13" s="58">
        <v>28.097999999999999</v>
      </c>
      <c r="H13" s="95">
        <f t="shared" si="45"/>
        <v>-4.7470408375577193</v>
      </c>
      <c r="I13" s="96">
        <f t="shared" si="46"/>
        <v>-0.14452838895939391</v>
      </c>
      <c r="J13" s="95">
        <f t="shared" si="47"/>
        <v>-4.6189999999999998</v>
      </c>
      <c r="K13" s="112">
        <f t="shared" si="48"/>
        <v>-0.14118042607818565</v>
      </c>
      <c r="L13" s="37" t="e">
        <f>E13+август!L36</f>
        <v>#REF!</v>
      </c>
      <c r="M13" s="38" t="e">
        <f>F13+август!M36</f>
        <v>#REF!</v>
      </c>
      <c r="N13" s="38" t="e">
        <f>G13+август!N36</f>
        <v>#REF!</v>
      </c>
      <c r="O13" s="104" t="e">
        <f t="shared" si="50"/>
        <v>#REF!</v>
      </c>
      <c r="P13" s="105" t="e">
        <f t="shared" si="51"/>
        <v>#REF!</v>
      </c>
      <c r="Q13" s="104" t="e">
        <f t="shared" si="52"/>
        <v>#REF!</v>
      </c>
      <c r="R13" s="106" t="e">
        <f t="shared" si="53"/>
        <v>#REF!</v>
      </c>
      <c r="S13" s="62" t="e">
        <f>#REF!+август!E36+'участки ВОЭК сент'!E13</f>
        <v>#REF!</v>
      </c>
      <c r="T13" s="62" t="e">
        <f>#REF!+август!F36+'участки ВОЭК сент'!F13</f>
        <v>#REF!</v>
      </c>
      <c r="U13" s="62" t="e">
        <f>#REF!+август!G36+'участки ВОЭК сент'!G13</f>
        <v>#REF!</v>
      </c>
      <c r="V13" s="59" t="e">
        <f t="shared" si="54"/>
        <v>#REF!</v>
      </c>
      <c r="W13" s="60" t="e">
        <f t="shared" si="55"/>
        <v>#REF!</v>
      </c>
      <c r="X13" s="59" t="e">
        <f t="shared" si="56"/>
        <v>#REF!</v>
      </c>
      <c r="Y13" s="61" t="e">
        <f t="shared" si="57"/>
        <v>#REF!</v>
      </c>
    </row>
    <row r="14" spans="1:25" ht="24.75" customHeight="1">
      <c r="A14" s="1412"/>
      <c r="B14" s="1415"/>
      <c r="C14" s="1307" t="s">
        <v>15</v>
      </c>
      <c r="D14" s="4" t="s">
        <v>14</v>
      </c>
      <c r="E14" s="145">
        <v>11.262</v>
      </c>
      <c r="F14" s="145">
        <v>7.3477790534925189</v>
      </c>
      <c r="G14" s="145">
        <v>8.1519999999999992</v>
      </c>
      <c r="H14" s="79">
        <f t="shared" si="45"/>
        <v>0.80422094650748033</v>
      </c>
      <c r="I14" s="97">
        <f t="shared" si="46"/>
        <v>0.1094508885817982</v>
      </c>
      <c r="J14" s="79">
        <f t="shared" si="47"/>
        <v>-3.1100000000000012</v>
      </c>
      <c r="K14" s="113">
        <f t="shared" si="48"/>
        <v>-0.27614988456757245</v>
      </c>
      <c r="L14" s="41" t="e">
        <f>E14+август!L37</f>
        <v>#REF!</v>
      </c>
      <c r="M14" s="42" t="e">
        <f>F14+август!M37</f>
        <v>#REF!</v>
      </c>
      <c r="N14" s="42" t="e">
        <f>G14+август!N37</f>
        <v>#REF!</v>
      </c>
      <c r="O14" s="79" t="e">
        <f t="shared" si="50"/>
        <v>#REF!</v>
      </c>
      <c r="P14" s="97" t="e">
        <f t="shared" si="51"/>
        <v>#REF!</v>
      </c>
      <c r="Q14" s="79" t="e">
        <f t="shared" si="52"/>
        <v>#REF!</v>
      </c>
      <c r="R14" s="98" t="e">
        <f t="shared" si="53"/>
        <v>#REF!</v>
      </c>
      <c r="S14" s="42" t="e">
        <f>#REF!+август!E37+'участки ВОЭК сент'!E14</f>
        <v>#REF!</v>
      </c>
      <c r="T14" s="42" t="e">
        <f>#REF!+август!F37+'участки ВОЭК сент'!F14</f>
        <v>#REF!</v>
      </c>
      <c r="U14" s="42" t="e">
        <f>#REF!+август!G37+'участки ВОЭК сент'!G14</f>
        <v>#REF!</v>
      </c>
      <c r="V14" s="39" t="e">
        <f t="shared" si="54"/>
        <v>#REF!</v>
      </c>
      <c r="W14" s="40" t="e">
        <f t="shared" si="55"/>
        <v>#REF!</v>
      </c>
      <c r="X14" s="39" t="e">
        <f t="shared" si="56"/>
        <v>#REF!</v>
      </c>
      <c r="Y14" s="43" t="e">
        <f t="shared" si="57"/>
        <v>#REF!</v>
      </c>
    </row>
    <row r="15" spans="1:25" ht="24.75" customHeight="1">
      <c r="A15" s="1412"/>
      <c r="B15" s="1415"/>
      <c r="C15" s="1308"/>
      <c r="D15" s="4" t="s">
        <v>16</v>
      </c>
      <c r="E15" s="65">
        <f>E14/E13</f>
        <v>0.34422471497997986</v>
      </c>
      <c r="F15" s="65">
        <f>F14/F13</f>
        <v>0.22371045570722703</v>
      </c>
      <c r="G15" s="65">
        <f>G14/G13</f>
        <v>0.29012741120364438</v>
      </c>
      <c r="H15" s="99"/>
      <c r="I15" s="97">
        <f t="shared" ref="I15" si="58">G15-F15</f>
        <v>6.6416955496417351E-2</v>
      </c>
      <c r="J15" s="79"/>
      <c r="K15" s="113">
        <f t="shared" ref="K15" si="59">G15-E15</f>
        <v>-5.4097303776335481E-2</v>
      </c>
      <c r="L15" s="74" t="e">
        <f t="shared" ref="L15:N15" si="60">L14/L13</f>
        <v>#REF!</v>
      </c>
      <c r="M15" s="75" t="e">
        <f t="shared" si="60"/>
        <v>#REF!</v>
      </c>
      <c r="N15" s="75" t="e">
        <f t="shared" si="60"/>
        <v>#REF!</v>
      </c>
      <c r="O15" s="99"/>
      <c r="P15" s="97" t="e">
        <f t="shared" ref="P15" si="61">N15-M15</f>
        <v>#REF!</v>
      </c>
      <c r="Q15" s="79"/>
      <c r="R15" s="133" t="e">
        <f t="shared" ref="R15" si="62">N15-L15</f>
        <v>#REF!</v>
      </c>
      <c r="S15" s="64" t="e">
        <f>S14/S13</f>
        <v>#REF!</v>
      </c>
      <c r="T15" s="64" t="e">
        <f>T14/T13</f>
        <v>#REF!</v>
      </c>
      <c r="U15" s="64" t="e">
        <f>U14/U13</f>
        <v>#REF!</v>
      </c>
      <c r="V15" s="45"/>
      <c r="W15" s="46" t="e">
        <f t="shared" ref="W15" si="63">U15-T15</f>
        <v>#REF!</v>
      </c>
      <c r="X15" s="39"/>
      <c r="Y15" s="48" t="e">
        <f t="shared" ref="Y15" si="64">U15-S15</f>
        <v>#REF!</v>
      </c>
    </row>
    <row r="16" spans="1:25" ht="24.75" customHeight="1">
      <c r="A16" s="1412"/>
      <c r="B16" s="1415"/>
      <c r="C16" s="1307" t="s">
        <v>17</v>
      </c>
      <c r="D16" s="4" t="s">
        <v>14</v>
      </c>
      <c r="E16" s="145">
        <v>8.298</v>
      </c>
      <c r="F16" s="145">
        <v>6.6730098717884205</v>
      </c>
      <c r="G16" s="145">
        <v>5.7089999999999996</v>
      </c>
      <c r="H16" s="79">
        <f t="shared" ref="H16" si="65">G16-F16</f>
        <v>-0.9640098717884209</v>
      </c>
      <c r="I16" s="97">
        <f t="shared" ref="I16" si="66">IF(F16=0," ",H16/F16)</f>
        <v>-0.14446402602579372</v>
      </c>
      <c r="J16" s="79">
        <f t="shared" ref="J16" si="67">G16-E16</f>
        <v>-2.5890000000000004</v>
      </c>
      <c r="K16" s="113">
        <f t="shared" ref="K16" si="68">IF(E16=0," ",J16/E16)</f>
        <v>-0.312002892263196</v>
      </c>
      <c r="L16" s="41" t="e">
        <f>E16+август!L39</f>
        <v>#REF!</v>
      </c>
      <c r="M16" s="42" t="e">
        <f>F16+август!M39</f>
        <v>#REF!</v>
      </c>
      <c r="N16" s="42" t="e">
        <f>G16+август!N39</f>
        <v>#REF!</v>
      </c>
      <c r="O16" s="79" t="e">
        <f t="shared" ref="O16" si="69">N16-M16</f>
        <v>#REF!</v>
      </c>
      <c r="P16" s="97" t="e">
        <f t="shared" ref="P16" si="70">IF(M16=0," ",O16/M16)</f>
        <v>#REF!</v>
      </c>
      <c r="Q16" s="79" t="e">
        <f t="shared" ref="Q16" si="71">N16-L16</f>
        <v>#REF!</v>
      </c>
      <c r="R16" s="98" t="e">
        <f t="shared" ref="R16" si="72">IF(L16=0," ",Q16/L16)</f>
        <v>#REF!</v>
      </c>
      <c r="S16" s="42" t="e">
        <f>#REF!+август!E39+'участки ВОЭК сент'!E16</f>
        <v>#REF!</v>
      </c>
      <c r="T16" s="42" t="e">
        <f>#REF!+август!F39+'участки ВОЭК сент'!F16</f>
        <v>#REF!</v>
      </c>
      <c r="U16" s="42" t="e">
        <f>#REF!+август!G39+'участки ВОЭК сент'!G16</f>
        <v>#REF!</v>
      </c>
      <c r="V16" s="39" t="e">
        <f t="shared" ref="V16" si="73">U16-T16</f>
        <v>#REF!</v>
      </c>
      <c r="W16" s="40" t="e">
        <f t="shared" ref="W16" si="74">IF(T16=0," ",V16/T16)</f>
        <v>#REF!</v>
      </c>
      <c r="X16" s="39" t="e">
        <f t="shared" ref="X16" si="75">U16-S16</f>
        <v>#REF!</v>
      </c>
      <c r="Y16" s="43" t="e">
        <f t="shared" ref="Y16" si="76">IF(S16=0," ",X16/S16)</f>
        <v>#REF!</v>
      </c>
    </row>
    <row r="17" spans="1:25" ht="24.75" customHeight="1">
      <c r="A17" s="1412"/>
      <c r="B17" s="1415"/>
      <c r="C17" s="1308"/>
      <c r="D17" s="4" t="s">
        <v>16</v>
      </c>
      <c r="E17" s="65">
        <f>E16/E13</f>
        <v>0.25362961151694841</v>
      </c>
      <c r="F17" s="65">
        <f>F16/F13</f>
        <v>0.20316643552952909</v>
      </c>
      <c r="G17" s="65">
        <f>G16/G13</f>
        <v>0.20318172111894084</v>
      </c>
      <c r="H17" s="79"/>
      <c r="I17" s="97"/>
      <c r="J17" s="79"/>
      <c r="K17" s="113"/>
      <c r="L17" s="50" t="e">
        <f t="shared" ref="L17:N17" si="77">L16/L13</f>
        <v>#REF!</v>
      </c>
      <c r="M17" s="49" t="e">
        <f t="shared" si="77"/>
        <v>#REF!</v>
      </c>
      <c r="N17" s="49" t="e">
        <f t="shared" si="77"/>
        <v>#REF!</v>
      </c>
      <c r="O17" s="79"/>
      <c r="P17" s="97"/>
      <c r="Q17" s="79"/>
      <c r="R17" s="98"/>
      <c r="S17" s="49" t="e">
        <f>S16/S13</f>
        <v>#REF!</v>
      </c>
      <c r="T17" s="49" t="e">
        <f>T16/T13</f>
        <v>#REF!</v>
      </c>
      <c r="U17" s="49" t="e">
        <f>U16/U13</f>
        <v>#REF!</v>
      </c>
      <c r="V17" s="39"/>
      <c r="W17" s="40"/>
      <c r="X17" s="39"/>
      <c r="Y17" s="43"/>
    </row>
    <row r="18" spans="1:25" ht="24.75" customHeight="1">
      <c r="A18" s="1412"/>
      <c r="B18" s="1415"/>
      <c r="C18" s="1307" t="s">
        <v>18</v>
      </c>
      <c r="D18" s="4" t="s">
        <v>14</v>
      </c>
      <c r="E18" s="147">
        <f>E14-E16</f>
        <v>2.9640000000000004</v>
      </c>
      <c r="F18" s="145">
        <v>0.67476918170409839</v>
      </c>
      <c r="G18" s="145">
        <v>2.4429999999999996</v>
      </c>
      <c r="H18" s="79">
        <f t="shared" ref="H18" si="78">G18-F18</f>
        <v>1.7682308182959012</v>
      </c>
      <c r="I18" s="97">
        <f t="shared" ref="I18" si="79">IF(F18=0," ",H18/F18)</f>
        <v>2.6204972992843509</v>
      </c>
      <c r="J18" s="79">
        <f t="shared" ref="J18" si="80">G18-E18</f>
        <v>-0.5210000000000008</v>
      </c>
      <c r="K18" s="113">
        <f t="shared" ref="K18" si="81">IF(E18=0," ",J18/E18)</f>
        <v>-0.1757759784075576</v>
      </c>
      <c r="L18" s="41" t="e">
        <f>E18+август!L41</f>
        <v>#REF!</v>
      </c>
      <c r="M18" s="42" t="e">
        <f>F18+август!M41</f>
        <v>#REF!</v>
      </c>
      <c r="N18" s="42" t="e">
        <f>G18+август!N41</f>
        <v>#REF!</v>
      </c>
      <c r="O18" s="79" t="e">
        <f t="shared" ref="O18" si="82">N18-M18</f>
        <v>#REF!</v>
      </c>
      <c r="P18" s="97" t="e">
        <f t="shared" ref="P18" si="83">IF(M18=0," ",O18/M18)</f>
        <v>#REF!</v>
      </c>
      <c r="Q18" s="79" t="e">
        <f t="shared" ref="Q18" si="84">N18-L18</f>
        <v>#REF!</v>
      </c>
      <c r="R18" s="98" t="e">
        <f t="shared" ref="R18" si="85">IF(L18=0," ",Q18/L18)</f>
        <v>#REF!</v>
      </c>
      <c r="S18" s="42" t="e">
        <f>#REF!+август!E41+'участки ВОЭК сент'!E18</f>
        <v>#REF!</v>
      </c>
      <c r="T18" s="42" t="e">
        <f>#REF!+август!F41+'участки ВОЭК сент'!F18</f>
        <v>#REF!</v>
      </c>
      <c r="U18" s="42" t="e">
        <f>#REF!+август!G41+'участки ВОЭК сент'!G18</f>
        <v>#REF!</v>
      </c>
      <c r="V18" s="39" t="e">
        <f t="shared" ref="V18" si="86">U18-T18</f>
        <v>#REF!</v>
      </c>
      <c r="W18" s="40" t="e">
        <f t="shared" ref="W18" si="87">IF(T18=0," ",V18/T18)</f>
        <v>#REF!</v>
      </c>
      <c r="X18" s="39" t="e">
        <f t="shared" ref="X18" si="88">U18-S18</f>
        <v>#REF!</v>
      </c>
      <c r="Y18" s="43" t="e">
        <f t="shared" ref="Y18" si="89">IF(S18=0," ",X18/S18)</f>
        <v>#REF!</v>
      </c>
    </row>
    <row r="19" spans="1:25" ht="24.75" customHeight="1">
      <c r="A19" s="1412"/>
      <c r="B19" s="1415"/>
      <c r="C19" s="1308"/>
      <c r="D19" s="4" t="s">
        <v>16</v>
      </c>
      <c r="E19" s="65">
        <v>1.5847980092979989E-2</v>
      </c>
      <c r="F19" s="65">
        <v>3.9814687085460215E-3</v>
      </c>
      <c r="G19" s="65">
        <v>-3.0059693742668109E-3</v>
      </c>
      <c r="H19" s="79"/>
      <c r="I19" s="97"/>
      <c r="J19" s="79"/>
      <c r="K19" s="113"/>
      <c r="L19" s="50" t="e">
        <f t="shared" ref="L19:N19" si="90">L18/L13</f>
        <v>#REF!</v>
      </c>
      <c r="M19" s="49" t="e">
        <f t="shared" si="90"/>
        <v>#REF!</v>
      </c>
      <c r="N19" s="49" t="e">
        <f t="shared" si="90"/>
        <v>#REF!</v>
      </c>
      <c r="O19" s="79"/>
      <c r="P19" s="97"/>
      <c r="Q19" s="79"/>
      <c r="R19" s="98"/>
      <c r="S19" s="49" t="e">
        <f>S18/S13</f>
        <v>#REF!</v>
      </c>
      <c r="T19" s="49" t="e">
        <f>T18/T13</f>
        <v>#REF!</v>
      </c>
      <c r="U19" s="49" t="e">
        <f>U18/U13</f>
        <v>#REF!</v>
      </c>
      <c r="V19" s="39"/>
      <c r="W19" s="40"/>
      <c r="X19" s="39"/>
      <c r="Y19" s="43"/>
    </row>
    <row r="20" spans="1:25" ht="24.75" customHeight="1" thickBot="1">
      <c r="A20" s="1413"/>
      <c r="B20" s="1416"/>
      <c r="C20" s="5" t="s">
        <v>20</v>
      </c>
      <c r="D20" s="5" t="s">
        <v>14</v>
      </c>
      <c r="E20" s="146">
        <f>E13-E14</f>
        <v>21.454999999999998</v>
      </c>
      <c r="F20" s="146">
        <f>F13-F14</f>
        <v>25.497261784065198</v>
      </c>
      <c r="G20" s="146">
        <f>G13-G14</f>
        <v>19.945999999999998</v>
      </c>
      <c r="H20" s="100">
        <f t="shared" ref="H20:H22" si="91">G20-F20</f>
        <v>-5.5512617840652005</v>
      </c>
      <c r="I20" s="101">
        <f t="shared" ref="I20:I22" si="92">IF(F20=0," ",H20/F20)</f>
        <v>-0.21771991953796874</v>
      </c>
      <c r="J20" s="102">
        <f t="shared" ref="J20:J22" si="93">G20-E20</f>
        <v>-1.5090000000000003</v>
      </c>
      <c r="K20" s="114">
        <f t="shared" ref="K20:K22" si="94">IF(E20=0," ",J20/E20)</f>
        <v>-7.0333255651363336E-2</v>
      </c>
      <c r="L20" s="55" t="e">
        <f t="shared" ref="L20:N20" si="95">L13-L14</f>
        <v>#REF!</v>
      </c>
      <c r="M20" s="51" t="e">
        <f t="shared" si="95"/>
        <v>#REF!</v>
      </c>
      <c r="N20" s="51" t="e">
        <f t="shared" si="95"/>
        <v>#REF!</v>
      </c>
      <c r="O20" s="100" t="e">
        <f t="shared" ref="O20:O22" si="96">N20-M20</f>
        <v>#REF!</v>
      </c>
      <c r="P20" s="101" t="e">
        <f t="shared" ref="P20:P22" si="97">IF(M20=0," ",O20/M20)</f>
        <v>#REF!</v>
      </c>
      <c r="Q20" s="102" t="e">
        <f t="shared" ref="Q20:Q22" si="98">N20-L20</f>
        <v>#REF!</v>
      </c>
      <c r="R20" s="103" t="e">
        <f t="shared" ref="R20:R22" si="99">IF(L20=0," ",Q20/L20)</f>
        <v>#REF!</v>
      </c>
      <c r="S20" s="42" t="e">
        <f>#REF!+август!E43+'участки ВОЭК сент'!E20</f>
        <v>#REF!</v>
      </c>
      <c r="T20" s="42" t="e">
        <f>#REF!+август!F43+'участки ВОЭК сент'!F20</f>
        <v>#REF!</v>
      </c>
      <c r="U20" s="42" t="e">
        <f>#REF!+август!G43+'участки ВОЭК сент'!G20</f>
        <v>#REF!</v>
      </c>
      <c r="V20" s="52" t="e">
        <f t="shared" ref="V20:V22" si="100">U20-T20</f>
        <v>#REF!</v>
      </c>
      <c r="W20" s="53" t="e">
        <f t="shared" ref="W20:W22" si="101">IF(T20=0," ",V20/T20)</f>
        <v>#REF!</v>
      </c>
      <c r="X20" s="54" t="e">
        <f t="shared" ref="X20:X22" si="102">U20-S20</f>
        <v>#REF!</v>
      </c>
      <c r="Y20" s="56" t="e">
        <f t="shared" ref="Y20:Y22" si="103">IF(S20=0," ",X20/S20)</f>
        <v>#REF!</v>
      </c>
    </row>
    <row r="21" spans="1:25" ht="24.75" customHeight="1" thickTop="1">
      <c r="A21" s="1411"/>
      <c r="B21" s="1318" t="s">
        <v>87</v>
      </c>
      <c r="C21" s="3" t="s">
        <v>19</v>
      </c>
      <c r="D21" s="3" t="s">
        <v>14</v>
      </c>
      <c r="E21" s="57">
        <f>E5+E13</f>
        <v>2654.625</v>
      </c>
      <c r="F21" s="57">
        <f t="shared" ref="F21:G26" si="104">F5+F13</f>
        <v>2424.2480818523341</v>
      </c>
      <c r="G21" s="58">
        <f t="shared" si="104"/>
        <v>2894.915</v>
      </c>
      <c r="H21" s="95">
        <f t="shared" si="91"/>
        <v>470.66691814766591</v>
      </c>
      <c r="I21" s="96">
        <f t="shared" si="92"/>
        <v>0.19414965063642989</v>
      </c>
      <c r="J21" s="95">
        <f t="shared" si="93"/>
        <v>240.28999999999996</v>
      </c>
      <c r="K21" s="112">
        <f t="shared" si="94"/>
        <v>9.0517493054574544E-2</v>
      </c>
      <c r="L21" s="37" t="e">
        <f>E21+август!L46</f>
        <v>#REF!</v>
      </c>
      <c r="M21" s="38" t="e">
        <f>F21+август!M46</f>
        <v>#REF!</v>
      </c>
      <c r="N21" s="38" t="e">
        <f>G21+август!N46</f>
        <v>#REF!</v>
      </c>
      <c r="O21" s="104" t="e">
        <f t="shared" si="96"/>
        <v>#REF!</v>
      </c>
      <c r="P21" s="105" t="e">
        <f t="shared" si="97"/>
        <v>#REF!</v>
      </c>
      <c r="Q21" s="104" t="e">
        <f t="shared" si="98"/>
        <v>#REF!</v>
      </c>
      <c r="R21" s="106" t="e">
        <f t="shared" si="99"/>
        <v>#REF!</v>
      </c>
      <c r="S21" s="62" t="e">
        <f>#REF!+август!E46+'участки ВОЭК сент'!E21</f>
        <v>#REF!</v>
      </c>
      <c r="T21" s="62" t="e">
        <f>#REF!+август!F46+'участки ВОЭК сент'!F21</f>
        <v>#REF!</v>
      </c>
      <c r="U21" s="62" t="e">
        <f>#REF!+август!G46+'участки ВОЭК сент'!G21</f>
        <v>#REF!</v>
      </c>
      <c r="V21" s="59" t="e">
        <f t="shared" si="100"/>
        <v>#REF!</v>
      </c>
      <c r="W21" s="60" t="e">
        <f t="shared" si="101"/>
        <v>#REF!</v>
      </c>
      <c r="X21" s="59" t="e">
        <f t="shared" si="102"/>
        <v>#REF!</v>
      </c>
      <c r="Y21" s="61" t="e">
        <f t="shared" si="103"/>
        <v>#REF!</v>
      </c>
    </row>
    <row r="22" spans="1:25" ht="24.75" customHeight="1">
      <c r="A22" s="1412"/>
      <c r="B22" s="1419"/>
      <c r="C22" s="1307" t="s">
        <v>15</v>
      </c>
      <c r="D22" s="4" t="s">
        <v>14</v>
      </c>
      <c r="E22" s="145">
        <f>E6+E14</f>
        <v>322.613</v>
      </c>
      <c r="F22" s="145">
        <f t="shared" si="104"/>
        <v>297.76713905349254</v>
      </c>
      <c r="G22" s="145">
        <f t="shared" si="104"/>
        <v>375.685</v>
      </c>
      <c r="H22" s="79">
        <f t="shared" si="91"/>
        <v>77.91786094650746</v>
      </c>
      <c r="I22" s="97">
        <f t="shared" si="92"/>
        <v>0.26167380723804401</v>
      </c>
      <c r="J22" s="79">
        <f t="shared" si="93"/>
        <v>53.072000000000003</v>
      </c>
      <c r="K22" s="113">
        <f t="shared" si="94"/>
        <v>0.16450669997799222</v>
      </c>
      <c r="L22" s="41" t="e">
        <f>E22+август!L47</f>
        <v>#REF!</v>
      </c>
      <c r="M22" s="42" t="e">
        <f>F22+август!M47</f>
        <v>#REF!</v>
      </c>
      <c r="N22" s="42" t="e">
        <f>G22+август!N47</f>
        <v>#REF!</v>
      </c>
      <c r="O22" s="79" t="e">
        <f t="shared" si="96"/>
        <v>#REF!</v>
      </c>
      <c r="P22" s="97" t="e">
        <f t="shared" si="97"/>
        <v>#REF!</v>
      </c>
      <c r="Q22" s="79" t="e">
        <f t="shared" si="98"/>
        <v>#REF!</v>
      </c>
      <c r="R22" s="98" t="e">
        <f t="shared" si="99"/>
        <v>#REF!</v>
      </c>
      <c r="S22" s="42" t="e">
        <f>#REF!+август!E47+'участки ВОЭК сент'!E22</f>
        <v>#REF!</v>
      </c>
      <c r="T22" s="42" t="e">
        <f>#REF!+август!F47+'участки ВОЭК сент'!F22</f>
        <v>#REF!</v>
      </c>
      <c r="U22" s="42" t="e">
        <f>#REF!+август!G47+'участки ВОЭК сент'!G22</f>
        <v>#REF!</v>
      </c>
      <c r="V22" s="39" t="e">
        <f t="shared" si="100"/>
        <v>#REF!</v>
      </c>
      <c r="W22" s="40" t="e">
        <f t="shared" si="101"/>
        <v>#REF!</v>
      </c>
      <c r="X22" s="39" t="e">
        <f t="shared" si="102"/>
        <v>#REF!</v>
      </c>
      <c r="Y22" s="43" t="e">
        <f t="shared" si="103"/>
        <v>#REF!</v>
      </c>
    </row>
    <row r="23" spans="1:25" ht="24.75" customHeight="1">
      <c r="A23" s="1412"/>
      <c r="B23" s="1419"/>
      <c r="C23" s="1308"/>
      <c r="D23" s="4" t="s">
        <v>16</v>
      </c>
      <c r="E23" s="65">
        <f>E22/E21</f>
        <v>0.12152865282290343</v>
      </c>
      <c r="F23" s="65">
        <f>F22/F21</f>
        <v>0.12282865820645419</v>
      </c>
      <c r="G23" s="65">
        <f>G22/G21</f>
        <v>0.12977410390287797</v>
      </c>
      <c r="H23" s="99"/>
      <c r="I23" s="97">
        <f t="shared" ref="I23" si="105">G23-F23</f>
        <v>6.9454456964237743E-3</v>
      </c>
      <c r="J23" s="79"/>
      <c r="K23" s="113">
        <f t="shared" ref="K23" si="106">G23-E23</f>
        <v>8.2454510799745417E-3</v>
      </c>
      <c r="L23" s="47" t="e">
        <f t="shared" ref="L23:N23" si="107">L22/L21</f>
        <v>#REF!</v>
      </c>
      <c r="M23" s="44" t="e">
        <f t="shared" si="107"/>
        <v>#REF!</v>
      </c>
      <c r="N23" s="44" t="e">
        <f t="shared" si="107"/>
        <v>#REF!</v>
      </c>
      <c r="O23" s="99"/>
      <c r="P23" s="97" t="e">
        <f t="shared" ref="P23" si="108">N23-M23</f>
        <v>#REF!</v>
      </c>
      <c r="Q23" s="79"/>
      <c r="R23" s="98" t="e">
        <f t="shared" ref="R23" si="109">N23-L23</f>
        <v>#REF!</v>
      </c>
      <c r="S23" s="49" t="e">
        <f>S22/S21</f>
        <v>#REF!</v>
      </c>
      <c r="T23" s="49" t="e">
        <f>T22/T21</f>
        <v>#REF!</v>
      </c>
      <c r="U23" s="49" t="e">
        <f>U22/U21</f>
        <v>#REF!</v>
      </c>
      <c r="V23" s="45"/>
      <c r="W23" s="46" t="e">
        <f t="shared" ref="W23" si="110">U23-T23</f>
        <v>#REF!</v>
      </c>
      <c r="X23" s="39"/>
      <c r="Y23" s="48" t="e">
        <f t="shared" ref="Y23" si="111">U23-S23</f>
        <v>#REF!</v>
      </c>
    </row>
    <row r="24" spans="1:25" ht="24.75" customHeight="1">
      <c r="A24" s="1412"/>
      <c r="B24" s="1419"/>
      <c r="C24" s="1307" t="s">
        <v>17</v>
      </c>
      <c r="D24" s="4" t="s">
        <v>14</v>
      </c>
      <c r="E24" s="145">
        <f>E8+E16</f>
        <v>290.32799999999997</v>
      </c>
      <c r="F24" s="145">
        <f t="shared" si="104"/>
        <v>287.81433728565986</v>
      </c>
      <c r="G24" s="145">
        <f t="shared" si="104"/>
        <v>342.74200000000002</v>
      </c>
      <c r="H24" s="79">
        <f t="shared" ref="H24" si="112">G24-F24</f>
        <v>54.927662714340158</v>
      </c>
      <c r="I24" s="97">
        <f t="shared" ref="I24" si="113">IF(F24=0," ",H24/F24)</f>
        <v>0.1908440810571006</v>
      </c>
      <c r="J24" s="79">
        <f t="shared" ref="J24" si="114">G24-E24</f>
        <v>52.414000000000044</v>
      </c>
      <c r="K24" s="113">
        <f t="shared" ref="K24" si="115">IF(E24=0," ",J24/E24)</f>
        <v>0.18053374114794318</v>
      </c>
      <c r="L24" s="41" t="e">
        <f>E24+август!L49</f>
        <v>#REF!</v>
      </c>
      <c r="M24" s="42" t="e">
        <f>F24+август!M49</f>
        <v>#REF!</v>
      </c>
      <c r="N24" s="42" t="e">
        <f>G24+август!N49</f>
        <v>#REF!</v>
      </c>
      <c r="O24" s="79" t="e">
        <f t="shared" ref="O24" si="116">N24-M24</f>
        <v>#REF!</v>
      </c>
      <c r="P24" s="97" t="e">
        <f t="shared" ref="P24" si="117">IF(M24=0," ",O24/M24)</f>
        <v>#REF!</v>
      </c>
      <c r="Q24" s="79" t="e">
        <f t="shared" ref="Q24" si="118">N24-L24</f>
        <v>#REF!</v>
      </c>
      <c r="R24" s="98" t="e">
        <f t="shared" ref="R24" si="119">IF(L24=0," ",Q24/L24)</f>
        <v>#REF!</v>
      </c>
      <c r="S24" s="42" t="e">
        <f>#REF!+август!E49+'участки ВОЭК сент'!E24</f>
        <v>#REF!</v>
      </c>
      <c r="T24" s="42" t="e">
        <f>#REF!+август!F49+'участки ВОЭК сент'!F24</f>
        <v>#REF!</v>
      </c>
      <c r="U24" s="42" t="e">
        <f>#REF!+август!G49+'участки ВОЭК сент'!G24</f>
        <v>#REF!</v>
      </c>
      <c r="V24" s="39" t="e">
        <f t="shared" ref="V24" si="120">U24-T24</f>
        <v>#REF!</v>
      </c>
      <c r="W24" s="40" t="e">
        <f t="shared" ref="W24" si="121">IF(T24=0," ",V24/T24)</f>
        <v>#REF!</v>
      </c>
      <c r="X24" s="39" t="e">
        <f t="shared" ref="X24" si="122">U24-S24</f>
        <v>#REF!</v>
      </c>
      <c r="Y24" s="43" t="e">
        <f t="shared" ref="Y24" si="123">IF(S24=0," ",X24/S24)</f>
        <v>#REF!</v>
      </c>
    </row>
    <row r="25" spans="1:25" ht="24.75" customHeight="1">
      <c r="A25" s="1412"/>
      <c r="B25" s="1419"/>
      <c r="C25" s="1308"/>
      <c r="D25" s="4" t="s">
        <v>16</v>
      </c>
      <c r="E25" s="65">
        <f>E24/E21</f>
        <v>0.10936685972594998</v>
      </c>
      <c r="F25" s="65">
        <f>F24/F21</f>
        <v>0.11872313705854104</v>
      </c>
      <c r="G25" s="65">
        <f>G24/G21</f>
        <v>0.1183944951751606</v>
      </c>
      <c r="H25" s="79"/>
      <c r="I25" s="97"/>
      <c r="J25" s="79"/>
      <c r="K25" s="113"/>
      <c r="L25" s="50" t="e">
        <f t="shared" ref="L25:N25" si="124">L24/L21</f>
        <v>#REF!</v>
      </c>
      <c r="M25" s="49" t="e">
        <f t="shared" si="124"/>
        <v>#REF!</v>
      </c>
      <c r="N25" s="49" t="e">
        <f t="shared" si="124"/>
        <v>#REF!</v>
      </c>
      <c r="O25" s="79"/>
      <c r="P25" s="97"/>
      <c r="Q25" s="79"/>
      <c r="R25" s="98"/>
      <c r="S25" s="49" t="e">
        <f>S24/S21</f>
        <v>#REF!</v>
      </c>
      <c r="T25" s="49" t="e">
        <f>T24/T21</f>
        <v>#REF!</v>
      </c>
      <c r="U25" s="49" t="e">
        <f>U24/U21</f>
        <v>#REF!</v>
      </c>
      <c r="V25" s="39"/>
      <c r="W25" s="40"/>
      <c r="X25" s="39"/>
      <c r="Y25" s="43"/>
    </row>
    <row r="26" spans="1:25" ht="24.75" customHeight="1">
      <c r="A26" s="1412"/>
      <c r="B26" s="1419"/>
      <c r="C26" s="1307" t="s">
        <v>18</v>
      </c>
      <c r="D26" s="4" t="s">
        <v>14</v>
      </c>
      <c r="E26" s="147">
        <f>E10+E18</f>
        <v>32.285000000000025</v>
      </c>
      <c r="F26" s="145">
        <f t="shared" si="104"/>
        <v>9.952801767832673</v>
      </c>
      <c r="G26" s="145">
        <f t="shared" si="104"/>
        <v>32.942999999999998</v>
      </c>
      <c r="H26" s="79">
        <f t="shared" ref="H26" si="125">G26-F26</f>
        <v>22.990198232167323</v>
      </c>
      <c r="I26" s="97">
        <f t="shared" ref="I26" si="126">IF(F26=0," ",H26/F26)</f>
        <v>2.3099222478710817</v>
      </c>
      <c r="J26" s="79">
        <f t="shared" ref="J26" si="127">G26-E26</f>
        <v>0.65799999999997283</v>
      </c>
      <c r="K26" s="113">
        <f t="shared" ref="K26" si="128">IF(E26=0," ",J26/E26)</f>
        <v>2.0380981880129233E-2</v>
      </c>
      <c r="L26" s="41" t="e">
        <f>E26+август!L51</f>
        <v>#REF!</v>
      </c>
      <c r="M26" s="42" t="e">
        <f>F26+август!M51</f>
        <v>#REF!</v>
      </c>
      <c r="N26" s="42" t="e">
        <f>G26+август!N51</f>
        <v>#REF!</v>
      </c>
      <c r="O26" s="79" t="e">
        <f t="shared" ref="O26" si="129">N26-M26</f>
        <v>#REF!</v>
      </c>
      <c r="P26" s="97" t="e">
        <f t="shared" ref="P26" si="130">IF(M26=0," ",O26/M26)</f>
        <v>#REF!</v>
      </c>
      <c r="Q26" s="79" t="e">
        <f t="shared" ref="Q26" si="131">N26-L26</f>
        <v>#REF!</v>
      </c>
      <c r="R26" s="98" t="e">
        <f t="shared" ref="R26" si="132">IF(L26=0," ",Q26/L26)</f>
        <v>#REF!</v>
      </c>
      <c r="S26" s="42" t="e">
        <f>#REF!+август!E51+'участки ВОЭК сент'!E26</f>
        <v>#REF!</v>
      </c>
      <c r="T26" s="42" t="e">
        <f>#REF!+август!F51+'участки ВОЭК сент'!F26</f>
        <v>#REF!</v>
      </c>
      <c r="U26" s="42" t="e">
        <f>#REF!+август!G51+'участки ВОЭК сент'!G26</f>
        <v>#REF!</v>
      </c>
      <c r="V26" s="39" t="e">
        <f t="shared" ref="V26" si="133">U26-T26</f>
        <v>#REF!</v>
      </c>
      <c r="W26" s="40" t="e">
        <f t="shared" ref="W26" si="134">IF(T26=0," ",V26/T26)</f>
        <v>#REF!</v>
      </c>
      <c r="X26" s="39" t="e">
        <f t="shared" ref="X26" si="135">U26-S26</f>
        <v>#REF!</v>
      </c>
      <c r="Y26" s="43" t="e">
        <f t="shared" ref="Y26" si="136">IF(S26=0," ",X26/S26)</f>
        <v>#REF!</v>
      </c>
    </row>
    <row r="27" spans="1:25" ht="24.75" customHeight="1">
      <c r="A27" s="1412"/>
      <c r="B27" s="1419"/>
      <c r="C27" s="1308"/>
      <c r="D27" s="4" t="s">
        <v>16</v>
      </c>
      <c r="E27" s="65">
        <v>1.5847980092979989E-2</v>
      </c>
      <c r="F27" s="65">
        <v>3.9814687085460215E-3</v>
      </c>
      <c r="G27" s="65">
        <v>-3.0059693742668109E-3</v>
      </c>
      <c r="H27" s="79"/>
      <c r="I27" s="97"/>
      <c r="J27" s="79"/>
      <c r="K27" s="113"/>
      <c r="L27" s="50" t="e">
        <f t="shared" ref="L27:N27" si="137">L26/L21</f>
        <v>#REF!</v>
      </c>
      <c r="M27" s="49" t="e">
        <f t="shared" si="137"/>
        <v>#REF!</v>
      </c>
      <c r="N27" s="49" t="e">
        <f t="shared" si="137"/>
        <v>#REF!</v>
      </c>
      <c r="O27" s="79"/>
      <c r="P27" s="97"/>
      <c r="Q27" s="79"/>
      <c r="R27" s="98"/>
      <c r="S27" s="49" t="e">
        <f>S26/S21</f>
        <v>#REF!</v>
      </c>
      <c r="T27" s="49" t="e">
        <f>T26/T21</f>
        <v>#REF!</v>
      </c>
      <c r="U27" s="49" t="e">
        <f>U26/U21</f>
        <v>#REF!</v>
      </c>
      <c r="V27" s="39"/>
      <c r="W27" s="40"/>
      <c r="X27" s="39"/>
      <c r="Y27" s="43"/>
    </row>
    <row r="28" spans="1:25" ht="24.75" customHeight="1" thickBot="1">
      <c r="A28" s="1413"/>
      <c r="B28" s="1420"/>
      <c r="C28" s="5" t="s">
        <v>20</v>
      </c>
      <c r="D28" s="5" t="s">
        <v>14</v>
      </c>
      <c r="E28" s="146">
        <f>E21-E22</f>
        <v>2332.0120000000002</v>
      </c>
      <c r="F28" s="146">
        <f>F21-F22</f>
        <v>2126.4809427988416</v>
      </c>
      <c r="G28" s="146">
        <f>G21-G22</f>
        <v>2519.23</v>
      </c>
      <c r="H28" s="100">
        <f t="shared" ref="H28" si="138">G28-F28</f>
        <v>392.74905720115839</v>
      </c>
      <c r="I28" s="101">
        <f t="shared" ref="I28" si="139">IF(F28=0," ",H28/F28)</f>
        <v>0.18469436960212213</v>
      </c>
      <c r="J28" s="102">
        <f t="shared" ref="J28" si="140">G28-E28</f>
        <v>187.21799999999985</v>
      </c>
      <c r="K28" s="114">
        <f t="shared" ref="K28" si="141">IF(E28=0," ",J28/E28)</f>
        <v>8.0281748121364654E-2</v>
      </c>
      <c r="L28" s="55" t="e">
        <f t="shared" ref="L28:N28" si="142">L21-L22</f>
        <v>#REF!</v>
      </c>
      <c r="M28" s="51" t="e">
        <f t="shared" si="142"/>
        <v>#REF!</v>
      </c>
      <c r="N28" s="51" t="e">
        <f t="shared" si="142"/>
        <v>#REF!</v>
      </c>
      <c r="O28" s="100" t="e">
        <f t="shared" ref="O28" si="143">N28-M28</f>
        <v>#REF!</v>
      </c>
      <c r="P28" s="101" t="e">
        <f t="shared" ref="P28" si="144">IF(M28=0," ",O28/M28)</f>
        <v>#REF!</v>
      </c>
      <c r="Q28" s="102" t="e">
        <f t="shared" ref="Q28" si="145">N28-L28</f>
        <v>#REF!</v>
      </c>
      <c r="R28" s="103" t="e">
        <f t="shared" ref="R28" si="146">IF(L28=0," ",Q28/L28)</f>
        <v>#REF!</v>
      </c>
      <c r="S28" s="42" t="e">
        <f>#REF!+август!E53+'участки ВОЭК сент'!E28</f>
        <v>#REF!</v>
      </c>
      <c r="T28" s="42" t="e">
        <f>#REF!+август!F53+'участки ВОЭК сент'!F28</f>
        <v>#REF!</v>
      </c>
      <c r="U28" s="42" t="e">
        <f>#REF!+август!G53+'участки ВОЭК сент'!G28</f>
        <v>#REF!</v>
      </c>
      <c r="V28" s="52" t="e">
        <f t="shared" ref="V28" si="147">U28-T28</f>
        <v>#REF!</v>
      </c>
      <c r="W28" s="53" t="e">
        <f t="shared" ref="W28" si="148">IF(T28=0," ",V28/T28)</f>
        <v>#REF!</v>
      </c>
      <c r="X28" s="54" t="e">
        <f t="shared" ref="X28" si="149">U28-S28</f>
        <v>#REF!</v>
      </c>
      <c r="Y28" s="56" t="e">
        <f t="shared" ref="Y28" si="150">IF(S28=0," ",X28/S28)</f>
        <v>#REF!</v>
      </c>
    </row>
    <row r="29" spans="1:25" ht="24.75" customHeight="1" thickTop="1">
      <c r="A29" s="1411">
        <v>3</v>
      </c>
      <c r="B29" s="1414" t="s">
        <v>10</v>
      </c>
      <c r="C29" s="3" t="s">
        <v>19</v>
      </c>
      <c r="D29" s="3" t="s">
        <v>14</v>
      </c>
      <c r="E29" s="57">
        <v>6664.9449999999997</v>
      </c>
      <c r="F29" s="57">
        <v>6168.2183347364862</v>
      </c>
      <c r="G29" s="58">
        <v>6583.6270000000004</v>
      </c>
      <c r="H29" s="95">
        <f t="shared" ref="H29:H30" si="151">G29-F29</f>
        <v>415.40866526351419</v>
      </c>
      <c r="I29" s="96">
        <f t="shared" ref="I29:I30" si="152">IF(F29=0," ",H29/F29)</f>
        <v>6.7346621458603248E-2</v>
      </c>
      <c r="J29" s="95">
        <f t="shared" ref="J29:J30" si="153">G29-E29</f>
        <v>-81.317999999999302</v>
      </c>
      <c r="K29" s="112">
        <f t="shared" ref="K29:K30" si="154">IF(E29=0," ",J29/E29)</f>
        <v>-1.2200850869737006E-2</v>
      </c>
      <c r="L29" s="37" t="e">
        <f>E29+август!L96</f>
        <v>#REF!</v>
      </c>
      <c r="M29" s="38" t="e">
        <f>F29+август!M96</f>
        <v>#REF!</v>
      </c>
      <c r="N29" s="38" t="e">
        <f>G29+август!N96</f>
        <v>#REF!</v>
      </c>
      <c r="O29" s="104" t="e">
        <f t="shared" ref="O29:O30" si="155">N29-M29</f>
        <v>#REF!</v>
      </c>
      <c r="P29" s="105" t="e">
        <f t="shared" ref="P29:P30" si="156">IF(M29=0," ",O29/M29)</f>
        <v>#REF!</v>
      </c>
      <c r="Q29" s="104" t="e">
        <f t="shared" ref="Q29:Q30" si="157">N29-L29</f>
        <v>#REF!</v>
      </c>
      <c r="R29" s="106" t="e">
        <f t="shared" ref="R29:R30" si="158">IF(L29=0," ",Q29/L29)</f>
        <v>#REF!</v>
      </c>
      <c r="S29" s="62" t="e">
        <f>#REF!+август!E96+'участки ВОЭК сент'!E29</f>
        <v>#REF!</v>
      </c>
      <c r="T29" s="62" t="e">
        <f>#REF!+август!F96+'участки ВОЭК сент'!F29</f>
        <v>#REF!</v>
      </c>
      <c r="U29" s="62" t="e">
        <f>#REF!+август!G96+'участки ВОЭК сент'!G29</f>
        <v>#REF!</v>
      </c>
      <c r="V29" s="59" t="e">
        <f t="shared" ref="V29:V30" si="159">U29-T29</f>
        <v>#REF!</v>
      </c>
      <c r="W29" s="60" t="e">
        <f t="shared" ref="W29:W30" si="160">IF(T29=0," ",V29/T29)</f>
        <v>#REF!</v>
      </c>
      <c r="X29" s="59" t="e">
        <f t="shared" ref="X29:X30" si="161">U29-S29</f>
        <v>#REF!</v>
      </c>
      <c r="Y29" s="61" t="e">
        <f t="shared" ref="Y29:Y30" si="162">IF(S29=0," ",X29/S29)</f>
        <v>#REF!</v>
      </c>
    </row>
    <row r="30" spans="1:25" ht="24.75" customHeight="1">
      <c r="A30" s="1412"/>
      <c r="B30" s="1415"/>
      <c r="C30" s="1307" t="s">
        <v>15</v>
      </c>
      <c r="D30" s="4" t="s">
        <v>14</v>
      </c>
      <c r="E30" s="145">
        <v>1338.1690000000001</v>
      </c>
      <c r="F30" s="145">
        <v>1503.1464599999999</v>
      </c>
      <c r="G30" s="145">
        <v>1648.9649999999999</v>
      </c>
      <c r="H30" s="79">
        <f t="shared" si="151"/>
        <v>145.81853999999998</v>
      </c>
      <c r="I30" s="97">
        <f t="shared" si="152"/>
        <v>9.7008870313276055E-2</v>
      </c>
      <c r="J30" s="79">
        <f t="shared" si="153"/>
        <v>310.79599999999982</v>
      </c>
      <c r="K30" s="113">
        <f t="shared" si="154"/>
        <v>0.23225467037422015</v>
      </c>
      <c r="L30" s="41" t="e">
        <f>E30+август!L97</f>
        <v>#REF!</v>
      </c>
      <c r="M30" s="42" t="e">
        <f>F30+август!M97</f>
        <v>#REF!</v>
      </c>
      <c r="N30" s="42" t="e">
        <f>G30+август!N97</f>
        <v>#REF!</v>
      </c>
      <c r="O30" s="79" t="e">
        <f t="shared" si="155"/>
        <v>#REF!</v>
      </c>
      <c r="P30" s="134" t="e">
        <f t="shared" si="156"/>
        <v>#REF!</v>
      </c>
      <c r="Q30" s="79" t="e">
        <f t="shared" si="157"/>
        <v>#REF!</v>
      </c>
      <c r="R30" s="98" t="e">
        <f t="shared" si="158"/>
        <v>#REF!</v>
      </c>
      <c r="S30" s="42" t="e">
        <f>#REF!+август!E97+'участки ВОЭК сент'!E30</f>
        <v>#REF!</v>
      </c>
      <c r="T30" s="42" t="e">
        <f>#REF!+август!F97+'участки ВОЭК сент'!F30</f>
        <v>#REF!</v>
      </c>
      <c r="U30" s="42" t="e">
        <f>#REF!+август!G97+'участки ВОЭК сент'!G30</f>
        <v>#REF!</v>
      </c>
      <c r="V30" s="39" t="e">
        <f t="shared" si="159"/>
        <v>#REF!</v>
      </c>
      <c r="W30" s="40" t="e">
        <f t="shared" si="160"/>
        <v>#REF!</v>
      </c>
      <c r="X30" s="39" t="e">
        <f t="shared" si="161"/>
        <v>#REF!</v>
      </c>
      <c r="Y30" s="43" t="e">
        <f t="shared" si="162"/>
        <v>#REF!</v>
      </c>
    </row>
    <row r="31" spans="1:25" ht="24.75" customHeight="1">
      <c r="A31" s="1412"/>
      <c r="B31" s="1415"/>
      <c r="C31" s="1308"/>
      <c r="D31" s="4" t="s">
        <v>16</v>
      </c>
      <c r="E31" s="65">
        <f>E30/E29</f>
        <v>0.20077720071208391</v>
      </c>
      <c r="F31" s="65">
        <f>F30/F29</f>
        <v>0.2436921617276403</v>
      </c>
      <c r="G31" s="65">
        <f>G30/G29</f>
        <v>0.25046452358251764</v>
      </c>
      <c r="H31" s="99"/>
      <c r="I31" s="97">
        <f t="shared" ref="I31" si="163">G31-F31</f>
        <v>6.7723618548773401E-3</v>
      </c>
      <c r="J31" s="79"/>
      <c r="K31" s="113">
        <f t="shared" ref="K31" si="164">G31-E31</f>
        <v>4.9687322870433731E-2</v>
      </c>
      <c r="L31" s="47" t="e">
        <f t="shared" ref="L31:N31" si="165">L30/L29</f>
        <v>#REF!</v>
      </c>
      <c r="M31" s="44" t="e">
        <f t="shared" si="165"/>
        <v>#REF!</v>
      </c>
      <c r="N31" s="44" t="e">
        <f t="shared" si="165"/>
        <v>#REF!</v>
      </c>
      <c r="O31" s="99"/>
      <c r="P31" s="97" t="e">
        <f t="shared" ref="P31" si="166">N31-M31</f>
        <v>#REF!</v>
      </c>
      <c r="Q31" s="79"/>
      <c r="R31" s="98" t="e">
        <f t="shared" ref="R31" si="167">N31-L31</f>
        <v>#REF!</v>
      </c>
      <c r="S31" s="63" t="e">
        <f>S30/S29</f>
        <v>#REF!</v>
      </c>
      <c r="T31" s="63" t="e">
        <f>T30/T29</f>
        <v>#REF!</v>
      </c>
      <c r="U31" s="63" t="e">
        <f>U30/U29</f>
        <v>#REF!</v>
      </c>
      <c r="V31" s="45"/>
      <c r="W31" s="46" t="e">
        <f t="shared" ref="W31" si="168">U31-T31</f>
        <v>#REF!</v>
      </c>
      <c r="X31" s="39"/>
      <c r="Y31" s="48" t="e">
        <f t="shared" ref="Y31" si="169">U31-S31</f>
        <v>#REF!</v>
      </c>
    </row>
    <row r="32" spans="1:25" ht="24.75" customHeight="1">
      <c r="A32" s="1412"/>
      <c r="B32" s="1415"/>
      <c r="C32" s="1307" t="s">
        <v>17</v>
      </c>
      <c r="D32" s="4" t="s">
        <v>14</v>
      </c>
      <c r="E32" s="145">
        <v>1625.09</v>
      </c>
      <c r="F32" s="145">
        <v>1455.1254126510773</v>
      </c>
      <c r="G32" s="145">
        <v>1550.5360000000001</v>
      </c>
      <c r="H32" s="79">
        <f t="shared" ref="H32" si="170">G32-F32</f>
        <v>95.410587348922718</v>
      </c>
      <c r="I32" s="97">
        <f t="shared" ref="I32" si="171">IF(F32=0," ",H32/F32)</f>
        <v>6.5568635197632341E-2</v>
      </c>
      <c r="J32" s="79">
        <f t="shared" ref="J32" si="172">G32-E32</f>
        <v>-74.55399999999986</v>
      </c>
      <c r="K32" s="113">
        <f t="shared" ref="K32" si="173">IF(E32=0," ",J32/E32)</f>
        <v>-4.5876843744038706E-2</v>
      </c>
      <c r="L32" s="41" t="e">
        <f>E32+август!L99</f>
        <v>#REF!</v>
      </c>
      <c r="M32" s="42" t="e">
        <f>F32+август!M99</f>
        <v>#REF!</v>
      </c>
      <c r="N32" s="42" t="e">
        <f>G32+август!N99</f>
        <v>#REF!</v>
      </c>
      <c r="O32" s="79" t="e">
        <f t="shared" ref="O32" si="174">N32-M32</f>
        <v>#REF!</v>
      </c>
      <c r="P32" s="97" t="e">
        <f t="shared" ref="P32" si="175">IF(M32=0," ",O32/M32)</f>
        <v>#REF!</v>
      </c>
      <c r="Q32" s="79" t="e">
        <f t="shared" ref="Q32" si="176">N32-L32</f>
        <v>#REF!</v>
      </c>
      <c r="R32" s="98" t="e">
        <f t="shared" ref="R32" si="177">IF(L32=0," ",Q32/L32)</f>
        <v>#REF!</v>
      </c>
      <c r="S32" s="42" t="e">
        <f>#REF!+август!E99+'участки ВОЭК сент'!E32</f>
        <v>#REF!</v>
      </c>
      <c r="T32" s="42" t="e">
        <f>#REF!+август!F99+'участки ВОЭК сент'!F32</f>
        <v>#REF!</v>
      </c>
      <c r="U32" s="42" t="e">
        <f>#REF!+август!G99+'участки ВОЭК сент'!G32</f>
        <v>#REF!</v>
      </c>
      <c r="V32" s="39" t="e">
        <f t="shared" ref="V32" si="178">U32-T32</f>
        <v>#REF!</v>
      </c>
      <c r="W32" s="40" t="e">
        <f t="shared" ref="W32" si="179">IF(T32=0," ",V32/T32)</f>
        <v>#REF!</v>
      </c>
      <c r="X32" s="39" t="e">
        <f t="shared" ref="X32" si="180">U32-S32</f>
        <v>#REF!</v>
      </c>
      <c r="Y32" s="43" t="e">
        <f t="shared" ref="Y32" si="181">IF(S32=0," ",X32/S32)</f>
        <v>#REF!</v>
      </c>
    </row>
    <row r="33" spans="1:25" ht="24.75" customHeight="1">
      <c r="A33" s="1412"/>
      <c r="B33" s="1415"/>
      <c r="C33" s="1308"/>
      <c r="D33" s="4" t="s">
        <v>16</v>
      </c>
      <c r="E33" s="65">
        <f>E32/E29</f>
        <v>0.24382646818540887</v>
      </c>
      <c r="F33" s="65">
        <f>F32/F29</f>
        <v>0.23590692379621189</v>
      </c>
      <c r="G33" s="65">
        <f>G32/G29</f>
        <v>0.23551394998531963</v>
      </c>
      <c r="H33" s="79"/>
      <c r="I33" s="97"/>
      <c r="J33" s="79"/>
      <c r="K33" s="113"/>
      <c r="L33" s="50" t="e">
        <f t="shared" ref="L33:N33" si="182">L32/L29</f>
        <v>#REF!</v>
      </c>
      <c r="M33" s="49" t="e">
        <f t="shared" si="182"/>
        <v>#REF!</v>
      </c>
      <c r="N33" s="49" t="e">
        <f t="shared" si="182"/>
        <v>#REF!</v>
      </c>
      <c r="O33" s="79"/>
      <c r="P33" s="97"/>
      <c r="Q33" s="79"/>
      <c r="R33" s="98"/>
      <c r="S33" s="49" t="e">
        <f>S32/S29</f>
        <v>#REF!</v>
      </c>
      <c r="T33" s="49" t="e">
        <f>T32/T29</f>
        <v>#REF!</v>
      </c>
      <c r="U33" s="49" t="e">
        <f>U32/U29</f>
        <v>#REF!</v>
      </c>
      <c r="V33" s="39"/>
      <c r="W33" s="40"/>
      <c r="X33" s="39"/>
      <c r="Y33" s="43"/>
    </row>
    <row r="34" spans="1:25" ht="24.75" customHeight="1">
      <c r="A34" s="1412"/>
      <c r="B34" s="1415"/>
      <c r="C34" s="1307" t="s">
        <v>18</v>
      </c>
      <c r="D34" s="4" t="s">
        <v>14</v>
      </c>
      <c r="E34" s="145">
        <v>-286.92099999999982</v>
      </c>
      <c r="F34" s="145">
        <v>48.021047348922593</v>
      </c>
      <c r="G34" s="145">
        <v>98.42899999999986</v>
      </c>
      <c r="H34" s="79">
        <f t="shared" ref="H34" si="183">G34-F34</f>
        <v>50.407952651077267</v>
      </c>
      <c r="I34" s="97">
        <f t="shared" ref="I34" si="184">IF(F34=0," ",H34/F34)</f>
        <v>1.0497053986517899</v>
      </c>
      <c r="J34" s="79">
        <f t="shared" ref="J34" si="185">G34-E34</f>
        <v>385.34999999999968</v>
      </c>
      <c r="K34" s="113">
        <f t="shared" ref="K34" si="186">IF(E34=0," ",J34/E34)</f>
        <v>-1.3430526172709558</v>
      </c>
      <c r="L34" s="41" t="e">
        <f>E34+август!L101</f>
        <v>#REF!</v>
      </c>
      <c r="M34" s="42" t="e">
        <f>F34+август!M101</f>
        <v>#REF!</v>
      </c>
      <c r="N34" s="42" t="e">
        <f>G34+август!N101</f>
        <v>#REF!</v>
      </c>
      <c r="O34" s="79" t="e">
        <f t="shared" ref="O34" si="187">N34-M34</f>
        <v>#REF!</v>
      </c>
      <c r="P34" s="97" t="e">
        <f t="shared" ref="P34" si="188">IF(M34=0," ",O34/M34)</f>
        <v>#REF!</v>
      </c>
      <c r="Q34" s="79" t="e">
        <f t="shared" ref="Q34" si="189">N34-L34</f>
        <v>#REF!</v>
      </c>
      <c r="R34" s="98" t="e">
        <f t="shared" ref="R34" si="190">IF(L34=0," ",Q34/L34)</f>
        <v>#REF!</v>
      </c>
      <c r="S34" s="42" t="e">
        <f>#REF!+август!E101+'участки ВОЭК сент'!E34</f>
        <v>#REF!</v>
      </c>
      <c r="T34" s="42" t="e">
        <f>#REF!+август!F101+'участки ВОЭК сент'!F34</f>
        <v>#REF!</v>
      </c>
      <c r="U34" s="42" t="e">
        <f>#REF!+август!G101+'участки ВОЭК сент'!G34</f>
        <v>#REF!</v>
      </c>
      <c r="V34" s="39" t="e">
        <f t="shared" ref="V34" si="191">U34-T34</f>
        <v>#REF!</v>
      </c>
      <c r="W34" s="40" t="e">
        <f t="shared" ref="W34" si="192">IF(T34=0," ",V34/T34)</f>
        <v>#REF!</v>
      </c>
      <c r="X34" s="39" t="e">
        <f t="shared" ref="X34" si="193">U34-S34</f>
        <v>#REF!</v>
      </c>
      <c r="Y34" s="43" t="e">
        <f t="shared" ref="Y34" si="194">IF(S34=0," ",X34/S34)</f>
        <v>#REF!</v>
      </c>
    </row>
    <row r="35" spans="1:25" ht="24.75" customHeight="1">
      <c r="A35" s="1412"/>
      <c r="B35" s="1415"/>
      <c r="C35" s="1308"/>
      <c r="D35" s="4" t="s">
        <v>16</v>
      </c>
      <c r="E35" s="65">
        <v>1.5847980092979989E-2</v>
      </c>
      <c r="F35" s="65">
        <v>3.9814687085460215E-3</v>
      </c>
      <c r="G35" s="65">
        <v>-3.0059693742668109E-3</v>
      </c>
      <c r="H35" s="79"/>
      <c r="I35" s="97"/>
      <c r="J35" s="79"/>
      <c r="K35" s="113"/>
      <c r="L35" s="50" t="e">
        <f t="shared" ref="L35:N35" si="195">L34/L29</f>
        <v>#REF!</v>
      </c>
      <c r="M35" s="49" t="e">
        <f t="shared" si="195"/>
        <v>#REF!</v>
      </c>
      <c r="N35" s="49" t="e">
        <f t="shared" si="195"/>
        <v>#REF!</v>
      </c>
      <c r="O35" s="79"/>
      <c r="P35" s="97"/>
      <c r="Q35" s="79"/>
      <c r="R35" s="98"/>
      <c r="S35" s="49" t="e">
        <f>S34/S29</f>
        <v>#REF!</v>
      </c>
      <c r="T35" s="49" t="e">
        <f>T34/T29</f>
        <v>#REF!</v>
      </c>
      <c r="U35" s="49" t="e">
        <f>U34/U29</f>
        <v>#REF!</v>
      </c>
      <c r="V35" s="39"/>
      <c r="W35" s="40"/>
      <c r="X35" s="39"/>
      <c r="Y35" s="43"/>
    </row>
    <row r="36" spans="1:25" ht="24.75" customHeight="1" thickBot="1">
      <c r="A36" s="1413"/>
      <c r="B36" s="1416"/>
      <c r="C36" s="5" t="s">
        <v>20</v>
      </c>
      <c r="D36" s="5" t="s">
        <v>14</v>
      </c>
      <c r="E36" s="146">
        <f>E29-E30</f>
        <v>5326.7759999999998</v>
      </c>
      <c r="F36" s="146">
        <f>F29-F30</f>
        <v>4665.0718747364863</v>
      </c>
      <c r="G36" s="146">
        <f>G29-G30</f>
        <v>4934.6620000000003</v>
      </c>
      <c r="H36" s="100">
        <f t="shared" ref="H36:H38" si="196">G36-F36</f>
        <v>269.59012526351398</v>
      </c>
      <c r="I36" s="101">
        <f t="shared" ref="I36:I38" si="197">IF(F36=0," ",H36/F36)</f>
        <v>5.7789061455509126E-2</v>
      </c>
      <c r="J36" s="102">
        <f t="shared" ref="J36:J38" si="198">G36-E36</f>
        <v>-392.11399999999958</v>
      </c>
      <c r="K36" s="114">
        <f t="shared" ref="K36:K38" si="199">IF(E36=0," ",J36/E36)</f>
        <v>-7.3611880807452693E-2</v>
      </c>
      <c r="L36" s="55" t="e">
        <f t="shared" ref="L36:N36" si="200">L29-L30</f>
        <v>#REF!</v>
      </c>
      <c r="M36" s="51" t="e">
        <f t="shared" si="200"/>
        <v>#REF!</v>
      </c>
      <c r="N36" s="51" t="e">
        <f t="shared" si="200"/>
        <v>#REF!</v>
      </c>
      <c r="O36" s="100" t="e">
        <f t="shared" ref="O36:O38" si="201">N36-M36</f>
        <v>#REF!</v>
      </c>
      <c r="P36" s="101" t="e">
        <f t="shared" ref="P36:P38" si="202">IF(M36=0," ",O36/M36)</f>
        <v>#REF!</v>
      </c>
      <c r="Q36" s="102" t="e">
        <f t="shared" ref="Q36:Q38" si="203">N36-L36</f>
        <v>#REF!</v>
      </c>
      <c r="R36" s="103" t="e">
        <f t="shared" ref="R36:R38" si="204">IF(L36=0," ",Q36/L36)</f>
        <v>#REF!</v>
      </c>
      <c r="S36" s="42" t="e">
        <f>#REF!+август!E103+'участки ВОЭК сент'!E36</f>
        <v>#REF!</v>
      </c>
      <c r="T36" s="42" t="e">
        <f>#REF!+август!F103+'участки ВОЭК сент'!F36</f>
        <v>#REF!</v>
      </c>
      <c r="U36" s="42" t="e">
        <f>#REF!+август!G103+'участки ВОЭК сент'!G36</f>
        <v>#REF!</v>
      </c>
      <c r="V36" s="52" t="e">
        <f t="shared" ref="V36:V38" si="205">U36-T36</f>
        <v>#REF!</v>
      </c>
      <c r="W36" s="53" t="e">
        <f t="shared" ref="W36:W38" si="206">IF(T36=0," ",V36/T36)</f>
        <v>#REF!</v>
      </c>
      <c r="X36" s="54" t="e">
        <f t="shared" ref="X36:X38" si="207">U36-S36</f>
        <v>#REF!</v>
      </c>
      <c r="Y36" s="56" t="e">
        <f t="shared" ref="Y36:Y38" si="208">IF(S36=0," ",X36/S36)</f>
        <v>#REF!</v>
      </c>
    </row>
    <row r="37" spans="1:25" ht="24.75" customHeight="1" thickTop="1">
      <c r="A37" s="1411">
        <v>4</v>
      </c>
      <c r="B37" s="1313" t="s">
        <v>12</v>
      </c>
      <c r="C37" s="3" t="s">
        <v>19</v>
      </c>
      <c r="D37" s="3" t="s">
        <v>14</v>
      </c>
      <c r="E37" s="57">
        <v>428.14800000000002</v>
      </c>
      <c r="F37" s="57">
        <v>403.92</v>
      </c>
      <c r="G37" s="58">
        <v>398.65200000000004</v>
      </c>
      <c r="H37" s="95">
        <f t="shared" si="196"/>
        <v>-5.2679999999999723</v>
      </c>
      <c r="I37" s="96">
        <f t="shared" si="197"/>
        <v>-1.3042186571598268E-2</v>
      </c>
      <c r="J37" s="95">
        <f t="shared" si="198"/>
        <v>-29.495999999999981</v>
      </c>
      <c r="K37" s="112">
        <f t="shared" si="199"/>
        <v>-6.8892065360576196E-2</v>
      </c>
      <c r="L37" s="37" t="e">
        <f>E37+август!L106</f>
        <v>#REF!</v>
      </c>
      <c r="M37" s="38" t="e">
        <f>F37+август!M106</f>
        <v>#REF!</v>
      </c>
      <c r="N37" s="38" t="e">
        <f>G37+август!N106</f>
        <v>#REF!</v>
      </c>
      <c r="O37" s="104" t="e">
        <f t="shared" si="201"/>
        <v>#REF!</v>
      </c>
      <c r="P37" s="105" t="e">
        <f t="shared" si="202"/>
        <v>#REF!</v>
      </c>
      <c r="Q37" s="104" t="e">
        <f t="shared" si="203"/>
        <v>#REF!</v>
      </c>
      <c r="R37" s="106" t="e">
        <f t="shared" si="204"/>
        <v>#REF!</v>
      </c>
      <c r="S37" s="62" t="e">
        <f>#REF!+август!E106+'участки ВОЭК сент'!E37</f>
        <v>#REF!</v>
      </c>
      <c r="T37" s="62" t="e">
        <f>#REF!+август!F106+'участки ВОЭК сент'!F37</f>
        <v>#REF!</v>
      </c>
      <c r="U37" s="62" t="e">
        <f>#REF!+август!G106+'участки ВОЭК сент'!G37</f>
        <v>#REF!</v>
      </c>
      <c r="V37" s="59" t="e">
        <f t="shared" si="205"/>
        <v>#REF!</v>
      </c>
      <c r="W37" s="60" t="e">
        <f t="shared" si="206"/>
        <v>#REF!</v>
      </c>
      <c r="X37" s="59" t="e">
        <f t="shared" si="207"/>
        <v>#REF!</v>
      </c>
      <c r="Y37" s="61" t="e">
        <f t="shared" si="208"/>
        <v>#REF!</v>
      </c>
    </row>
    <row r="38" spans="1:25" ht="24.75" customHeight="1">
      <c r="A38" s="1412"/>
      <c r="B38" s="1415"/>
      <c r="C38" s="1307" t="s">
        <v>15</v>
      </c>
      <c r="D38" s="4" t="s">
        <v>14</v>
      </c>
      <c r="E38" s="145">
        <v>56.441000000000003</v>
      </c>
      <c r="F38" s="145">
        <v>65.92</v>
      </c>
      <c r="G38" s="145">
        <v>50.933999999999997</v>
      </c>
      <c r="H38" s="79">
        <f t="shared" si="196"/>
        <v>-14.986000000000004</v>
      </c>
      <c r="I38" s="97">
        <f t="shared" si="197"/>
        <v>-0.22733616504854376</v>
      </c>
      <c r="J38" s="79">
        <f t="shared" si="198"/>
        <v>-5.507000000000005</v>
      </c>
      <c r="K38" s="113">
        <f t="shared" si="199"/>
        <v>-9.7570914760546495E-2</v>
      </c>
      <c r="L38" s="41" t="e">
        <f>E38+август!L107</f>
        <v>#REF!</v>
      </c>
      <c r="M38" s="42" t="e">
        <f>F38+август!M107</f>
        <v>#REF!</v>
      </c>
      <c r="N38" s="42" t="e">
        <f>G38+август!N107</f>
        <v>#REF!</v>
      </c>
      <c r="O38" s="79" t="e">
        <f t="shared" si="201"/>
        <v>#REF!</v>
      </c>
      <c r="P38" s="97" t="e">
        <f t="shared" si="202"/>
        <v>#REF!</v>
      </c>
      <c r="Q38" s="79" t="e">
        <f t="shared" si="203"/>
        <v>#REF!</v>
      </c>
      <c r="R38" s="98" t="e">
        <f t="shared" si="204"/>
        <v>#REF!</v>
      </c>
      <c r="S38" s="42" t="e">
        <f>#REF!+август!E107+'участки ВОЭК сент'!E38</f>
        <v>#REF!</v>
      </c>
      <c r="T38" s="42" t="e">
        <f>#REF!+август!F107+'участки ВОЭК сент'!F38</f>
        <v>#REF!</v>
      </c>
      <c r="U38" s="42" t="e">
        <f>#REF!+август!G107+'участки ВОЭК сент'!G38</f>
        <v>#REF!</v>
      </c>
      <c r="V38" s="39" t="e">
        <f t="shared" si="205"/>
        <v>#REF!</v>
      </c>
      <c r="W38" s="40" t="e">
        <f t="shared" si="206"/>
        <v>#REF!</v>
      </c>
      <c r="X38" s="39" t="e">
        <f t="shared" si="207"/>
        <v>#REF!</v>
      </c>
      <c r="Y38" s="43" t="e">
        <f t="shared" si="208"/>
        <v>#REF!</v>
      </c>
    </row>
    <row r="39" spans="1:25" ht="24.75" customHeight="1">
      <c r="A39" s="1412"/>
      <c r="B39" s="1415"/>
      <c r="C39" s="1308"/>
      <c r="D39" s="4" t="s">
        <v>16</v>
      </c>
      <c r="E39" s="65">
        <f>E38/E37</f>
        <v>0.13182591066640506</v>
      </c>
      <c r="F39" s="65">
        <f>F38/F37</f>
        <v>0.16320063378886909</v>
      </c>
      <c r="G39" s="65">
        <f>G38/G37</f>
        <v>0.12776556997080157</v>
      </c>
      <c r="H39" s="99"/>
      <c r="I39" s="97">
        <f t="shared" ref="I39" si="209">G39-F39</f>
        <v>-3.5435063818067519E-2</v>
      </c>
      <c r="J39" s="79"/>
      <c r="K39" s="113">
        <f t="shared" ref="K39" si="210">G39-E39</f>
        <v>-4.0603406956034871E-3</v>
      </c>
      <c r="L39" s="47" t="e">
        <f t="shared" ref="L39:N39" si="211">L38/L37</f>
        <v>#REF!</v>
      </c>
      <c r="M39" s="44" t="e">
        <f t="shared" si="211"/>
        <v>#REF!</v>
      </c>
      <c r="N39" s="44" t="e">
        <f t="shared" si="211"/>
        <v>#REF!</v>
      </c>
      <c r="O39" s="99"/>
      <c r="P39" s="97" t="e">
        <f t="shared" ref="P39" si="212">N39-M39</f>
        <v>#REF!</v>
      </c>
      <c r="Q39" s="79"/>
      <c r="R39" s="98" t="e">
        <f t="shared" ref="R39" si="213">N39-L39</f>
        <v>#REF!</v>
      </c>
      <c r="S39" s="49" t="e">
        <f>S38/S37</f>
        <v>#REF!</v>
      </c>
      <c r="T39" s="49" t="e">
        <f>T38/T37</f>
        <v>#REF!</v>
      </c>
      <c r="U39" s="49" t="e">
        <f>U38/U37</f>
        <v>#REF!</v>
      </c>
      <c r="V39" s="45"/>
      <c r="W39" s="46" t="e">
        <f t="shared" ref="W39" si="214">U39-T39</f>
        <v>#REF!</v>
      </c>
      <c r="X39" s="39"/>
      <c r="Y39" s="48" t="e">
        <f t="shared" ref="Y39" si="215">U39-S39</f>
        <v>#REF!</v>
      </c>
    </row>
    <row r="40" spans="1:25" ht="24.75" customHeight="1">
      <c r="A40" s="1412"/>
      <c r="B40" s="1415"/>
      <c r="C40" s="1307" t="s">
        <v>17</v>
      </c>
      <c r="D40" s="4" t="s">
        <v>14</v>
      </c>
      <c r="E40" s="145">
        <v>44.98</v>
      </c>
      <c r="F40" s="145">
        <v>59.866363365840229</v>
      </c>
      <c r="G40" s="145">
        <v>59.085999999999999</v>
      </c>
      <c r="H40" s="79">
        <f t="shared" ref="H40" si="216">G40-F40</f>
        <v>-0.78036336584023047</v>
      </c>
      <c r="I40" s="97">
        <f t="shared" ref="I40" si="217">IF(F40=0," ",H40/F40)</f>
        <v>-1.30350888540109E-2</v>
      </c>
      <c r="J40" s="79">
        <f t="shared" ref="J40" si="218">G40-E40</f>
        <v>14.106000000000002</v>
      </c>
      <c r="K40" s="113">
        <f t="shared" ref="K40" si="219">IF(E40=0," ",J40/E40)</f>
        <v>0.31360604713205875</v>
      </c>
      <c r="L40" s="41" t="e">
        <f>E40+август!L109</f>
        <v>#REF!</v>
      </c>
      <c r="M40" s="42" t="e">
        <f>F40+август!M109</f>
        <v>#REF!</v>
      </c>
      <c r="N40" s="42" t="e">
        <f>G40+август!N109</f>
        <v>#REF!</v>
      </c>
      <c r="O40" s="79" t="e">
        <f t="shared" ref="O40" si="220">N40-M40</f>
        <v>#REF!</v>
      </c>
      <c r="P40" s="97" t="e">
        <f t="shared" ref="P40" si="221">IF(M40=0," ",O40/M40)</f>
        <v>#REF!</v>
      </c>
      <c r="Q40" s="79" t="e">
        <f t="shared" ref="Q40" si="222">N40-L40</f>
        <v>#REF!</v>
      </c>
      <c r="R40" s="98" t="e">
        <f t="shared" ref="R40" si="223">IF(L40=0," ",Q40/L40)</f>
        <v>#REF!</v>
      </c>
      <c r="S40" s="42" t="e">
        <f>#REF!+август!E109+'участки ВОЭК сент'!E40</f>
        <v>#REF!</v>
      </c>
      <c r="T40" s="42" t="e">
        <f>#REF!+август!F109+'участки ВОЭК сент'!F40</f>
        <v>#REF!</v>
      </c>
      <c r="U40" s="42" t="e">
        <f>#REF!+август!G109+'участки ВОЭК сент'!G40</f>
        <v>#REF!</v>
      </c>
      <c r="V40" s="39" t="e">
        <f t="shared" ref="V40" si="224">U40-T40</f>
        <v>#REF!</v>
      </c>
      <c r="W40" s="40" t="e">
        <f t="shared" ref="W40" si="225">IF(T40=0," ",V40/T40)</f>
        <v>#REF!</v>
      </c>
      <c r="X40" s="39" t="e">
        <f t="shared" ref="X40" si="226">U40-S40</f>
        <v>#REF!</v>
      </c>
      <c r="Y40" s="43" t="e">
        <f t="shared" ref="Y40" si="227">IF(S40=0," ",X40/S40)</f>
        <v>#REF!</v>
      </c>
    </row>
    <row r="41" spans="1:25" ht="24.75" customHeight="1">
      <c r="A41" s="1412"/>
      <c r="B41" s="1415"/>
      <c r="C41" s="1308"/>
      <c r="D41" s="4" t="s">
        <v>16</v>
      </c>
      <c r="E41" s="65">
        <f>E40/E37</f>
        <v>0.10505712977755355</v>
      </c>
      <c r="F41" s="65">
        <f>F40/F37</f>
        <v>0.14821341692869933</v>
      </c>
      <c r="G41" s="65">
        <f>G40/G37</f>
        <v>0.14821448280705976</v>
      </c>
      <c r="H41" s="79"/>
      <c r="I41" s="97"/>
      <c r="J41" s="79"/>
      <c r="K41" s="113"/>
      <c r="L41" s="50" t="e">
        <f t="shared" ref="L41:N41" si="228">L40/L37</f>
        <v>#REF!</v>
      </c>
      <c r="M41" s="49" t="e">
        <f t="shared" si="228"/>
        <v>#REF!</v>
      </c>
      <c r="N41" s="49" t="e">
        <f t="shared" si="228"/>
        <v>#REF!</v>
      </c>
      <c r="O41" s="79"/>
      <c r="P41" s="97"/>
      <c r="Q41" s="79"/>
      <c r="R41" s="98"/>
      <c r="S41" s="49" t="e">
        <f>S40/S37</f>
        <v>#REF!</v>
      </c>
      <c r="T41" s="49" t="e">
        <f>T40/T37</f>
        <v>#REF!</v>
      </c>
      <c r="U41" s="49" t="e">
        <f>U40/U37</f>
        <v>#REF!</v>
      </c>
      <c r="V41" s="39"/>
      <c r="W41" s="40"/>
      <c r="X41" s="39"/>
      <c r="Y41" s="43"/>
    </row>
    <row r="42" spans="1:25" ht="24.75" customHeight="1">
      <c r="A42" s="1412"/>
      <c r="B42" s="1415"/>
      <c r="C42" s="1307" t="s">
        <v>18</v>
      </c>
      <c r="D42" s="4" t="s">
        <v>14</v>
      </c>
      <c r="E42" s="145">
        <v>11.461000000000006</v>
      </c>
      <c r="F42" s="145">
        <v>6.0536366341597869</v>
      </c>
      <c r="G42" s="145">
        <v>-8.152000000000001</v>
      </c>
      <c r="H42" s="79">
        <f t="shared" ref="H42" si="229">G42-F42</f>
        <v>-14.205636634159788</v>
      </c>
      <c r="I42" s="97">
        <f t="shared" ref="I42" si="230">IF(F42=0," ",H42/F42)</f>
        <v>-2.3466285627385455</v>
      </c>
      <c r="J42" s="79">
        <f t="shared" ref="J42" si="231">G42-E42</f>
        <v>-19.613000000000007</v>
      </c>
      <c r="K42" s="113">
        <f t="shared" ref="K42" si="232">IF(E42=0," ",J42/E42)</f>
        <v>-1.711281738068231</v>
      </c>
      <c r="L42" s="41" t="e">
        <f>E42+август!L111</f>
        <v>#REF!</v>
      </c>
      <c r="M42" s="42" t="e">
        <f>F42+август!M111</f>
        <v>#REF!</v>
      </c>
      <c r="N42" s="42" t="e">
        <f>G42+август!N111</f>
        <v>#REF!</v>
      </c>
      <c r="O42" s="79" t="e">
        <f t="shared" ref="O42" si="233">N42-M42</f>
        <v>#REF!</v>
      </c>
      <c r="P42" s="97" t="e">
        <f t="shared" ref="P42" si="234">IF(M42=0," ",O42/M42)</f>
        <v>#REF!</v>
      </c>
      <c r="Q42" s="79" t="e">
        <f t="shared" ref="Q42" si="235">N42-L42</f>
        <v>#REF!</v>
      </c>
      <c r="R42" s="98" t="e">
        <f t="shared" ref="R42" si="236">IF(L42=0," ",Q42/L42)</f>
        <v>#REF!</v>
      </c>
      <c r="S42" s="42" t="e">
        <f>#REF!+август!E111+'участки ВОЭК сент'!E42</f>
        <v>#REF!</v>
      </c>
      <c r="T42" s="42" t="e">
        <f>#REF!+август!F111+'участки ВОЭК сент'!F42</f>
        <v>#REF!</v>
      </c>
      <c r="U42" s="42" t="e">
        <f>#REF!+август!G111+'участки ВОЭК сент'!G42</f>
        <v>#REF!</v>
      </c>
      <c r="V42" s="39" t="e">
        <f t="shared" ref="V42" si="237">U42-T42</f>
        <v>#REF!</v>
      </c>
      <c r="W42" s="40" t="e">
        <f t="shared" ref="W42" si="238">IF(T42=0," ",V42/T42)</f>
        <v>#REF!</v>
      </c>
      <c r="X42" s="39" t="e">
        <f t="shared" ref="X42" si="239">U42-S42</f>
        <v>#REF!</v>
      </c>
      <c r="Y42" s="43" t="e">
        <f t="shared" ref="Y42" si="240">IF(S42=0," ",X42/S42)</f>
        <v>#REF!</v>
      </c>
    </row>
    <row r="43" spans="1:25" ht="24.75" customHeight="1">
      <c r="A43" s="1412"/>
      <c r="B43" s="1415"/>
      <c r="C43" s="1308"/>
      <c r="D43" s="4" t="s">
        <v>16</v>
      </c>
      <c r="E43" s="65">
        <v>1.5847980092979989E-2</v>
      </c>
      <c r="F43" s="65">
        <v>3.9814687085460215E-3</v>
      </c>
      <c r="G43" s="65">
        <v>-3.0059693742668109E-3</v>
      </c>
      <c r="H43" s="79"/>
      <c r="I43" s="97"/>
      <c r="J43" s="79"/>
      <c r="K43" s="113"/>
      <c r="L43" s="50" t="e">
        <f t="shared" ref="L43:N43" si="241">L42/L37</f>
        <v>#REF!</v>
      </c>
      <c r="M43" s="49" t="e">
        <f t="shared" si="241"/>
        <v>#REF!</v>
      </c>
      <c r="N43" s="49" t="e">
        <f t="shared" si="241"/>
        <v>#REF!</v>
      </c>
      <c r="O43" s="79"/>
      <c r="P43" s="97"/>
      <c r="Q43" s="79"/>
      <c r="R43" s="98"/>
      <c r="S43" s="49" t="e">
        <f>S42/S37</f>
        <v>#REF!</v>
      </c>
      <c r="T43" s="49" t="e">
        <f>T42/T37</f>
        <v>#REF!</v>
      </c>
      <c r="U43" s="49" t="e">
        <f>U42/U37</f>
        <v>#REF!</v>
      </c>
      <c r="V43" s="39"/>
      <c r="W43" s="40"/>
      <c r="X43" s="39"/>
      <c r="Y43" s="43"/>
    </row>
    <row r="44" spans="1:25" ht="24.75" customHeight="1" thickBot="1">
      <c r="A44" s="1413"/>
      <c r="B44" s="1416"/>
      <c r="C44" s="5" t="s">
        <v>20</v>
      </c>
      <c r="D44" s="5" t="s">
        <v>14</v>
      </c>
      <c r="E44" s="146">
        <f>E37-E38</f>
        <v>371.70699999999999</v>
      </c>
      <c r="F44" s="146">
        <f>F37-F38</f>
        <v>338</v>
      </c>
      <c r="G44" s="146">
        <f>G37-G38</f>
        <v>347.71800000000007</v>
      </c>
      <c r="H44" s="100">
        <f t="shared" ref="H44:H54" si="242">G44-F44</f>
        <v>9.7180000000000746</v>
      </c>
      <c r="I44" s="101">
        <f t="shared" ref="I44:I54" si="243">IF(F44=0," ",H44/F44)</f>
        <v>2.875147928994105E-2</v>
      </c>
      <c r="J44" s="102">
        <f t="shared" ref="J44:J54" si="244">G44-E44</f>
        <v>-23.988999999999919</v>
      </c>
      <c r="K44" s="114">
        <f t="shared" ref="K44:K54" si="245">IF(E44=0," ",J44/E44)</f>
        <v>-6.453739100958529E-2</v>
      </c>
      <c r="L44" s="55" t="e">
        <f t="shared" ref="L44:N44" si="246">L37-L38</f>
        <v>#REF!</v>
      </c>
      <c r="M44" s="51" t="e">
        <f t="shared" si="246"/>
        <v>#REF!</v>
      </c>
      <c r="N44" s="51" t="e">
        <f t="shared" si="246"/>
        <v>#REF!</v>
      </c>
      <c r="O44" s="100" t="e">
        <f t="shared" ref="O44:O54" si="247">N44-M44</f>
        <v>#REF!</v>
      </c>
      <c r="P44" s="101" t="e">
        <f t="shared" ref="P44:P54" si="248">IF(M44=0," ",O44/M44)</f>
        <v>#REF!</v>
      </c>
      <c r="Q44" s="102" t="e">
        <f t="shared" ref="Q44:Q54" si="249">N44-L44</f>
        <v>#REF!</v>
      </c>
      <c r="R44" s="103" t="e">
        <f t="shared" ref="R44:R54" si="250">IF(L44=0," ",Q44/L44)</f>
        <v>#REF!</v>
      </c>
      <c r="S44" s="42" t="e">
        <f>#REF!+август!E113+'участки ВОЭК сент'!E44</f>
        <v>#REF!</v>
      </c>
      <c r="T44" s="42" t="e">
        <f>#REF!+август!F113+'участки ВОЭК сент'!F44</f>
        <v>#REF!</v>
      </c>
      <c r="U44" s="42" t="e">
        <f>#REF!+август!G113+'участки ВОЭК сент'!G44</f>
        <v>#REF!</v>
      </c>
      <c r="V44" s="52" t="e">
        <f t="shared" ref="V44:V54" si="251">U44-T44</f>
        <v>#REF!</v>
      </c>
      <c r="W44" s="53" t="e">
        <f t="shared" ref="W44:W54" si="252">IF(T44=0," ",V44/T44)</f>
        <v>#REF!</v>
      </c>
      <c r="X44" s="54" t="e">
        <f t="shared" ref="X44:X54" si="253">U44-S44</f>
        <v>#REF!</v>
      </c>
      <c r="Y44" s="56" t="e">
        <f t="shared" ref="Y44:Y54" si="254">IF(S44=0," ",X44/S44)</f>
        <v>#REF!</v>
      </c>
    </row>
    <row r="45" spans="1:25" ht="24.75" customHeight="1" thickTop="1">
      <c r="A45" s="1411"/>
      <c r="B45" s="1318" t="s">
        <v>91</v>
      </c>
      <c r="C45" s="3" t="s">
        <v>19</v>
      </c>
      <c r="D45" s="3" t="s">
        <v>14</v>
      </c>
      <c r="E45" s="57">
        <f>E29+E37</f>
        <v>7093.0929999999998</v>
      </c>
      <c r="F45" s="57">
        <f t="shared" ref="F45:G46" si="255">F29+F37</f>
        <v>6572.1383347364863</v>
      </c>
      <c r="G45" s="58">
        <f t="shared" si="255"/>
        <v>6982.2790000000005</v>
      </c>
      <c r="H45" s="95">
        <f t="shared" si="242"/>
        <v>410.14066526351417</v>
      </c>
      <c r="I45" s="96">
        <f t="shared" si="243"/>
        <v>6.2405969621142948E-2</v>
      </c>
      <c r="J45" s="95">
        <f t="shared" si="244"/>
        <v>-110.8139999999994</v>
      </c>
      <c r="K45" s="112">
        <f t="shared" si="245"/>
        <v>-1.562280376134916E-2</v>
      </c>
      <c r="L45" s="37" t="e">
        <f>E45+август!L116</f>
        <v>#REF!</v>
      </c>
      <c r="M45" s="38" t="e">
        <f>F45+август!M116</f>
        <v>#REF!</v>
      </c>
      <c r="N45" s="38" t="e">
        <f>G45+август!N116</f>
        <v>#REF!</v>
      </c>
      <c r="O45" s="104" t="e">
        <f t="shared" si="247"/>
        <v>#REF!</v>
      </c>
      <c r="P45" s="105" t="e">
        <f t="shared" si="248"/>
        <v>#REF!</v>
      </c>
      <c r="Q45" s="104" t="e">
        <f t="shared" si="249"/>
        <v>#REF!</v>
      </c>
      <c r="R45" s="106" t="e">
        <f t="shared" si="250"/>
        <v>#REF!</v>
      </c>
      <c r="S45" s="62" t="e">
        <f>#REF!+август!E116+'участки ВОЭК сент'!E45</f>
        <v>#REF!</v>
      </c>
      <c r="T45" s="62" t="e">
        <f>#REF!+август!F116+'участки ВОЭК сент'!F45</f>
        <v>#REF!</v>
      </c>
      <c r="U45" s="62" t="e">
        <f>#REF!+август!G116+'участки ВОЭК сент'!G45</f>
        <v>#REF!</v>
      </c>
      <c r="V45" s="59" t="e">
        <f t="shared" si="251"/>
        <v>#REF!</v>
      </c>
      <c r="W45" s="60" t="e">
        <f t="shared" si="252"/>
        <v>#REF!</v>
      </c>
      <c r="X45" s="59" t="e">
        <f t="shared" si="253"/>
        <v>#REF!</v>
      </c>
      <c r="Y45" s="61" t="e">
        <f t="shared" si="254"/>
        <v>#REF!</v>
      </c>
    </row>
    <row r="46" spans="1:25" ht="24.75" customHeight="1">
      <c r="A46" s="1412"/>
      <c r="B46" s="1419"/>
      <c r="C46" s="1307" t="s">
        <v>15</v>
      </c>
      <c r="D46" s="4" t="s">
        <v>14</v>
      </c>
      <c r="E46" s="145">
        <f>E30+E38</f>
        <v>1394.6100000000001</v>
      </c>
      <c r="F46" s="145">
        <f t="shared" si="255"/>
        <v>1569.06646</v>
      </c>
      <c r="G46" s="145">
        <f t="shared" si="255"/>
        <v>1699.8989999999999</v>
      </c>
      <c r="H46" s="79">
        <f t="shared" si="242"/>
        <v>130.83253999999988</v>
      </c>
      <c r="I46" s="97">
        <f t="shared" si="243"/>
        <v>8.3382408161347024E-2</v>
      </c>
      <c r="J46" s="79">
        <f t="shared" si="244"/>
        <v>305.28899999999976</v>
      </c>
      <c r="K46" s="113">
        <f t="shared" si="245"/>
        <v>0.21890636091810595</v>
      </c>
      <c r="L46" s="41" t="e">
        <f>E46+август!L117</f>
        <v>#REF!</v>
      </c>
      <c r="M46" s="42" t="e">
        <f>F46+август!M117</f>
        <v>#REF!</v>
      </c>
      <c r="N46" s="42" t="e">
        <f>G46+август!N117</f>
        <v>#REF!</v>
      </c>
      <c r="O46" s="79" t="e">
        <f t="shared" si="247"/>
        <v>#REF!</v>
      </c>
      <c r="P46" s="97" t="e">
        <f t="shared" si="248"/>
        <v>#REF!</v>
      </c>
      <c r="Q46" s="79" t="e">
        <f t="shared" si="249"/>
        <v>#REF!</v>
      </c>
      <c r="R46" s="98" t="e">
        <f t="shared" si="250"/>
        <v>#REF!</v>
      </c>
      <c r="S46" s="42" t="e">
        <f>#REF!+август!E117+'участки ВОЭК сент'!E46</f>
        <v>#REF!</v>
      </c>
      <c r="T46" s="42" t="e">
        <f>#REF!+август!F117+'участки ВОЭК сент'!F46</f>
        <v>#REF!</v>
      </c>
      <c r="U46" s="42" t="e">
        <f>#REF!+август!G117+'участки ВОЭК сент'!G46</f>
        <v>#REF!</v>
      </c>
      <c r="V46" s="39" t="e">
        <f t="shared" si="251"/>
        <v>#REF!</v>
      </c>
      <c r="W46" s="40" t="e">
        <f t="shared" si="252"/>
        <v>#REF!</v>
      </c>
      <c r="X46" s="39" t="e">
        <f t="shared" si="253"/>
        <v>#REF!</v>
      </c>
      <c r="Y46" s="43" t="e">
        <f t="shared" si="254"/>
        <v>#REF!</v>
      </c>
    </row>
    <row r="47" spans="1:25" ht="24.75" customHeight="1">
      <c r="A47" s="1412"/>
      <c r="B47" s="1419"/>
      <c r="C47" s="1308"/>
      <c r="D47" s="4" t="s">
        <v>16</v>
      </c>
      <c r="E47" s="65">
        <f>E46/E45</f>
        <v>0.19661521426548337</v>
      </c>
      <c r="F47" s="65">
        <f>F46/F45</f>
        <v>0.23874519678121059</v>
      </c>
      <c r="G47" s="65">
        <f>G46/G45</f>
        <v>0.24345904825630713</v>
      </c>
      <c r="H47" s="99"/>
      <c r="I47" s="97">
        <f t="shared" ref="I47" si="256">G47-F47</f>
        <v>4.7138514750965366E-3</v>
      </c>
      <c r="J47" s="79"/>
      <c r="K47" s="113">
        <f t="shared" ref="K47" si="257">G47-E47</f>
        <v>4.6843833990823758E-2</v>
      </c>
      <c r="L47" s="47" t="e">
        <f t="shared" ref="L47:N47" si="258">L46/L45</f>
        <v>#REF!</v>
      </c>
      <c r="M47" s="44" t="e">
        <f t="shared" si="258"/>
        <v>#REF!</v>
      </c>
      <c r="N47" s="44" t="e">
        <f t="shared" si="258"/>
        <v>#REF!</v>
      </c>
      <c r="O47" s="99"/>
      <c r="P47" s="97" t="e">
        <f t="shared" ref="P47" si="259">N47-M47</f>
        <v>#REF!</v>
      </c>
      <c r="Q47" s="79"/>
      <c r="R47" s="98" t="e">
        <f t="shared" ref="R47" si="260">N47-L47</f>
        <v>#REF!</v>
      </c>
      <c r="S47" s="63" t="e">
        <f>S46/S45</f>
        <v>#REF!</v>
      </c>
      <c r="T47" s="63" t="e">
        <f>T46/T45</f>
        <v>#REF!</v>
      </c>
      <c r="U47" s="63" t="e">
        <f>U46/U45</f>
        <v>#REF!</v>
      </c>
      <c r="V47" s="45"/>
      <c r="W47" s="46" t="e">
        <f t="shared" ref="W47" si="261">U47-T47</f>
        <v>#REF!</v>
      </c>
      <c r="X47" s="39"/>
      <c r="Y47" s="48" t="e">
        <f t="shared" ref="Y47" si="262">U47-S47</f>
        <v>#REF!</v>
      </c>
    </row>
    <row r="48" spans="1:25" ht="24.75" customHeight="1">
      <c r="A48" s="1412"/>
      <c r="B48" s="1419"/>
      <c r="C48" s="1307" t="s">
        <v>17</v>
      </c>
      <c r="D48" s="4" t="s">
        <v>14</v>
      </c>
      <c r="E48" s="145">
        <f>E32+E40</f>
        <v>1670.07</v>
      </c>
      <c r="F48" s="145">
        <f t="shared" ref="F48:G48" si="263">F32+F40</f>
        <v>1514.9917760169176</v>
      </c>
      <c r="G48" s="145">
        <f t="shared" si="263"/>
        <v>1609.6220000000001</v>
      </c>
      <c r="H48" s="79">
        <f t="shared" ref="H48" si="264">G48-F48</f>
        <v>94.630223983082487</v>
      </c>
      <c r="I48" s="97">
        <f t="shared" ref="I48" si="265">IF(F48=0," ",H48/F48)</f>
        <v>6.2462533118084577E-2</v>
      </c>
      <c r="J48" s="79">
        <f t="shared" ref="J48" si="266">G48-E48</f>
        <v>-60.447999999999865</v>
      </c>
      <c r="K48" s="113">
        <f t="shared" ref="K48" si="267">IF(E48=0," ",J48/E48)</f>
        <v>-3.6194890034549371E-2</v>
      </c>
      <c r="L48" s="41" t="e">
        <f>E48+август!L119</f>
        <v>#REF!</v>
      </c>
      <c r="M48" s="42" t="e">
        <f>F48+август!M119</f>
        <v>#REF!</v>
      </c>
      <c r="N48" s="42" t="e">
        <f>G48+август!N119</f>
        <v>#REF!</v>
      </c>
      <c r="O48" s="79" t="e">
        <f t="shared" ref="O48" si="268">N48-M48</f>
        <v>#REF!</v>
      </c>
      <c r="P48" s="97" t="e">
        <f t="shared" ref="P48" si="269">IF(M48=0," ",O48/M48)</f>
        <v>#REF!</v>
      </c>
      <c r="Q48" s="79" t="e">
        <f t="shared" ref="Q48" si="270">N48-L48</f>
        <v>#REF!</v>
      </c>
      <c r="R48" s="98" t="e">
        <f t="shared" ref="R48" si="271">IF(L48=0," ",Q48/L48)</f>
        <v>#REF!</v>
      </c>
      <c r="S48" s="42" t="e">
        <f>#REF!+август!E119+'участки ВОЭК сент'!E48</f>
        <v>#REF!</v>
      </c>
      <c r="T48" s="42" t="e">
        <f>#REF!+август!F119+'участки ВОЭК сент'!F48</f>
        <v>#REF!</v>
      </c>
      <c r="U48" s="42" t="e">
        <f>#REF!+август!G119+'участки ВОЭК сент'!G48</f>
        <v>#REF!</v>
      </c>
      <c r="V48" s="39" t="e">
        <f t="shared" ref="V48" si="272">U48-T48</f>
        <v>#REF!</v>
      </c>
      <c r="W48" s="40" t="e">
        <f t="shared" ref="W48" si="273">IF(T48=0," ",V48/T48)</f>
        <v>#REF!</v>
      </c>
      <c r="X48" s="39" t="e">
        <f t="shared" ref="X48" si="274">U48-S48</f>
        <v>#REF!</v>
      </c>
      <c r="Y48" s="43" t="e">
        <f t="shared" ref="Y48" si="275">IF(S48=0," ",X48/S48)</f>
        <v>#REF!</v>
      </c>
    </row>
    <row r="49" spans="1:25" ht="24.75" customHeight="1">
      <c r="A49" s="1412"/>
      <c r="B49" s="1419"/>
      <c r="C49" s="1308"/>
      <c r="D49" s="4" t="s">
        <v>16</v>
      </c>
      <c r="E49" s="65">
        <f>E48/E45</f>
        <v>0.23545017667186938</v>
      </c>
      <c r="F49" s="65">
        <f>F48/F45</f>
        <v>0.23051732919399393</v>
      </c>
      <c r="G49" s="65">
        <f>G48/G45</f>
        <v>0.23052960215425364</v>
      </c>
      <c r="H49" s="79"/>
      <c r="I49" s="97"/>
      <c r="J49" s="79"/>
      <c r="K49" s="113"/>
      <c r="L49" s="50" t="e">
        <f t="shared" ref="L49:N49" si="276">L48/L45</f>
        <v>#REF!</v>
      </c>
      <c r="M49" s="49" t="e">
        <f t="shared" si="276"/>
        <v>#REF!</v>
      </c>
      <c r="N49" s="49" t="e">
        <f t="shared" si="276"/>
        <v>#REF!</v>
      </c>
      <c r="O49" s="79"/>
      <c r="P49" s="97"/>
      <c r="Q49" s="79"/>
      <c r="R49" s="98"/>
      <c r="S49" s="49" t="e">
        <f>S48/S45</f>
        <v>#REF!</v>
      </c>
      <c r="T49" s="49" t="e">
        <f>T48/T45</f>
        <v>#REF!</v>
      </c>
      <c r="U49" s="49" t="e">
        <f>U48/U45</f>
        <v>#REF!</v>
      </c>
      <c r="V49" s="39"/>
      <c r="W49" s="40"/>
      <c r="X49" s="39"/>
      <c r="Y49" s="43"/>
    </row>
    <row r="50" spans="1:25" ht="24.75" customHeight="1">
      <c r="A50" s="1412"/>
      <c r="B50" s="1419"/>
      <c r="C50" s="1307" t="s">
        <v>18</v>
      </c>
      <c r="D50" s="4" t="s">
        <v>14</v>
      </c>
      <c r="E50" s="145">
        <f>E34+E42</f>
        <v>-275.45999999999981</v>
      </c>
      <c r="F50" s="145">
        <f t="shared" ref="F50:G50" si="277">F34+F42</f>
        <v>54.07468398308238</v>
      </c>
      <c r="G50" s="145">
        <f t="shared" si="277"/>
        <v>90.276999999999859</v>
      </c>
      <c r="H50" s="79">
        <f t="shared" ref="H50" si="278">G50-F50</f>
        <v>36.202316016917479</v>
      </c>
      <c r="I50" s="97">
        <f t="shared" ref="I50" si="279">IF(F50=0," ",H50/F50)</f>
        <v>0.669487334003535</v>
      </c>
      <c r="J50" s="79">
        <f t="shared" ref="J50" si="280">G50-E50</f>
        <v>365.73699999999968</v>
      </c>
      <c r="K50" s="113">
        <f t="shared" ref="K50" si="281">IF(E50=0," ",J50/E50)</f>
        <v>-1.3277317940898858</v>
      </c>
      <c r="L50" s="41" t="e">
        <f>E50+август!L121</f>
        <v>#REF!</v>
      </c>
      <c r="M50" s="42" t="e">
        <f>F50+август!M121</f>
        <v>#REF!</v>
      </c>
      <c r="N50" s="42" t="e">
        <f>G50+август!N121</f>
        <v>#REF!</v>
      </c>
      <c r="O50" s="79" t="e">
        <f t="shared" ref="O50" si="282">N50-M50</f>
        <v>#REF!</v>
      </c>
      <c r="P50" s="97" t="e">
        <f t="shared" ref="P50" si="283">IF(M50=0," ",O50/M50)</f>
        <v>#REF!</v>
      </c>
      <c r="Q50" s="79" t="e">
        <f t="shared" ref="Q50" si="284">N50-L50</f>
        <v>#REF!</v>
      </c>
      <c r="R50" s="98" t="e">
        <f t="shared" ref="R50" si="285">IF(L50=0," ",Q50/L50)</f>
        <v>#REF!</v>
      </c>
      <c r="S50" s="42" t="e">
        <f>#REF!+август!E121+'участки ВОЭК сент'!E50</f>
        <v>#REF!</v>
      </c>
      <c r="T50" s="42" t="e">
        <f>#REF!+август!F121+'участки ВОЭК сент'!F50</f>
        <v>#REF!</v>
      </c>
      <c r="U50" s="42" t="e">
        <f>#REF!+август!G121+'участки ВОЭК сент'!G50</f>
        <v>#REF!</v>
      </c>
      <c r="V50" s="39" t="e">
        <f t="shared" ref="V50" si="286">U50-T50</f>
        <v>#REF!</v>
      </c>
      <c r="W50" s="40" t="e">
        <f t="shared" ref="W50" si="287">IF(T50=0," ",V50/T50)</f>
        <v>#REF!</v>
      </c>
      <c r="X50" s="39" t="e">
        <f t="shared" ref="X50" si="288">U50-S50</f>
        <v>#REF!</v>
      </c>
      <c r="Y50" s="43" t="e">
        <f t="shared" ref="Y50" si="289">IF(S50=0," ",X50/S50)</f>
        <v>#REF!</v>
      </c>
    </row>
    <row r="51" spans="1:25" ht="24.75" customHeight="1">
      <c r="A51" s="1412"/>
      <c r="B51" s="1419"/>
      <c r="C51" s="1308"/>
      <c r="D51" s="4" t="s">
        <v>16</v>
      </c>
      <c r="E51" s="65">
        <v>1.5847980092979989E-2</v>
      </c>
      <c r="F51" s="65">
        <v>3.9814687085460215E-3</v>
      </c>
      <c r="G51" s="65">
        <v>-3.0059693742668109E-3</v>
      </c>
      <c r="H51" s="79"/>
      <c r="I51" s="97"/>
      <c r="J51" s="79"/>
      <c r="K51" s="113"/>
      <c r="L51" s="50" t="e">
        <f t="shared" ref="L51:N51" si="290">L50/L45</f>
        <v>#REF!</v>
      </c>
      <c r="M51" s="49" t="e">
        <f t="shared" si="290"/>
        <v>#REF!</v>
      </c>
      <c r="N51" s="49" t="e">
        <f t="shared" si="290"/>
        <v>#REF!</v>
      </c>
      <c r="O51" s="79"/>
      <c r="P51" s="97"/>
      <c r="Q51" s="79"/>
      <c r="R51" s="98"/>
      <c r="S51" s="49" t="e">
        <f>S50/S45</f>
        <v>#REF!</v>
      </c>
      <c r="T51" s="49" t="e">
        <f>T50/T45</f>
        <v>#REF!</v>
      </c>
      <c r="U51" s="49" t="e">
        <f>U50/U45</f>
        <v>#REF!</v>
      </c>
      <c r="V51" s="39"/>
      <c r="W51" s="40"/>
      <c r="X51" s="39"/>
      <c r="Y51" s="43"/>
    </row>
    <row r="52" spans="1:25" ht="24.75" customHeight="1" thickBot="1">
      <c r="A52" s="1413"/>
      <c r="B52" s="1420"/>
      <c r="C52" s="5" t="s">
        <v>20</v>
      </c>
      <c r="D52" s="5" t="s">
        <v>14</v>
      </c>
      <c r="E52" s="146">
        <f>E45-E46</f>
        <v>5698.4830000000002</v>
      </c>
      <c r="F52" s="146">
        <f>F45-F46</f>
        <v>5003.0718747364863</v>
      </c>
      <c r="G52" s="146">
        <f>G45-G46</f>
        <v>5282.380000000001</v>
      </c>
      <c r="H52" s="100">
        <f t="shared" ref="H52" si="291">G52-F52</f>
        <v>279.30812526351474</v>
      </c>
      <c r="I52" s="101">
        <f t="shared" ref="I52" si="292">IF(F52=0," ",H52/F52)</f>
        <v>5.5827326142146617E-2</v>
      </c>
      <c r="J52" s="102">
        <f t="shared" ref="J52" si="293">G52-E52</f>
        <v>-416.10299999999916</v>
      </c>
      <c r="K52" s="114">
        <f t="shared" ref="K52" si="294">IF(E52=0," ",J52/E52)</f>
        <v>-7.3019959873531104E-2</v>
      </c>
      <c r="L52" s="55" t="e">
        <f t="shared" ref="L52:N52" si="295">L45-L46</f>
        <v>#REF!</v>
      </c>
      <c r="M52" s="51" t="e">
        <f t="shared" si="295"/>
        <v>#REF!</v>
      </c>
      <c r="N52" s="51" t="e">
        <f t="shared" si="295"/>
        <v>#REF!</v>
      </c>
      <c r="O52" s="100" t="e">
        <f t="shared" ref="O52" si="296">N52-M52</f>
        <v>#REF!</v>
      </c>
      <c r="P52" s="101" t="e">
        <f t="shared" ref="P52" si="297">IF(M52=0," ",O52/M52)</f>
        <v>#REF!</v>
      </c>
      <c r="Q52" s="102" t="e">
        <f t="shared" ref="Q52" si="298">N52-L52</f>
        <v>#REF!</v>
      </c>
      <c r="R52" s="103" t="e">
        <f t="shared" ref="R52" si="299">IF(L52=0," ",Q52/L52)</f>
        <v>#REF!</v>
      </c>
      <c r="S52" s="42" t="e">
        <f>#REF!+август!E123+'участки ВОЭК сент'!E52</f>
        <v>#REF!</v>
      </c>
      <c r="T52" s="42" t="e">
        <f>#REF!+август!F123+'участки ВОЭК сент'!F52</f>
        <v>#REF!</v>
      </c>
      <c r="U52" s="42" t="e">
        <f>#REF!+август!G123+'участки ВОЭК сент'!G52</f>
        <v>#REF!</v>
      </c>
      <c r="V52" s="52" t="e">
        <f t="shared" ref="V52" si="300">U52-T52</f>
        <v>#REF!</v>
      </c>
      <c r="W52" s="53" t="e">
        <f t="shared" ref="W52" si="301">IF(T52=0," ",V52/T52)</f>
        <v>#REF!</v>
      </c>
      <c r="X52" s="54" t="e">
        <f t="shared" ref="X52" si="302">U52-S52</f>
        <v>#REF!</v>
      </c>
      <c r="Y52" s="56" t="e">
        <f t="shared" ref="Y52" si="303">IF(S52=0," ",X52/S52)</f>
        <v>#REF!</v>
      </c>
    </row>
    <row r="53" spans="1:25" ht="24.75" customHeight="1" thickTop="1">
      <c r="A53" s="1411">
        <v>5</v>
      </c>
      <c r="B53" s="1414" t="s">
        <v>23</v>
      </c>
      <c r="C53" s="3" t="s">
        <v>19</v>
      </c>
      <c r="D53" s="3" t="s">
        <v>14</v>
      </c>
      <c r="E53" s="57">
        <v>3076.3670000000002</v>
      </c>
      <c r="F53" s="57">
        <v>2971.0190839549532</v>
      </c>
      <c r="G53" s="58">
        <v>3191.9</v>
      </c>
      <c r="H53" s="95">
        <f t="shared" si="242"/>
        <v>220.88091604504689</v>
      </c>
      <c r="I53" s="96">
        <f t="shared" si="243"/>
        <v>7.4345169049205573E-2</v>
      </c>
      <c r="J53" s="95">
        <f t="shared" si="244"/>
        <v>115.5329999999999</v>
      </c>
      <c r="K53" s="112">
        <f t="shared" si="245"/>
        <v>3.7555012129567085E-2</v>
      </c>
      <c r="L53" s="37" t="e">
        <f>E53+август!L126</f>
        <v>#REF!</v>
      </c>
      <c r="M53" s="37" t="e">
        <f>F53+август!M126</f>
        <v>#REF!</v>
      </c>
      <c r="N53" s="37" t="e">
        <f>G53+август!N126</f>
        <v>#REF!</v>
      </c>
      <c r="O53" s="104" t="e">
        <f t="shared" si="247"/>
        <v>#REF!</v>
      </c>
      <c r="P53" s="105" t="e">
        <f t="shared" si="248"/>
        <v>#REF!</v>
      </c>
      <c r="Q53" s="104" t="e">
        <f t="shared" si="249"/>
        <v>#REF!</v>
      </c>
      <c r="R53" s="106" t="e">
        <f t="shared" si="250"/>
        <v>#REF!</v>
      </c>
      <c r="S53" s="62" t="e">
        <f>#REF!+август!E126+'участки ВОЭК сент'!E53</f>
        <v>#REF!</v>
      </c>
      <c r="T53" s="62" t="e">
        <f>#REF!+август!F126+'участки ВОЭК сент'!F53</f>
        <v>#REF!</v>
      </c>
      <c r="U53" s="62" t="e">
        <f>#REF!+август!G126+'участки ВОЭК сент'!G53</f>
        <v>#REF!</v>
      </c>
      <c r="V53" s="59" t="e">
        <f t="shared" si="251"/>
        <v>#REF!</v>
      </c>
      <c r="W53" s="60" t="e">
        <f t="shared" si="252"/>
        <v>#REF!</v>
      </c>
      <c r="X53" s="59" t="e">
        <f t="shared" si="253"/>
        <v>#REF!</v>
      </c>
      <c r="Y53" s="61" t="e">
        <f t="shared" si="254"/>
        <v>#REF!</v>
      </c>
    </row>
    <row r="54" spans="1:25" ht="24.75" customHeight="1">
      <c r="A54" s="1412"/>
      <c r="B54" s="1415"/>
      <c r="C54" s="1307" t="s">
        <v>15</v>
      </c>
      <c r="D54" s="4" t="s">
        <v>14</v>
      </c>
      <c r="E54" s="145">
        <v>691.35599999999999</v>
      </c>
      <c r="F54" s="145">
        <v>597.21248000000003</v>
      </c>
      <c r="G54" s="145">
        <v>713.46299999999997</v>
      </c>
      <c r="H54" s="79">
        <f t="shared" si="242"/>
        <v>116.25051999999994</v>
      </c>
      <c r="I54" s="97">
        <f t="shared" si="243"/>
        <v>0.19465520881278289</v>
      </c>
      <c r="J54" s="79">
        <f t="shared" si="244"/>
        <v>22.106999999999971</v>
      </c>
      <c r="K54" s="113">
        <f t="shared" si="245"/>
        <v>3.1976290073420885E-2</v>
      </c>
      <c r="L54" s="37" t="e">
        <f>E54+август!L127</f>
        <v>#REF!</v>
      </c>
      <c r="M54" s="37" t="e">
        <f>F54+август!M127</f>
        <v>#REF!</v>
      </c>
      <c r="N54" s="37" t="e">
        <f>G54+август!N127</f>
        <v>#REF!</v>
      </c>
      <c r="O54" s="79" t="e">
        <f t="shared" si="247"/>
        <v>#REF!</v>
      </c>
      <c r="P54" s="97" t="e">
        <f t="shared" si="248"/>
        <v>#REF!</v>
      </c>
      <c r="Q54" s="79" t="e">
        <f t="shared" si="249"/>
        <v>#REF!</v>
      </c>
      <c r="R54" s="133" t="e">
        <f t="shared" si="250"/>
        <v>#REF!</v>
      </c>
      <c r="S54" s="42" t="e">
        <f>#REF!+август!E127+'участки ВОЭК сент'!E54</f>
        <v>#REF!</v>
      </c>
      <c r="T54" s="42" t="e">
        <f>#REF!+август!F127+'участки ВОЭК сент'!F54</f>
        <v>#REF!</v>
      </c>
      <c r="U54" s="42" t="e">
        <f>#REF!+август!G127+'участки ВОЭК сент'!G54</f>
        <v>#REF!</v>
      </c>
      <c r="V54" s="39" t="e">
        <f t="shared" si="251"/>
        <v>#REF!</v>
      </c>
      <c r="W54" s="40" t="e">
        <f t="shared" si="252"/>
        <v>#REF!</v>
      </c>
      <c r="X54" s="39" t="e">
        <f t="shared" si="253"/>
        <v>#REF!</v>
      </c>
      <c r="Y54" s="43" t="e">
        <f t="shared" si="254"/>
        <v>#REF!</v>
      </c>
    </row>
    <row r="55" spans="1:25" ht="24.75" customHeight="1">
      <c r="A55" s="1412"/>
      <c r="B55" s="1415"/>
      <c r="C55" s="1308"/>
      <c r="D55" s="4" t="s">
        <v>16</v>
      </c>
      <c r="E55" s="65">
        <f>E54/E53</f>
        <v>0.22473131456682507</v>
      </c>
      <c r="F55" s="65">
        <f>F54/F53</f>
        <v>0.20101267044202367</v>
      </c>
      <c r="G55" s="65">
        <f>G54/G53</f>
        <v>0.22352298004323443</v>
      </c>
      <c r="H55" s="99"/>
      <c r="I55" s="97">
        <f t="shared" ref="I55" si="304">G55-F55</f>
        <v>2.2510309601210754E-2</v>
      </c>
      <c r="J55" s="79"/>
      <c r="K55" s="113">
        <f t="shared" ref="K55" si="305">G55-E55</f>
        <v>-1.2083345235906484E-3</v>
      </c>
      <c r="L55" s="74" t="e">
        <f t="shared" ref="L55:N55" si="306">L54/L53</f>
        <v>#REF!</v>
      </c>
      <c r="M55" s="75" t="e">
        <f t="shared" si="306"/>
        <v>#REF!</v>
      </c>
      <c r="N55" s="75" t="e">
        <f t="shared" si="306"/>
        <v>#REF!</v>
      </c>
      <c r="O55" s="99"/>
      <c r="P55" s="97" t="e">
        <f t="shared" ref="P55" si="307">N55-M55</f>
        <v>#REF!</v>
      </c>
      <c r="Q55" s="79"/>
      <c r="R55" s="133" t="e">
        <f t="shared" ref="R55" si="308">N55-L55</f>
        <v>#REF!</v>
      </c>
      <c r="S55" s="64" t="e">
        <f>S54/S53</f>
        <v>#REF!</v>
      </c>
      <c r="T55" s="64" t="e">
        <f>T54/T53</f>
        <v>#REF!</v>
      </c>
      <c r="U55" s="64" t="e">
        <f>U54/U53</f>
        <v>#REF!</v>
      </c>
      <c r="V55" s="45"/>
      <c r="W55" s="46" t="e">
        <f t="shared" ref="W55" si="309">U55-T55</f>
        <v>#REF!</v>
      </c>
      <c r="X55" s="39"/>
      <c r="Y55" s="48" t="e">
        <f t="shared" ref="Y55" si="310">U55-S55</f>
        <v>#REF!</v>
      </c>
    </row>
    <row r="56" spans="1:25" ht="24.75" customHeight="1">
      <c r="A56" s="1412"/>
      <c r="B56" s="1415"/>
      <c r="C56" s="1307" t="s">
        <v>17</v>
      </c>
      <c r="D56" s="4" t="s">
        <v>14</v>
      </c>
      <c r="E56" s="145">
        <v>620.71199999999999</v>
      </c>
      <c r="F56" s="145">
        <v>578.13332201864966</v>
      </c>
      <c r="G56" s="145">
        <v>620.95799999999997</v>
      </c>
      <c r="H56" s="79">
        <f t="shared" ref="H56" si="311">G56-F56</f>
        <v>42.824677981350305</v>
      </c>
      <c r="I56" s="97">
        <f t="shared" ref="I56" si="312">IF(F56=0," ",H56/F56)</f>
        <v>7.4074052386084138E-2</v>
      </c>
      <c r="J56" s="79">
        <f t="shared" ref="J56" si="313">G56-E56</f>
        <v>0.2459999999999809</v>
      </c>
      <c r="K56" s="113">
        <f t="shared" ref="K56" si="314">IF(E56=0," ",J56/E56)</f>
        <v>3.9631906584693209E-4</v>
      </c>
      <c r="L56" s="41" t="e">
        <f>E56+август!L129</f>
        <v>#REF!</v>
      </c>
      <c r="M56" s="42" t="e">
        <f>F56+август!M129</f>
        <v>#REF!</v>
      </c>
      <c r="N56" s="42" t="e">
        <f>G56+август!N129</f>
        <v>#REF!</v>
      </c>
      <c r="O56" s="79" t="e">
        <f t="shared" ref="O56" si="315">N56-M56</f>
        <v>#REF!</v>
      </c>
      <c r="P56" s="97" t="e">
        <f t="shared" ref="P56" si="316">IF(M56=0," ",O56/M56)</f>
        <v>#REF!</v>
      </c>
      <c r="Q56" s="79" t="e">
        <f t="shared" ref="Q56" si="317">N56-L56</f>
        <v>#REF!</v>
      </c>
      <c r="R56" s="98" t="e">
        <f t="shared" ref="R56" si="318">IF(L56=0," ",Q56/L56)</f>
        <v>#REF!</v>
      </c>
      <c r="S56" s="42" t="e">
        <f>#REF!+август!E129+'участки ВОЭК сент'!E56</f>
        <v>#REF!</v>
      </c>
      <c r="T56" s="42" t="e">
        <f>#REF!+август!F129+'участки ВОЭК сент'!F56</f>
        <v>#REF!</v>
      </c>
      <c r="U56" s="42" t="e">
        <f>#REF!+август!G129+'участки ВОЭК сент'!G56</f>
        <v>#REF!</v>
      </c>
      <c r="V56" s="39" t="e">
        <f t="shared" ref="V56" si="319">U56-T56</f>
        <v>#REF!</v>
      </c>
      <c r="W56" s="40" t="e">
        <f t="shared" ref="W56" si="320">IF(T56=0," ",V56/T56)</f>
        <v>#REF!</v>
      </c>
      <c r="X56" s="39" t="e">
        <f t="shared" ref="X56" si="321">U56-S56</f>
        <v>#REF!</v>
      </c>
      <c r="Y56" s="43" t="e">
        <f t="shared" ref="Y56" si="322">IF(S56=0," ",X56/S56)</f>
        <v>#REF!</v>
      </c>
    </row>
    <row r="57" spans="1:25" ht="24.75" customHeight="1">
      <c r="A57" s="1412"/>
      <c r="B57" s="1415"/>
      <c r="C57" s="1308"/>
      <c r="D57" s="4" t="s">
        <v>16</v>
      </c>
      <c r="E57" s="65">
        <f>E56/E53</f>
        <v>0.20176786449731127</v>
      </c>
      <c r="F57" s="65">
        <f>F56/F53</f>
        <v>0.19459091499643003</v>
      </c>
      <c r="G57" s="65">
        <f>G56/G53</f>
        <v>0.19454180895391457</v>
      </c>
      <c r="H57" s="79"/>
      <c r="I57" s="97"/>
      <c r="J57" s="79"/>
      <c r="K57" s="113"/>
      <c r="L57" s="50" t="e">
        <f t="shared" ref="L57:N57" si="323">L56/L53</f>
        <v>#REF!</v>
      </c>
      <c r="M57" s="49" t="e">
        <f t="shared" si="323"/>
        <v>#REF!</v>
      </c>
      <c r="N57" s="49" t="e">
        <f t="shared" si="323"/>
        <v>#REF!</v>
      </c>
      <c r="O57" s="79"/>
      <c r="P57" s="97"/>
      <c r="Q57" s="79"/>
      <c r="R57" s="98"/>
      <c r="S57" s="49" t="e">
        <f>S56/S53</f>
        <v>#REF!</v>
      </c>
      <c r="T57" s="49" t="e">
        <f>T56/T53</f>
        <v>#REF!</v>
      </c>
      <c r="U57" s="49" t="e">
        <f>U56/U53</f>
        <v>#REF!</v>
      </c>
      <c r="V57" s="39"/>
      <c r="W57" s="40"/>
      <c r="X57" s="39"/>
      <c r="Y57" s="43"/>
    </row>
    <row r="58" spans="1:25" ht="24.75" customHeight="1">
      <c r="A58" s="1412"/>
      <c r="B58" s="1415"/>
      <c r="C58" s="1307" t="s">
        <v>18</v>
      </c>
      <c r="D58" s="4" t="s">
        <v>14</v>
      </c>
      <c r="E58" s="145">
        <v>70.644000000000005</v>
      </c>
      <c r="F58" s="145">
        <v>19.079157981350363</v>
      </c>
      <c r="G58" s="145">
        <v>92.504999999999995</v>
      </c>
      <c r="H58" s="79">
        <f t="shared" ref="H58" si="324">G58-F58</f>
        <v>73.425842018649632</v>
      </c>
      <c r="I58" s="97">
        <f t="shared" ref="I58" si="325">IF(F58=0," ",H58/F58)</f>
        <v>3.8484844085059975</v>
      </c>
      <c r="J58" s="79">
        <f t="shared" ref="J58" si="326">G58-E58</f>
        <v>21.86099999999999</v>
      </c>
      <c r="K58" s="113">
        <f t="shared" ref="K58" si="327">IF(E58=0," ",J58/E58)</f>
        <v>0.30945303210463715</v>
      </c>
      <c r="L58" s="41" t="e">
        <f>E58+август!L131</f>
        <v>#REF!</v>
      </c>
      <c r="M58" s="42" t="e">
        <f>F58+август!M131</f>
        <v>#REF!</v>
      </c>
      <c r="N58" s="42" t="e">
        <f>G58+август!N131</f>
        <v>#REF!</v>
      </c>
      <c r="O58" s="79" t="e">
        <f t="shared" ref="O58" si="328">N58-M58</f>
        <v>#REF!</v>
      </c>
      <c r="P58" s="97" t="e">
        <f t="shared" ref="P58" si="329">IF(M58=0," ",O58/M58)</f>
        <v>#REF!</v>
      </c>
      <c r="Q58" s="79" t="e">
        <f t="shared" ref="Q58" si="330">N58-L58</f>
        <v>#REF!</v>
      </c>
      <c r="R58" s="98" t="e">
        <f t="shared" ref="R58" si="331">IF(L58=0," ",Q58/L58)</f>
        <v>#REF!</v>
      </c>
      <c r="S58" s="42" t="e">
        <f>#REF!+август!E131+'участки ВОЭК сент'!E58</f>
        <v>#REF!</v>
      </c>
      <c r="T58" s="42" t="e">
        <f>#REF!+август!F131+'участки ВОЭК сент'!F58</f>
        <v>#REF!</v>
      </c>
      <c r="U58" s="42" t="e">
        <f>#REF!+август!G131+'участки ВОЭК сент'!G58</f>
        <v>#REF!</v>
      </c>
      <c r="V58" s="39" t="e">
        <f t="shared" ref="V58" si="332">U58-T58</f>
        <v>#REF!</v>
      </c>
      <c r="W58" s="40" t="e">
        <f t="shared" ref="W58" si="333">IF(T58=0," ",V58/T58)</f>
        <v>#REF!</v>
      </c>
      <c r="X58" s="39" t="e">
        <f t="shared" ref="X58" si="334">U58-S58</f>
        <v>#REF!</v>
      </c>
      <c r="Y58" s="43" t="e">
        <f t="shared" ref="Y58" si="335">IF(S58=0," ",X58/S58)</f>
        <v>#REF!</v>
      </c>
    </row>
    <row r="59" spans="1:25" ht="24.75" customHeight="1">
      <c r="A59" s="1412"/>
      <c r="B59" s="1415"/>
      <c r="C59" s="1308"/>
      <c r="D59" s="4" t="s">
        <v>16</v>
      </c>
      <c r="E59" s="65">
        <v>1.5847980092979989E-2</v>
      </c>
      <c r="F59" s="65">
        <v>3.9814687085460215E-3</v>
      </c>
      <c r="G59" s="65">
        <v>-3.0059693742668109E-3</v>
      </c>
      <c r="H59" s="79"/>
      <c r="I59" s="97"/>
      <c r="J59" s="79"/>
      <c r="K59" s="113"/>
      <c r="L59" s="50" t="e">
        <f t="shared" ref="L59:N59" si="336">L58/L53</f>
        <v>#REF!</v>
      </c>
      <c r="M59" s="49" t="e">
        <f t="shared" si="336"/>
        <v>#REF!</v>
      </c>
      <c r="N59" s="49" t="e">
        <f t="shared" si="336"/>
        <v>#REF!</v>
      </c>
      <c r="O59" s="79"/>
      <c r="P59" s="97"/>
      <c r="Q59" s="79"/>
      <c r="R59" s="98"/>
      <c r="S59" s="49" t="e">
        <f>S58/S53</f>
        <v>#REF!</v>
      </c>
      <c r="T59" s="49" t="e">
        <f>T58/T53</f>
        <v>#REF!</v>
      </c>
      <c r="U59" s="49" t="e">
        <f>U58/U53</f>
        <v>#REF!</v>
      </c>
      <c r="V59" s="39"/>
      <c r="W59" s="40"/>
      <c r="X59" s="39"/>
      <c r="Y59" s="43"/>
    </row>
    <row r="60" spans="1:25" ht="24.75" customHeight="1" thickBot="1">
      <c r="A60" s="1413"/>
      <c r="B60" s="1416"/>
      <c r="C60" s="5" t="s">
        <v>20</v>
      </c>
      <c r="D60" s="5" t="s">
        <v>14</v>
      </c>
      <c r="E60" s="146">
        <f>E53-E54</f>
        <v>2385.0110000000004</v>
      </c>
      <c r="F60" s="146">
        <f>F53-F54</f>
        <v>2373.8066039549531</v>
      </c>
      <c r="G60" s="146">
        <f>G53-G54</f>
        <v>2478.4369999999999</v>
      </c>
      <c r="H60" s="100">
        <f t="shared" ref="H60:H62" si="337">G60-F60</f>
        <v>104.63039604504684</v>
      </c>
      <c r="I60" s="101">
        <f t="shared" ref="I60:I62" si="338">IF(F60=0," ",H60/F60)</f>
        <v>4.4077051546964341E-2</v>
      </c>
      <c r="J60" s="102">
        <f t="shared" ref="J60:J62" si="339">G60-E60</f>
        <v>93.425999999999476</v>
      </c>
      <c r="K60" s="114">
        <f t="shared" ref="K60:K62" si="340">IF(E60=0," ",J60/E60)</f>
        <v>3.9172146375844583E-2</v>
      </c>
      <c r="L60" s="55" t="e">
        <f t="shared" ref="L60:N60" si="341">L53-L54</f>
        <v>#REF!</v>
      </c>
      <c r="M60" s="51" t="e">
        <f t="shared" si="341"/>
        <v>#REF!</v>
      </c>
      <c r="N60" s="51" t="e">
        <f t="shared" si="341"/>
        <v>#REF!</v>
      </c>
      <c r="O60" s="100" t="e">
        <f t="shared" ref="O60:O62" si="342">N60-M60</f>
        <v>#REF!</v>
      </c>
      <c r="P60" s="101" t="e">
        <f t="shared" ref="P60:P62" si="343">IF(M60=0," ",O60/M60)</f>
        <v>#REF!</v>
      </c>
      <c r="Q60" s="102" t="e">
        <f t="shared" ref="Q60:Q62" si="344">N60-L60</f>
        <v>#REF!</v>
      </c>
      <c r="R60" s="103" t="e">
        <f t="shared" ref="R60:R62" si="345">IF(L60=0," ",Q60/L60)</f>
        <v>#REF!</v>
      </c>
      <c r="S60" s="42" t="e">
        <f>#REF!+август!E133+'участки ВОЭК сент'!E60</f>
        <v>#REF!</v>
      </c>
      <c r="T60" s="42" t="e">
        <f>#REF!+август!F133+'участки ВОЭК сент'!F60</f>
        <v>#REF!</v>
      </c>
      <c r="U60" s="42" t="e">
        <f>#REF!+август!G133+'участки ВОЭК сент'!G60</f>
        <v>#REF!</v>
      </c>
      <c r="V60" s="52" t="e">
        <f t="shared" ref="V60:V62" si="346">U60-T60</f>
        <v>#REF!</v>
      </c>
      <c r="W60" s="53" t="e">
        <f t="shared" ref="W60:W62" si="347">IF(T60=0," ",V60/T60)</f>
        <v>#REF!</v>
      </c>
      <c r="X60" s="54" t="e">
        <f t="shared" ref="X60:X62" si="348">U60-S60</f>
        <v>#REF!</v>
      </c>
      <c r="Y60" s="56" t="e">
        <f t="shared" ref="Y60:Y62" si="349">IF(S60=0," ",X60/S60)</f>
        <v>#REF!</v>
      </c>
    </row>
    <row r="61" spans="1:25" ht="24.75" customHeight="1" thickTop="1">
      <c r="A61" s="1411">
        <v>6</v>
      </c>
      <c r="B61" s="1414" t="s">
        <v>24</v>
      </c>
      <c r="C61" s="3" t="s">
        <v>19</v>
      </c>
      <c r="D61" s="3" t="s">
        <v>14</v>
      </c>
      <c r="E61" s="57">
        <v>346.36700000000002</v>
      </c>
      <c r="F61" s="57">
        <v>350.84294599999998</v>
      </c>
      <c r="G61" s="58">
        <v>368.11500000000001</v>
      </c>
      <c r="H61" s="95">
        <f t="shared" si="337"/>
        <v>17.272054000000026</v>
      </c>
      <c r="I61" s="96">
        <f t="shared" si="338"/>
        <v>4.9230158955511756E-2</v>
      </c>
      <c r="J61" s="95">
        <f t="shared" si="339"/>
        <v>21.74799999999999</v>
      </c>
      <c r="K61" s="112">
        <f t="shared" si="340"/>
        <v>6.2788891551446846E-2</v>
      </c>
      <c r="L61" s="37" t="e">
        <f>E61+август!L136</f>
        <v>#REF!</v>
      </c>
      <c r="M61" s="37" t="e">
        <f>F61+август!M136</f>
        <v>#REF!</v>
      </c>
      <c r="N61" s="37" t="e">
        <f>G61+август!N136</f>
        <v>#REF!</v>
      </c>
      <c r="O61" s="104" t="e">
        <f t="shared" si="342"/>
        <v>#REF!</v>
      </c>
      <c r="P61" s="105" t="e">
        <f t="shared" si="343"/>
        <v>#REF!</v>
      </c>
      <c r="Q61" s="104" t="e">
        <f t="shared" si="344"/>
        <v>#REF!</v>
      </c>
      <c r="R61" s="106" t="e">
        <f t="shared" si="345"/>
        <v>#REF!</v>
      </c>
      <c r="S61" s="62" t="e">
        <f>#REF!+август!E136+'участки ВОЭК сент'!E61</f>
        <v>#REF!</v>
      </c>
      <c r="T61" s="62" t="e">
        <f>#REF!+август!F136+'участки ВОЭК сент'!F61</f>
        <v>#REF!</v>
      </c>
      <c r="U61" s="62" t="e">
        <f>#REF!+август!G136+'участки ВОЭК сент'!G61</f>
        <v>#REF!</v>
      </c>
      <c r="V61" s="59" t="e">
        <f t="shared" si="346"/>
        <v>#REF!</v>
      </c>
      <c r="W61" s="60" t="e">
        <f t="shared" si="347"/>
        <v>#REF!</v>
      </c>
      <c r="X61" s="59" t="e">
        <f t="shared" si="348"/>
        <v>#REF!</v>
      </c>
      <c r="Y61" s="61" t="e">
        <f t="shared" si="349"/>
        <v>#REF!</v>
      </c>
    </row>
    <row r="62" spans="1:25" ht="24.75" customHeight="1">
      <c r="A62" s="1412"/>
      <c r="B62" s="1415"/>
      <c r="C62" s="1307" t="s">
        <v>15</v>
      </c>
      <c r="D62" s="4" t="s">
        <v>14</v>
      </c>
      <c r="E62" s="145">
        <v>98.662000000000006</v>
      </c>
      <c r="F62" s="145">
        <v>71.333945999999969</v>
      </c>
      <c r="G62" s="145">
        <v>72.477999999999994</v>
      </c>
      <c r="H62" s="79">
        <f t="shared" si="337"/>
        <v>1.1440540000000254</v>
      </c>
      <c r="I62" s="97">
        <f t="shared" si="338"/>
        <v>1.6038002439960716E-2</v>
      </c>
      <c r="J62" s="79">
        <f t="shared" si="339"/>
        <v>-26.184000000000012</v>
      </c>
      <c r="K62" s="113">
        <f t="shared" si="340"/>
        <v>-0.26539093065212555</v>
      </c>
      <c r="L62" s="41" t="e">
        <f>E62+август!L137</f>
        <v>#REF!</v>
      </c>
      <c r="M62" s="42" t="e">
        <f>F62+август!M137</f>
        <v>#REF!</v>
      </c>
      <c r="N62" s="42" t="e">
        <f>G62+август!N137</f>
        <v>#REF!</v>
      </c>
      <c r="O62" s="79" t="e">
        <f t="shared" si="342"/>
        <v>#REF!</v>
      </c>
      <c r="P62" s="97" t="e">
        <f t="shared" si="343"/>
        <v>#REF!</v>
      </c>
      <c r="Q62" s="79" t="e">
        <f t="shared" si="344"/>
        <v>#REF!</v>
      </c>
      <c r="R62" s="98" t="e">
        <f t="shared" si="345"/>
        <v>#REF!</v>
      </c>
      <c r="S62" s="42" t="e">
        <f>#REF!+август!E137+'участки ВОЭК сент'!E62</f>
        <v>#REF!</v>
      </c>
      <c r="T62" s="42" t="e">
        <f>#REF!+август!F137+'участки ВОЭК сент'!F62</f>
        <v>#REF!</v>
      </c>
      <c r="U62" s="42" t="e">
        <f>#REF!+август!G137+'участки ВОЭК сент'!G62</f>
        <v>#REF!</v>
      </c>
      <c r="V62" s="39" t="e">
        <f t="shared" si="346"/>
        <v>#REF!</v>
      </c>
      <c r="W62" s="40" t="e">
        <f t="shared" si="347"/>
        <v>#REF!</v>
      </c>
      <c r="X62" s="39" t="e">
        <f t="shared" si="348"/>
        <v>#REF!</v>
      </c>
      <c r="Y62" s="43" t="e">
        <f t="shared" si="349"/>
        <v>#REF!</v>
      </c>
    </row>
    <row r="63" spans="1:25" ht="24.75" customHeight="1">
      <c r="A63" s="1412"/>
      <c r="B63" s="1415"/>
      <c r="C63" s="1308"/>
      <c r="D63" s="4" t="s">
        <v>16</v>
      </c>
      <c r="E63" s="65">
        <f>E62/E61</f>
        <v>0.28484815239327071</v>
      </c>
      <c r="F63" s="65">
        <f>F62/F61</f>
        <v>0.20332159108024356</v>
      </c>
      <c r="G63" s="65">
        <f>G62/G61</f>
        <v>0.19688955896934379</v>
      </c>
      <c r="H63" s="99"/>
      <c r="I63" s="97">
        <f t="shared" ref="I63" si="350">G63-F63</f>
        <v>-6.4320321108997658E-3</v>
      </c>
      <c r="J63" s="79"/>
      <c r="K63" s="113">
        <f t="shared" ref="K63" si="351">G63-E63</f>
        <v>-8.7958593423926923E-2</v>
      </c>
      <c r="L63" s="47" t="e">
        <f t="shared" ref="L63:N63" si="352">L62/L61</f>
        <v>#REF!</v>
      </c>
      <c r="M63" s="44" t="e">
        <f t="shared" si="352"/>
        <v>#REF!</v>
      </c>
      <c r="N63" s="44" t="e">
        <f t="shared" si="352"/>
        <v>#REF!</v>
      </c>
      <c r="O63" s="99"/>
      <c r="P63" s="97" t="e">
        <f t="shared" ref="P63" si="353">N63-M63</f>
        <v>#REF!</v>
      </c>
      <c r="Q63" s="79"/>
      <c r="R63" s="98" t="e">
        <f t="shared" ref="R63" si="354">N63-L63</f>
        <v>#REF!</v>
      </c>
      <c r="S63" s="49" t="e">
        <f>S62/S61</f>
        <v>#REF!</v>
      </c>
      <c r="T63" s="49" t="e">
        <f>T62/T61</f>
        <v>#REF!</v>
      </c>
      <c r="U63" s="49" t="e">
        <f>U62/U61</f>
        <v>#REF!</v>
      </c>
      <c r="V63" s="45"/>
      <c r="W63" s="46" t="e">
        <f t="shared" ref="W63" si="355">U63-T63</f>
        <v>#REF!</v>
      </c>
      <c r="X63" s="39"/>
      <c r="Y63" s="48" t="e">
        <f t="shared" ref="Y63" si="356">U63-S63</f>
        <v>#REF!</v>
      </c>
    </row>
    <row r="64" spans="1:25" ht="24.75" customHeight="1">
      <c r="A64" s="1412"/>
      <c r="B64" s="1415"/>
      <c r="C64" s="1307" t="s">
        <v>17</v>
      </c>
      <c r="D64" s="4" t="s">
        <v>14</v>
      </c>
      <c r="E64" s="145">
        <v>53.747</v>
      </c>
      <c r="F64" s="145">
        <v>64.783130029660526</v>
      </c>
      <c r="G64" s="145">
        <v>67.971999999999994</v>
      </c>
      <c r="H64" s="79">
        <f t="shared" ref="H64" si="357">G64-F64</f>
        <v>3.1888699703394678</v>
      </c>
      <c r="I64" s="97">
        <f t="shared" ref="I64" si="358">IF(F64=0," ",H64/F64)</f>
        <v>4.9223771202155021E-2</v>
      </c>
      <c r="J64" s="79">
        <f t="shared" ref="J64" si="359">G64-E64</f>
        <v>14.224999999999994</v>
      </c>
      <c r="K64" s="113">
        <f t="shared" ref="K64" si="360">IF(E64=0," ",J64/E64)</f>
        <v>0.26466593484287487</v>
      </c>
      <c r="L64" s="41" t="e">
        <f>E64+август!L139</f>
        <v>#REF!</v>
      </c>
      <c r="M64" s="42" t="e">
        <f>F64+август!M139</f>
        <v>#REF!</v>
      </c>
      <c r="N64" s="42" t="e">
        <f>G64+август!N139</f>
        <v>#REF!</v>
      </c>
      <c r="O64" s="79" t="e">
        <f t="shared" ref="O64" si="361">N64-M64</f>
        <v>#REF!</v>
      </c>
      <c r="P64" s="97" t="e">
        <f t="shared" ref="P64" si="362">IF(M64=0," ",O64/M64)</f>
        <v>#REF!</v>
      </c>
      <c r="Q64" s="79" t="e">
        <f t="shared" ref="Q64" si="363">N64-L64</f>
        <v>#REF!</v>
      </c>
      <c r="R64" s="98" t="e">
        <f t="shared" ref="R64" si="364">IF(L64=0," ",Q64/L64)</f>
        <v>#REF!</v>
      </c>
      <c r="S64" s="42" t="e">
        <f>#REF!+август!E139+'участки ВОЭК сент'!E64</f>
        <v>#REF!</v>
      </c>
      <c r="T64" s="42" t="e">
        <f>#REF!+август!F139+'участки ВОЭК сент'!F64</f>
        <v>#REF!</v>
      </c>
      <c r="U64" s="42" t="e">
        <f>#REF!+август!G139+'участки ВОЭК сент'!G64</f>
        <v>#REF!</v>
      </c>
      <c r="V64" s="39" t="e">
        <f t="shared" ref="V64" si="365">U64-T64</f>
        <v>#REF!</v>
      </c>
      <c r="W64" s="40" t="e">
        <f t="shared" ref="W64" si="366">IF(T64=0," ",V64/T64)</f>
        <v>#REF!</v>
      </c>
      <c r="X64" s="39" t="e">
        <f t="shared" ref="X64" si="367">U64-S64</f>
        <v>#REF!</v>
      </c>
      <c r="Y64" s="43" t="e">
        <f t="shared" ref="Y64" si="368">IF(S64=0," ",X64/S64)</f>
        <v>#REF!</v>
      </c>
    </row>
    <row r="65" spans="1:25" ht="24.75" customHeight="1">
      <c r="A65" s="1412"/>
      <c r="B65" s="1415"/>
      <c r="C65" s="1308"/>
      <c r="D65" s="4" t="s">
        <v>16</v>
      </c>
      <c r="E65" s="65">
        <f>E64/E61</f>
        <v>0.15517355868197605</v>
      </c>
      <c r="F65" s="65">
        <f>F64/F61</f>
        <v>0.18464994313911767</v>
      </c>
      <c r="G65" s="65">
        <f>G64/G61</f>
        <v>0.18464881898319815</v>
      </c>
      <c r="H65" s="79"/>
      <c r="I65" s="97"/>
      <c r="J65" s="79"/>
      <c r="K65" s="113"/>
      <c r="L65" s="50" t="e">
        <f t="shared" ref="L65:N65" si="369">L64/L61</f>
        <v>#REF!</v>
      </c>
      <c r="M65" s="49" t="e">
        <f t="shared" si="369"/>
        <v>#REF!</v>
      </c>
      <c r="N65" s="49" t="e">
        <f t="shared" si="369"/>
        <v>#REF!</v>
      </c>
      <c r="O65" s="79"/>
      <c r="P65" s="97"/>
      <c r="Q65" s="79"/>
      <c r="R65" s="98"/>
      <c r="S65" s="49" t="e">
        <f>S64/S61</f>
        <v>#REF!</v>
      </c>
      <c r="T65" s="49" t="e">
        <f>T64/T61</f>
        <v>#REF!</v>
      </c>
      <c r="U65" s="49" t="e">
        <f>U64/U61</f>
        <v>#REF!</v>
      </c>
      <c r="V65" s="39"/>
      <c r="W65" s="40"/>
      <c r="X65" s="39"/>
      <c r="Y65" s="43"/>
    </row>
    <row r="66" spans="1:25" ht="24.75" customHeight="1">
      <c r="A66" s="1412"/>
      <c r="B66" s="1415"/>
      <c r="C66" s="1307" t="s">
        <v>18</v>
      </c>
      <c r="D66" s="4" t="s">
        <v>14</v>
      </c>
      <c r="E66" s="145">
        <v>44.914999999999999</v>
      </c>
      <c r="F66" s="145">
        <v>6.5508159703394426</v>
      </c>
      <c r="G66" s="145">
        <v>4.5060000000000002</v>
      </c>
      <c r="H66" s="79">
        <f t="shared" ref="H66" si="370">G66-F66</f>
        <v>-2.0448159703394424</v>
      </c>
      <c r="I66" s="97">
        <f t="shared" ref="I66" si="371">IF(F66=0," ",H66/F66)</f>
        <v>-0.31214675844931217</v>
      </c>
      <c r="J66" s="79">
        <f t="shared" ref="J66" si="372">G66-E66</f>
        <v>-40.408999999999999</v>
      </c>
      <c r="K66" s="113">
        <f t="shared" ref="K66" si="373">IF(E66=0," ",J66/E66)</f>
        <v>-0.89967716798396968</v>
      </c>
      <c r="L66" s="41" t="e">
        <f>E66+август!L141</f>
        <v>#REF!</v>
      </c>
      <c r="M66" s="42" t="e">
        <f>F66+август!M141</f>
        <v>#REF!</v>
      </c>
      <c r="N66" s="42" t="e">
        <f>G66+август!N141</f>
        <v>#REF!</v>
      </c>
      <c r="O66" s="79" t="e">
        <f t="shared" ref="O66" si="374">N66-M66</f>
        <v>#REF!</v>
      </c>
      <c r="P66" s="97" t="e">
        <f t="shared" ref="P66" si="375">IF(M66=0," ",O66/M66)</f>
        <v>#REF!</v>
      </c>
      <c r="Q66" s="79" t="e">
        <f t="shared" ref="Q66" si="376">N66-L66</f>
        <v>#REF!</v>
      </c>
      <c r="R66" s="98" t="e">
        <f t="shared" ref="R66" si="377">IF(L66=0," ",Q66/L66)</f>
        <v>#REF!</v>
      </c>
      <c r="S66" s="42" t="e">
        <f>#REF!+август!E141+'участки ВОЭК сент'!E66</f>
        <v>#REF!</v>
      </c>
      <c r="T66" s="42" t="e">
        <f>#REF!+август!F141+'участки ВОЭК сент'!F66</f>
        <v>#REF!</v>
      </c>
      <c r="U66" s="42" t="e">
        <f>#REF!+август!G141+'участки ВОЭК сент'!G66</f>
        <v>#REF!</v>
      </c>
      <c r="V66" s="39" t="e">
        <f t="shared" ref="V66" si="378">U66-T66</f>
        <v>#REF!</v>
      </c>
      <c r="W66" s="40" t="e">
        <f t="shared" ref="W66" si="379">IF(T66=0," ",V66/T66)</f>
        <v>#REF!</v>
      </c>
      <c r="X66" s="39" t="e">
        <f t="shared" ref="X66" si="380">U66-S66</f>
        <v>#REF!</v>
      </c>
      <c r="Y66" s="43" t="e">
        <f t="shared" ref="Y66" si="381">IF(S66=0," ",X66/S66)</f>
        <v>#REF!</v>
      </c>
    </row>
    <row r="67" spans="1:25" ht="24.75" customHeight="1">
      <c r="A67" s="1412"/>
      <c r="B67" s="1415"/>
      <c r="C67" s="1308"/>
      <c r="D67" s="4" t="s">
        <v>16</v>
      </c>
      <c r="E67" s="65">
        <v>1.5847980092979989E-2</v>
      </c>
      <c r="F67" s="65">
        <v>3.9814687085460215E-3</v>
      </c>
      <c r="G67" s="65">
        <v>-3.0059693742668109E-3</v>
      </c>
      <c r="H67" s="79"/>
      <c r="I67" s="97"/>
      <c r="J67" s="79"/>
      <c r="K67" s="113"/>
      <c r="L67" s="50" t="e">
        <f t="shared" ref="L67:N67" si="382">L66/L61</f>
        <v>#REF!</v>
      </c>
      <c r="M67" s="49" t="e">
        <f t="shared" si="382"/>
        <v>#REF!</v>
      </c>
      <c r="N67" s="49" t="e">
        <f t="shared" si="382"/>
        <v>#REF!</v>
      </c>
      <c r="O67" s="79"/>
      <c r="P67" s="97"/>
      <c r="Q67" s="79"/>
      <c r="R67" s="98"/>
      <c r="S67" s="49" t="e">
        <f>S66/S61</f>
        <v>#REF!</v>
      </c>
      <c r="T67" s="49" t="e">
        <f>T66/T61</f>
        <v>#REF!</v>
      </c>
      <c r="U67" s="49" t="e">
        <f>U66/U61</f>
        <v>#REF!</v>
      </c>
      <c r="V67" s="39"/>
      <c r="W67" s="40"/>
      <c r="X67" s="39"/>
      <c r="Y67" s="43"/>
    </row>
    <row r="68" spans="1:25" ht="24.75" customHeight="1" thickBot="1">
      <c r="A68" s="1413"/>
      <c r="B68" s="1416"/>
      <c r="C68" s="5" t="s">
        <v>20</v>
      </c>
      <c r="D68" s="5" t="s">
        <v>14</v>
      </c>
      <c r="E68" s="146">
        <f>E61-E62</f>
        <v>247.70500000000001</v>
      </c>
      <c r="F68" s="146">
        <f>F61-F62</f>
        <v>279.50900000000001</v>
      </c>
      <c r="G68" s="146">
        <f>G61-G62</f>
        <v>295.637</v>
      </c>
      <c r="H68" s="100">
        <f t="shared" ref="H68:H70" si="383">G68-F68</f>
        <v>16.127999999999986</v>
      </c>
      <c r="I68" s="101">
        <f t="shared" ref="I68:I70" si="384">IF(F68=0," ",H68/F68)</f>
        <v>5.7701183146159817E-2</v>
      </c>
      <c r="J68" s="102">
        <f t="shared" ref="J68:J70" si="385">G68-E68</f>
        <v>47.931999999999988</v>
      </c>
      <c r="K68" s="114">
        <f t="shared" ref="K68:K70" si="386">IF(E68=0," ",J68/E68)</f>
        <v>0.19350437011768024</v>
      </c>
      <c r="L68" s="55" t="e">
        <f t="shared" ref="L68:N68" si="387">L61-L62</f>
        <v>#REF!</v>
      </c>
      <c r="M68" s="51" t="e">
        <f t="shared" si="387"/>
        <v>#REF!</v>
      </c>
      <c r="N68" s="51" t="e">
        <f t="shared" si="387"/>
        <v>#REF!</v>
      </c>
      <c r="O68" s="100" t="e">
        <f t="shared" ref="O68:O70" si="388">N68-M68</f>
        <v>#REF!</v>
      </c>
      <c r="P68" s="101" t="e">
        <f t="shared" ref="P68:P70" si="389">IF(M68=0," ",O68/M68)</f>
        <v>#REF!</v>
      </c>
      <c r="Q68" s="102" t="e">
        <f t="shared" ref="Q68:Q70" si="390">N68-L68</f>
        <v>#REF!</v>
      </c>
      <c r="R68" s="103" t="e">
        <f t="shared" ref="R68:R70" si="391">IF(L68=0," ",Q68/L68)</f>
        <v>#REF!</v>
      </c>
      <c r="S68" s="42" t="e">
        <f>#REF!+август!E143+'участки ВОЭК сент'!E68</f>
        <v>#REF!</v>
      </c>
      <c r="T68" s="42" t="e">
        <f>#REF!+август!F143+'участки ВОЭК сент'!F68</f>
        <v>#REF!</v>
      </c>
      <c r="U68" s="42" t="e">
        <f>#REF!+август!G143+'участки ВОЭК сент'!G68</f>
        <v>#REF!</v>
      </c>
      <c r="V68" s="52" t="e">
        <f t="shared" ref="V68:V70" si="392">U68-T68</f>
        <v>#REF!</v>
      </c>
      <c r="W68" s="53" t="e">
        <f t="shared" ref="W68:W70" si="393">IF(T68=0," ",V68/T68)</f>
        <v>#REF!</v>
      </c>
      <c r="X68" s="54" t="e">
        <f t="shared" ref="X68:X70" si="394">U68-S68</f>
        <v>#REF!</v>
      </c>
      <c r="Y68" s="56" t="e">
        <f t="shared" ref="Y68:Y70" si="395">IF(S68=0," ",X68/S68)</f>
        <v>#REF!</v>
      </c>
    </row>
    <row r="69" spans="1:25" ht="24.75" customHeight="1" thickTop="1">
      <c r="A69" s="1411"/>
      <c r="B69" s="1321" t="s">
        <v>88</v>
      </c>
      <c r="C69" s="3" t="s">
        <v>19</v>
      </c>
      <c r="D69" s="3" t="s">
        <v>14</v>
      </c>
      <c r="E69" s="57">
        <f>E53+E61</f>
        <v>3422.7340000000004</v>
      </c>
      <c r="F69" s="57">
        <f t="shared" ref="F69:G74" si="396">F53+F61</f>
        <v>3321.862029954953</v>
      </c>
      <c r="G69" s="58">
        <f t="shared" si="396"/>
        <v>3560.0150000000003</v>
      </c>
      <c r="H69" s="95">
        <f t="shared" si="383"/>
        <v>238.15297004504737</v>
      </c>
      <c r="I69" s="96">
        <f t="shared" si="384"/>
        <v>7.1692613328759147E-2</v>
      </c>
      <c r="J69" s="95">
        <f t="shared" si="385"/>
        <v>137.28099999999995</v>
      </c>
      <c r="K69" s="112">
        <f t="shared" si="386"/>
        <v>4.010857986627063E-2</v>
      </c>
      <c r="L69" s="37" t="e">
        <f>E69+август!L146</f>
        <v>#REF!</v>
      </c>
      <c r="M69" s="37" t="e">
        <f>F69+август!M146</f>
        <v>#REF!</v>
      </c>
      <c r="N69" s="37" t="e">
        <f>G69+август!N146</f>
        <v>#REF!</v>
      </c>
      <c r="O69" s="104" t="e">
        <f t="shared" si="388"/>
        <v>#REF!</v>
      </c>
      <c r="P69" s="105" t="e">
        <f t="shared" si="389"/>
        <v>#REF!</v>
      </c>
      <c r="Q69" s="104" t="e">
        <f t="shared" si="390"/>
        <v>#REF!</v>
      </c>
      <c r="R69" s="106" t="e">
        <f t="shared" si="391"/>
        <v>#REF!</v>
      </c>
      <c r="S69" s="62" t="e">
        <f>#REF!+август!E146+'участки ВОЭК сент'!E69</f>
        <v>#REF!</v>
      </c>
      <c r="T69" s="62" t="e">
        <f>#REF!+август!F146+'участки ВОЭК сент'!F69</f>
        <v>#REF!</v>
      </c>
      <c r="U69" s="62" t="e">
        <f>#REF!+август!G146+'участки ВОЭК сент'!G69</f>
        <v>#REF!</v>
      </c>
      <c r="V69" s="59" t="e">
        <f t="shared" si="392"/>
        <v>#REF!</v>
      </c>
      <c r="W69" s="60" t="e">
        <f t="shared" si="393"/>
        <v>#REF!</v>
      </c>
      <c r="X69" s="59" t="e">
        <f t="shared" si="394"/>
        <v>#REF!</v>
      </c>
      <c r="Y69" s="61" t="e">
        <f t="shared" si="395"/>
        <v>#REF!</v>
      </c>
    </row>
    <row r="70" spans="1:25" ht="24.75" customHeight="1">
      <c r="A70" s="1412"/>
      <c r="B70" s="1417"/>
      <c r="C70" s="1307" t="s">
        <v>15</v>
      </c>
      <c r="D70" s="4" t="s">
        <v>14</v>
      </c>
      <c r="E70" s="145">
        <f>E54+E62</f>
        <v>790.01800000000003</v>
      </c>
      <c r="F70" s="145">
        <f t="shared" si="396"/>
        <v>668.546426</v>
      </c>
      <c r="G70" s="145">
        <f t="shared" si="396"/>
        <v>785.94099999999992</v>
      </c>
      <c r="H70" s="79">
        <f t="shared" si="383"/>
        <v>117.39457399999992</v>
      </c>
      <c r="I70" s="97">
        <f t="shared" si="384"/>
        <v>0.17559674157917032</v>
      </c>
      <c r="J70" s="79">
        <f t="shared" si="385"/>
        <v>-4.0770000000001119</v>
      </c>
      <c r="K70" s="113">
        <f t="shared" si="386"/>
        <v>-5.1606419094249898E-3</v>
      </c>
      <c r="L70" s="37" t="e">
        <f>E70+август!L147</f>
        <v>#REF!</v>
      </c>
      <c r="M70" s="37" t="e">
        <f>F70+август!M147</f>
        <v>#REF!</v>
      </c>
      <c r="N70" s="37" t="e">
        <f>G70+август!N147</f>
        <v>#REF!</v>
      </c>
      <c r="O70" s="79" t="e">
        <f t="shared" si="388"/>
        <v>#REF!</v>
      </c>
      <c r="P70" s="97" t="e">
        <f t="shared" si="389"/>
        <v>#REF!</v>
      </c>
      <c r="Q70" s="79" t="e">
        <f t="shared" si="390"/>
        <v>#REF!</v>
      </c>
      <c r="R70" s="98" t="e">
        <f t="shared" si="391"/>
        <v>#REF!</v>
      </c>
      <c r="S70" s="42" t="e">
        <f>#REF!+август!E147+'участки ВОЭК сент'!E70</f>
        <v>#REF!</v>
      </c>
      <c r="T70" s="42" t="e">
        <f>#REF!+август!F147+'участки ВОЭК сент'!F70</f>
        <v>#REF!</v>
      </c>
      <c r="U70" s="42" t="e">
        <f>#REF!+август!G147+'участки ВОЭК сент'!G70</f>
        <v>#REF!</v>
      </c>
      <c r="V70" s="39" t="e">
        <f t="shared" si="392"/>
        <v>#REF!</v>
      </c>
      <c r="W70" s="40" t="e">
        <f t="shared" si="393"/>
        <v>#REF!</v>
      </c>
      <c r="X70" s="39" t="e">
        <f t="shared" si="394"/>
        <v>#REF!</v>
      </c>
      <c r="Y70" s="43" t="e">
        <f t="shared" si="395"/>
        <v>#REF!</v>
      </c>
    </row>
    <row r="71" spans="1:25" ht="24.75" customHeight="1">
      <c r="A71" s="1412"/>
      <c r="B71" s="1417"/>
      <c r="C71" s="1308"/>
      <c r="D71" s="4" t="s">
        <v>16</v>
      </c>
      <c r="E71" s="65">
        <f>E70/E69</f>
        <v>0.23081489826553858</v>
      </c>
      <c r="F71" s="65">
        <f>F70/F69</f>
        <v>0.20125653021449119</v>
      </c>
      <c r="G71" s="65">
        <f>G70/G69</f>
        <v>0.22076901361370663</v>
      </c>
      <c r="H71" s="99"/>
      <c r="I71" s="97">
        <f t="shared" ref="I71" si="397">G71-F71</f>
        <v>1.9512483399215436E-2</v>
      </c>
      <c r="J71" s="79"/>
      <c r="K71" s="113">
        <f t="shared" ref="K71" si="398">G71-E71</f>
        <v>-1.0045884651831954E-2</v>
      </c>
      <c r="L71" s="74" t="e">
        <f t="shared" ref="L71:N71" si="399">L70/L69</f>
        <v>#REF!</v>
      </c>
      <c r="M71" s="75" t="e">
        <f t="shared" si="399"/>
        <v>#REF!</v>
      </c>
      <c r="N71" s="75" t="e">
        <f t="shared" si="399"/>
        <v>#REF!</v>
      </c>
      <c r="O71" s="99"/>
      <c r="P71" s="97" t="e">
        <f t="shared" ref="P71" si="400">N71-M71</f>
        <v>#REF!</v>
      </c>
      <c r="Q71" s="79"/>
      <c r="R71" s="98" t="e">
        <f t="shared" ref="R71" si="401">N71-L71</f>
        <v>#REF!</v>
      </c>
      <c r="S71" s="64" t="e">
        <f>S70/S69</f>
        <v>#REF!</v>
      </c>
      <c r="T71" s="64" t="e">
        <f>T70/T69</f>
        <v>#REF!</v>
      </c>
      <c r="U71" s="64" t="e">
        <f>U70/U69</f>
        <v>#REF!</v>
      </c>
      <c r="V71" s="45"/>
      <c r="W71" s="46" t="e">
        <f t="shared" ref="W71" si="402">U71-T71</f>
        <v>#REF!</v>
      </c>
      <c r="X71" s="39"/>
      <c r="Y71" s="48" t="e">
        <f t="shared" ref="Y71" si="403">U71-S71</f>
        <v>#REF!</v>
      </c>
    </row>
    <row r="72" spans="1:25" ht="24.75" customHeight="1">
      <c r="A72" s="1412"/>
      <c r="B72" s="1417"/>
      <c r="C72" s="1307" t="s">
        <v>17</v>
      </c>
      <c r="D72" s="4" t="s">
        <v>14</v>
      </c>
      <c r="E72" s="145">
        <f>E56+E64</f>
        <v>674.45899999999995</v>
      </c>
      <c r="F72" s="145">
        <f t="shared" si="396"/>
        <v>642.91645204831025</v>
      </c>
      <c r="G72" s="145">
        <f t="shared" si="396"/>
        <v>688.93</v>
      </c>
      <c r="H72" s="79">
        <f t="shared" ref="H72" si="404">G72-F72</f>
        <v>46.013547951689702</v>
      </c>
      <c r="I72" s="97">
        <f t="shared" ref="I72" si="405">IF(F72=0," ",H72/F72)</f>
        <v>7.1570027186412921E-2</v>
      </c>
      <c r="J72" s="79">
        <f t="shared" ref="J72" si="406">G72-E72</f>
        <v>14.471000000000004</v>
      </c>
      <c r="K72" s="113">
        <f t="shared" ref="K72" si="407">IF(E72=0," ",J72/E72)</f>
        <v>2.1455714876664117E-2</v>
      </c>
      <c r="L72" s="41" t="e">
        <f>E72+август!L149</f>
        <v>#REF!</v>
      </c>
      <c r="M72" s="42" t="e">
        <f>F72+август!M149</f>
        <v>#REF!</v>
      </c>
      <c r="N72" s="42" t="e">
        <f>G72+август!N149</f>
        <v>#REF!</v>
      </c>
      <c r="O72" s="79" t="e">
        <f t="shared" ref="O72" si="408">N72-M72</f>
        <v>#REF!</v>
      </c>
      <c r="P72" s="97" t="e">
        <f t="shared" ref="P72" si="409">IF(M72=0," ",O72/M72)</f>
        <v>#REF!</v>
      </c>
      <c r="Q72" s="79" t="e">
        <f t="shared" ref="Q72" si="410">N72-L72</f>
        <v>#REF!</v>
      </c>
      <c r="R72" s="98" t="e">
        <f t="shared" ref="R72" si="411">IF(L72=0," ",Q72/L72)</f>
        <v>#REF!</v>
      </c>
      <c r="S72" s="42" t="e">
        <f>#REF!+август!E149+'участки ВОЭК сент'!E72</f>
        <v>#REF!</v>
      </c>
      <c r="T72" s="42" t="e">
        <f>#REF!+август!F149+'участки ВОЭК сент'!F72</f>
        <v>#REF!</v>
      </c>
      <c r="U72" s="42" t="e">
        <f>#REF!+август!G149+'участки ВОЭК сент'!G72</f>
        <v>#REF!</v>
      </c>
      <c r="V72" s="39" t="e">
        <f t="shared" ref="V72" si="412">U72-T72</f>
        <v>#REF!</v>
      </c>
      <c r="W72" s="40" t="e">
        <f t="shared" ref="W72" si="413">IF(T72=0," ",V72/T72)</f>
        <v>#REF!</v>
      </c>
      <c r="X72" s="39" t="e">
        <f t="shared" ref="X72" si="414">U72-S72</f>
        <v>#REF!</v>
      </c>
      <c r="Y72" s="43" t="e">
        <f t="shared" ref="Y72" si="415">IF(S72=0," ",X72/S72)</f>
        <v>#REF!</v>
      </c>
    </row>
    <row r="73" spans="1:25" ht="24.75" customHeight="1">
      <c r="A73" s="1412"/>
      <c r="B73" s="1417"/>
      <c r="C73" s="1308"/>
      <c r="D73" s="4" t="s">
        <v>16</v>
      </c>
      <c r="E73" s="65">
        <f>E72/E69</f>
        <v>0.19705270698803934</v>
      </c>
      <c r="F73" s="65">
        <f>F72/F69</f>
        <v>0.19354098582385396</v>
      </c>
      <c r="G73" s="65">
        <f>G72/G69</f>
        <v>0.19351884753294576</v>
      </c>
      <c r="H73" s="79"/>
      <c r="I73" s="97"/>
      <c r="J73" s="79"/>
      <c r="K73" s="113"/>
      <c r="L73" s="50" t="e">
        <f t="shared" ref="L73:N73" si="416">L72/L69</f>
        <v>#REF!</v>
      </c>
      <c r="M73" s="49" t="e">
        <f t="shared" si="416"/>
        <v>#REF!</v>
      </c>
      <c r="N73" s="49" t="e">
        <f t="shared" si="416"/>
        <v>#REF!</v>
      </c>
      <c r="O73" s="79"/>
      <c r="P73" s="97"/>
      <c r="Q73" s="79"/>
      <c r="R73" s="98"/>
      <c r="S73" s="49" t="e">
        <f>S72/S69</f>
        <v>#REF!</v>
      </c>
      <c r="T73" s="49" t="e">
        <f>T72/T69</f>
        <v>#REF!</v>
      </c>
      <c r="U73" s="49" t="e">
        <f>U72/U69</f>
        <v>#REF!</v>
      </c>
      <c r="V73" s="39"/>
      <c r="W73" s="40"/>
      <c r="X73" s="39"/>
      <c r="Y73" s="43"/>
    </row>
    <row r="74" spans="1:25" ht="24.75" customHeight="1">
      <c r="A74" s="1412"/>
      <c r="B74" s="1417"/>
      <c r="C74" s="1307" t="s">
        <v>18</v>
      </c>
      <c r="D74" s="4" t="s">
        <v>14</v>
      </c>
      <c r="E74" s="145">
        <f>E58+E66</f>
        <v>115.559</v>
      </c>
      <c r="F74" s="145">
        <f t="shared" si="396"/>
        <v>25.629973951689806</v>
      </c>
      <c r="G74" s="145">
        <f t="shared" si="396"/>
        <v>97.010999999999996</v>
      </c>
      <c r="H74" s="79">
        <f t="shared" ref="H74" si="417">G74-F74</f>
        <v>71.38102604831019</v>
      </c>
      <c r="I74" s="97">
        <f t="shared" ref="I74" si="418">IF(F74=0," ",H74/F74)</f>
        <v>2.7850604211637906</v>
      </c>
      <c r="J74" s="79">
        <f t="shared" ref="J74" si="419">G74-E74</f>
        <v>-18.548000000000002</v>
      </c>
      <c r="K74" s="113">
        <f t="shared" ref="K74" si="420">IF(E74=0," ",J74/E74)</f>
        <v>-0.1605067541255982</v>
      </c>
      <c r="L74" s="41" t="e">
        <f>E74+август!L151</f>
        <v>#REF!</v>
      </c>
      <c r="M74" s="42" t="e">
        <f>F74+август!M151</f>
        <v>#REF!</v>
      </c>
      <c r="N74" s="42" t="e">
        <f>G74+август!N151</f>
        <v>#REF!</v>
      </c>
      <c r="O74" s="79" t="e">
        <f t="shared" ref="O74" si="421">N74-M74</f>
        <v>#REF!</v>
      </c>
      <c r="P74" s="97" t="e">
        <f t="shared" ref="P74" si="422">IF(M74=0," ",O74/M74)</f>
        <v>#REF!</v>
      </c>
      <c r="Q74" s="79" t="e">
        <f t="shared" ref="Q74" si="423">N74-L74</f>
        <v>#REF!</v>
      </c>
      <c r="R74" s="98" t="e">
        <f t="shared" ref="R74" si="424">IF(L74=0," ",Q74/L74)</f>
        <v>#REF!</v>
      </c>
      <c r="S74" s="42" t="e">
        <f>#REF!+август!E151+'участки ВОЭК сент'!E74</f>
        <v>#REF!</v>
      </c>
      <c r="T74" s="42" t="e">
        <f>#REF!+август!F151+'участки ВОЭК сент'!F74</f>
        <v>#REF!</v>
      </c>
      <c r="U74" s="42" t="e">
        <f>#REF!+август!G151+'участки ВОЭК сент'!G74</f>
        <v>#REF!</v>
      </c>
      <c r="V74" s="39" t="e">
        <f t="shared" ref="V74" si="425">U74-T74</f>
        <v>#REF!</v>
      </c>
      <c r="W74" s="40" t="e">
        <f t="shared" ref="W74" si="426">IF(T74=0," ",V74/T74)</f>
        <v>#REF!</v>
      </c>
      <c r="X74" s="39" t="e">
        <f t="shared" ref="X74" si="427">U74-S74</f>
        <v>#REF!</v>
      </c>
      <c r="Y74" s="43" t="e">
        <f t="shared" ref="Y74" si="428">IF(S74=0," ",X74/S74)</f>
        <v>#REF!</v>
      </c>
    </row>
    <row r="75" spans="1:25" ht="24.75" customHeight="1">
      <c r="A75" s="1412"/>
      <c r="B75" s="1417"/>
      <c r="C75" s="1308"/>
      <c r="D75" s="4" t="s">
        <v>16</v>
      </c>
      <c r="E75" s="65">
        <v>1.5847980092979989E-2</v>
      </c>
      <c r="F75" s="65">
        <v>3.9814687085460215E-3</v>
      </c>
      <c r="G75" s="65">
        <v>-3.0059693742668109E-3</v>
      </c>
      <c r="H75" s="79"/>
      <c r="I75" s="97"/>
      <c r="J75" s="79"/>
      <c r="K75" s="113"/>
      <c r="L75" s="50" t="e">
        <f t="shared" ref="L75:N75" si="429">L74/L69</f>
        <v>#REF!</v>
      </c>
      <c r="M75" s="49" t="e">
        <f t="shared" si="429"/>
        <v>#REF!</v>
      </c>
      <c r="N75" s="49" t="e">
        <f t="shared" si="429"/>
        <v>#REF!</v>
      </c>
      <c r="O75" s="79"/>
      <c r="P75" s="97"/>
      <c r="Q75" s="79"/>
      <c r="R75" s="98"/>
      <c r="S75" s="49" t="e">
        <f>S74/S69</f>
        <v>#REF!</v>
      </c>
      <c r="T75" s="49" t="e">
        <f>T74/T69</f>
        <v>#REF!</v>
      </c>
      <c r="U75" s="49" t="e">
        <f>U74/U69</f>
        <v>#REF!</v>
      </c>
      <c r="V75" s="39"/>
      <c r="W75" s="40"/>
      <c r="X75" s="39"/>
      <c r="Y75" s="43"/>
    </row>
    <row r="76" spans="1:25" ht="24.75" customHeight="1" thickBot="1">
      <c r="A76" s="1413"/>
      <c r="B76" s="1418"/>
      <c r="C76" s="5" t="s">
        <v>20</v>
      </c>
      <c r="D76" s="5" t="s">
        <v>14</v>
      </c>
      <c r="E76" s="146">
        <f>E69-E70</f>
        <v>2632.7160000000003</v>
      </c>
      <c r="F76" s="146">
        <f>F69-F70</f>
        <v>2653.3156039549531</v>
      </c>
      <c r="G76" s="146">
        <f>G69-G70</f>
        <v>2774.0740000000005</v>
      </c>
      <c r="H76" s="100">
        <f t="shared" ref="H76" si="430">G76-F76</f>
        <v>120.75839604504745</v>
      </c>
      <c r="I76" s="101">
        <f t="shared" ref="I76" si="431">IF(F76=0," ",H76/F76)</f>
        <v>4.5512262418028443E-2</v>
      </c>
      <c r="J76" s="102">
        <f t="shared" ref="J76" si="432">G76-E76</f>
        <v>141.35800000000017</v>
      </c>
      <c r="K76" s="114">
        <f t="shared" ref="K76" si="433">IF(E76=0," ",J76/E76)</f>
        <v>5.3692840397521098E-2</v>
      </c>
      <c r="L76" s="55" t="e">
        <f t="shared" ref="L76:N76" si="434">L69-L70</f>
        <v>#REF!</v>
      </c>
      <c r="M76" s="51" t="e">
        <f t="shared" si="434"/>
        <v>#REF!</v>
      </c>
      <c r="N76" s="51" t="e">
        <f t="shared" si="434"/>
        <v>#REF!</v>
      </c>
      <c r="O76" s="100" t="e">
        <f t="shared" ref="O76" si="435">N76-M76</f>
        <v>#REF!</v>
      </c>
      <c r="P76" s="101" t="e">
        <f t="shared" ref="P76" si="436">IF(M76=0," ",O76/M76)</f>
        <v>#REF!</v>
      </c>
      <c r="Q76" s="102" t="e">
        <f t="shared" ref="Q76" si="437">N76-L76</f>
        <v>#REF!</v>
      </c>
      <c r="R76" s="103" t="e">
        <f t="shared" ref="R76" si="438">IF(L76=0," ",Q76/L76)</f>
        <v>#REF!</v>
      </c>
      <c r="S76" s="42" t="e">
        <f>#REF!+август!E153+'участки ВОЭК сент'!E76</f>
        <v>#REF!</v>
      </c>
      <c r="T76" s="42" t="e">
        <f>#REF!+август!F153+'участки ВОЭК сент'!F76</f>
        <v>#REF!</v>
      </c>
      <c r="U76" s="42" t="e">
        <f>#REF!+август!G153+'участки ВОЭК сент'!G76</f>
        <v>#REF!</v>
      </c>
      <c r="V76" s="52" t="e">
        <f t="shared" ref="V76" si="439">U76-T76</f>
        <v>#REF!</v>
      </c>
      <c r="W76" s="53" t="e">
        <f t="shared" ref="W76" si="440">IF(T76=0," ",V76/T76)</f>
        <v>#REF!</v>
      </c>
      <c r="X76" s="54" t="e">
        <f t="shared" ref="X76" si="441">U76-S76</f>
        <v>#REF!</v>
      </c>
      <c r="Y76" s="56" t="e">
        <f t="shared" ref="Y76" si="442">IF(S76=0," ",X76/S76)</f>
        <v>#REF!</v>
      </c>
    </row>
    <row r="77" spans="1:25" ht="24.75" customHeight="1" thickTop="1">
      <c r="A77" s="1411">
        <v>14</v>
      </c>
      <c r="B77" s="1414" t="s">
        <v>34</v>
      </c>
      <c r="C77" s="3" t="s">
        <v>19</v>
      </c>
      <c r="D77" s="3" t="s">
        <v>14</v>
      </c>
      <c r="E77" s="57">
        <f>E5+E13++E29+E37+E53+E61</f>
        <v>13170.451999999999</v>
      </c>
      <c r="F77" s="57">
        <f t="shared" ref="F77:G84" si="443">F5+F13++F29+F37+F53+F61</f>
        <v>12318.248446543774</v>
      </c>
      <c r="G77" s="58">
        <f t="shared" si="443"/>
        <v>13437.209000000001</v>
      </c>
      <c r="H77" s="95">
        <f t="shared" ref="H77:H78" si="444">G77-F77</f>
        <v>1118.960553456227</v>
      </c>
      <c r="I77" s="96">
        <f t="shared" ref="I77:I78" si="445">IF(F77=0," ",H77/F77)</f>
        <v>9.083763477511142E-2</v>
      </c>
      <c r="J77" s="95">
        <f t="shared" ref="J77:J78" si="446">G77-E77</f>
        <v>266.75700000000143</v>
      </c>
      <c r="K77" s="112">
        <f t="shared" ref="K77:K78" si="447">IF(E77=0," ",J77/E77)</f>
        <v>2.0254202361468038E-2</v>
      </c>
      <c r="L77" s="57" t="e">
        <f>L5+L13++L29+L37+L53+L61</f>
        <v>#REF!</v>
      </c>
      <c r="M77" s="57" t="e">
        <f t="shared" ref="M77:N77" si="448">M5+M13++M29+M37+M53+M61</f>
        <v>#REF!</v>
      </c>
      <c r="N77" s="58" t="e">
        <f t="shared" si="448"/>
        <v>#REF!</v>
      </c>
      <c r="O77" s="104" t="e">
        <f t="shared" ref="O77:O78" si="449">N77-M77</f>
        <v>#REF!</v>
      </c>
      <c r="P77" s="105" t="e">
        <f t="shared" ref="P77:P78" si="450">IF(M77=0," ",O77/M77)</f>
        <v>#REF!</v>
      </c>
      <c r="Q77" s="104" t="e">
        <f t="shared" ref="Q77:Q78" si="451">N77-L77</f>
        <v>#REF!</v>
      </c>
      <c r="R77" s="106" t="e">
        <f t="shared" ref="R77:R78" si="452">IF(L77=0," ",Q77/L77)</f>
        <v>#REF!</v>
      </c>
      <c r="S77" s="62" t="e">
        <f>L77+июнь!S176</f>
        <v>#REF!</v>
      </c>
      <c r="T77" s="62" t="e">
        <f>M77+июнь!T176</f>
        <v>#REF!</v>
      </c>
      <c r="U77" s="62" t="e">
        <f>N77+июнь!U176</f>
        <v>#REF!</v>
      </c>
      <c r="V77" s="59" t="e">
        <f t="shared" ref="V77:V78" si="453">U77-T77</f>
        <v>#REF!</v>
      </c>
      <c r="W77" s="60" t="e">
        <f t="shared" ref="W77:W78" si="454">IF(T77=0," ",V77/T77)</f>
        <v>#REF!</v>
      </c>
      <c r="X77" s="59" t="e">
        <f t="shared" ref="X77:X78" si="455">U77-S77</f>
        <v>#REF!</v>
      </c>
      <c r="Y77" s="61" t="e">
        <f t="shared" ref="Y77:Y78" si="456">IF(S77=0," ",X77/S77)</f>
        <v>#REF!</v>
      </c>
    </row>
    <row r="78" spans="1:25" ht="24.75" customHeight="1">
      <c r="A78" s="1412"/>
      <c r="B78" s="1415"/>
      <c r="C78" s="1307" t="s">
        <v>15</v>
      </c>
      <c r="D78" s="4" t="s">
        <v>14</v>
      </c>
      <c r="E78" s="145">
        <f>E6+E14++E30+E38+E54+E62</f>
        <v>2507.241</v>
      </c>
      <c r="F78" s="145">
        <f t="shared" si="443"/>
        <v>2535.3800250534923</v>
      </c>
      <c r="G78" s="145">
        <f t="shared" si="443"/>
        <v>2861.5249999999996</v>
      </c>
      <c r="H78" s="79">
        <f t="shared" si="444"/>
        <v>326.14497494650732</v>
      </c>
      <c r="I78" s="97">
        <f t="shared" si="445"/>
        <v>0.12863751063891346</v>
      </c>
      <c r="J78" s="79">
        <f t="shared" si="446"/>
        <v>354.28399999999965</v>
      </c>
      <c r="K78" s="113">
        <f t="shared" si="447"/>
        <v>0.14130432614973976</v>
      </c>
      <c r="L78" s="145" t="e">
        <f>L6+L14++L30+L38+L54+L62</f>
        <v>#REF!</v>
      </c>
      <c r="M78" s="145" t="e">
        <f t="shared" ref="M78:N78" si="457">M6+M14++M30+M38+M54+M62</f>
        <v>#REF!</v>
      </c>
      <c r="N78" s="145" t="e">
        <f t="shared" si="457"/>
        <v>#REF!</v>
      </c>
      <c r="O78" s="79" t="e">
        <f t="shared" si="449"/>
        <v>#REF!</v>
      </c>
      <c r="P78" s="97" t="e">
        <f t="shared" si="450"/>
        <v>#REF!</v>
      </c>
      <c r="Q78" s="79" t="e">
        <f t="shared" si="451"/>
        <v>#REF!</v>
      </c>
      <c r="R78" s="98" t="e">
        <f t="shared" si="452"/>
        <v>#REF!</v>
      </c>
      <c r="S78" s="42" t="e">
        <f>L78+июнь!S177</f>
        <v>#REF!</v>
      </c>
      <c r="T78" s="42" t="e">
        <f>M78+июнь!T177</f>
        <v>#REF!</v>
      </c>
      <c r="U78" s="42" t="e">
        <f>N78+июнь!U177</f>
        <v>#REF!</v>
      </c>
      <c r="V78" s="39" t="e">
        <f t="shared" si="453"/>
        <v>#REF!</v>
      </c>
      <c r="W78" s="40" t="e">
        <f t="shared" si="454"/>
        <v>#REF!</v>
      </c>
      <c r="X78" s="39" t="e">
        <f t="shared" si="455"/>
        <v>#REF!</v>
      </c>
      <c r="Y78" s="43" t="e">
        <f t="shared" si="456"/>
        <v>#REF!</v>
      </c>
    </row>
    <row r="79" spans="1:25" ht="24.75" customHeight="1">
      <c r="A79" s="1412"/>
      <c r="B79" s="1415"/>
      <c r="C79" s="1308"/>
      <c r="D79" s="4" t="s">
        <v>16</v>
      </c>
      <c r="E79" s="65">
        <f>E78/E77</f>
        <v>0.1903686373102457</v>
      </c>
      <c r="F79" s="65">
        <f>F78/F77</f>
        <v>0.20582309539022681</v>
      </c>
      <c r="G79" s="65">
        <f>G78/G77</f>
        <v>0.21295530939497923</v>
      </c>
      <c r="H79" s="99"/>
      <c r="I79" s="97">
        <f t="shared" ref="I79" si="458">G79-F79</f>
        <v>7.1322140047524185E-3</v>
      </c>
      <c r="J79" s="79"/>
      <c r="K79" s="113">
        <f t="shared" ref="K79" si="459">G79-E79</f>
        <v>2.2586672084733528E-2</v>
      </c>
      <c r="L79" s="65" t="e">
        <f>L78/L77</f>
        <v>#REF!</v>
      </c>
      <c r="M79" s="65" t="e">
        <f>M78/M77</f>
        <v>#REF!</v>
      </c>
      <c r="N79" s="65" t="e">
        <f>N78/N77</f>
        <v>#REF!</v>
      </c>
      <c r="O79" s="99"/>
      <c r="P79" s="97" t="e">
        <f t="shared" ref="P79" si="460">N79-M79</f>
        <v>#REF!</v>
      </c>
      <c r="Q79" s="79"/>
      <c r="R79" s="98" t="e">
        <f t="shared" ref="R79" si="461">N79-L79</f>
        <v>#REF!</v>
      </c>
      <c r="S79" s="49" t="e">
        <f>S78/S77</f>
        <v>#REF!</v>
      </c>
      <c r="T79" s="49" t="e">
        <f>T78/T77</f>
        <v>#REF!</v>
      </c>
      <c r="U79" s="49" t="e">
        <f>U78/U77</f>
        <v>#REF!</v>
      </c>
      <c r="V79" s="45"/>
      <c r="W79" s="46" t="e">
        <f t="shared" ref="W79" si="462">U79-T79</f>
        <v>#REF!</v>
      </c>
      <c r="X79" s="39"/>
      <c r="Y79" s="48" t="e">
        <f t="shared" ref="Y79" si="463">U79-S79</f>
        <v>#REF!</v>
      </c>
    </row>
    <row r="80" spans="1:25" ht="24.75" customHeight="1">
      <c r="A80" s="1412"/>
      <c r="B80" s="1415"/>
      <c r="C80" s="1307" t="s">
        <v>17</v>
      </c>
      <c r="D80" s="4" t="s">
        <v>14</v>
      </c>
      <c r="E80" s="145">
        <f>E8+E16++E32+E40+E56+E64</f>
        <v>2634.8569999999995</v>
      </c>
      <c r="F80" s="145">
        <f t="shared" si="443"/>
        <v>2445.7225653508876</v>
      </c>
      <c r="G80" s="145">
        <f t="shared" si="443"/>
        <v>2641.2940000000003</v>
      </c>
      <c r="H80" s="79">
        <f t="shared" ref="H80" si="464">G80-F80</f>
        <v>195.57143464911269</v>
      </c>
      <c r="I80" s="97">
        <f t="shared" ref="I80" si="465">IF(F80=0," ",H80/F80)</f>
        <v>7.9964685046381809E-2</v>
      </c>
      <c r="J80" s="79">
        <f t="shared" ref="J80" si="466">G80-E80</f>
        <v>6.4370000000008076</v>
      </c>
      <c r="K80" s="113">
        <f t="shared" ref="K80" si="467">IF(E80=0," ",J80/E80)</f>
        <v>2.4430168316537893E-3</v>
      </c>
      <c r="L80" s="145" t="e">
        <f>L8+L16++L32+L40+L56+L64</f>
        <v>#REF!</v>
      </c>
      <c r="M80" s="145" t="e">
        <f t="shared" ref="M80:N80" si="468">M8+M16++M32+M40+M56+M64</f>
        <v>#REF!</v>
      </c>
      <c r="N80" s="145" t="e">
        <f t="shared" si="468"/>
        <v>#REF!</v>
      </c>
      <c r="O80" s="79" t="e">
        <f t="shared" ref="O80" si="469">N80-M80</f>
        <v>#REF!</v>
      </c>
      <c r="P80" s="97" t="e">
        <f t="shared" ref="P80" si="470">IF(M80=0," ",O80/M80)</f>
        <v>#REF!</v>
      </c>
      <c r="Q80" s="79" t="e">
        <f t="shared" ref="Q80" si="471">N80-L80</f>
        <v>#REF!</v>
      </c>
      <c r="R80" s="98" t="e">
        <f t="shared" ref="R80" si="472">IF(L80=0," ",Q80/L80)</f>
        <v>#REF!</v>
      </c>
      <c r="S80" s="42" t="e">
        <f>L80+июнь!S179</f>
        <v>#REF!</v>
      </c>
      <c r="T80" s="42" t="e">
        <f>M80+июнь!T179</f>
        <v>#REF!</v>
      </c>
      <c r="U80" s="42" t="e">
        <f>N80+июнь!U179</f>
        <v>#REF!</v>
      </c>
      <c r="V80" s="39" t="e">
        <f t="shared" ref="V80" si="473">U80-T80</f>
        <v>#REF!</v>
      </c>
      <c r="W80" s="40" t="e">
        <f t="shared" ref="W80" si="474">IF(T80=0," ",V80/T80)</f>
        <v>#REF!</v>
      </c>
      <c r="X80" s="39" t="e">
        <f t="shared" ref="X80" si="475">U80-S80</f>
        <v>#REF!</v>
      </c>
      <c r="Y80" s="43" t="e">
        <f t="shared" ref="Y80" si="476">IF(S80=0," ",X80/S80)</f>
        <v>#REF!</v>
      </c>
    </row>
    <row r="81" spans="1:25" ht="24.75" customHeight="1">
      <c r="A81" s="1412"/>
      <c r="B81" s="1415"/>
      <c r="C81" s="1308"/>
      <c r="D81" s="4" t="s">
        <v>16</v>
      </c>
      <c r="E81" s="65">
        <f>E80/E77</f>
        <v>0.20005820605093885</v>
      </c>
      <c r="F81" s="65">
        <f>F80/F77</f>
        <v>0.19854466939551807</v>
      </c>
      <c r="G81" s="65">
        <f>G80/G77</f>
        <v>0.19656567074308365</v>
      </c>
      <c r="H81" s="79"/>
      <c r="I81" s="97"/>
      <c r="J81" s="79"/>
      <c r="K81" s="113"/>
      <c r="L81" s="65" t="e">
        <f>L80/L77</f>
        <v>#REF!</v>
      </c>
      <c r="M81" s="65" t="e">
        <f>M80/M77</f>
        <v>#REF!</v>
      </c>
      <c r="N81" s="65" t="e">
        <f>N80/N77</f>
        <v>#REF!</v>
      </c>
      <c r="O81" s="79"/>
      <c r="P81" s="97"/>
      <c r="Q81" s="79"/>
      <c r="R81" s="98"/>
      <c r="S81" s="49" t="e">
        <f>S80/S77</f>
        <v>#REF!</v>
      </c>
      <c r="T81" s="49" t="e">
        <f>T80/T77</f>
        <v>#REF!</v>
      </c>
      <c r="U81" s="49" t="e">
        <f>U80/U77</f>
        <v>#REF!</v>
      </c>
      <c r="V81" s="39"/>
      <c r="W81" s="40"/>
      <c r="X81" s="39"/>
      <c r="Y81" s="43"/>
    </row>
    <row r="82" spans="1:25" ht="24.75" customHeight="1">
      <c r="A82" s="1412"/>
      <c r="B82" s="1415"/>
      <c r="C82" s="1307" t="s">
        <v>18</v>
      </c>
      <c r="D82" s="4" t="s">
        <v>14</v>
      </c>
      <c r="E82" s="145">
        <f>E10+E18++E34+E42+E58+E66</f>
        <v>-127.61599999999979</v>
      </c>
      <c r="F82" s="145">
        <f t="shared" si="443"/>
        <v>89.657459702604854</v>
      </c>
      <c r="G82" s="145">
        <f t="shared" si="443"/>
        <v>220.23099999999985</v>
      </c>
      <c r="H82" s="79">
        <f t="shared" ref="H82" si="477">G82-F82</f>
        <v>130.573540297395</v>
      </c>
      <c r="I82" s="97">
        <f t="shared" ref="I82" si="478">IF(F82=0," ",H82/F82)</f>
        <v>1.4563600254848776</v>
      </c>
      <c r="J82" s="79">
        <f t="shared" ref="J82" si="479">G82-E82</f>
        <v>347.84699999999964</v>
      </c>
      <c r="K82" s="113">
        <f t="shared" ref="K82" si="480">IF(E82=0," ",J82/E82)</f>
        <v>-2.7257318831494501</v>
      </c>
      <c r="L82" s="145" t="e">
        <f>L10+L18++L34+L42+L58+L66</f>
        <v>#REF!</v>
      </c>
      <c r="M82" s="145" t="e">
        <f t="shared" ref="M82:N82" si="481">M10+M18++M34+M42+M58+M66</f>
        <v>#REF!</v>
      </c>
      <c r="N82" s="145" t="e">
        <f t="shared" si="481"/>
        <v>#REF!</v>
      </c>
      <c r="O82" s="79" t="e">
        <f t="shared" ref="O82" si="482">N82-M82</f>
        <v>#REF!</v>
      </c>
      <c r="P82" s="97" t="e">
        <f t="shared" ref="P82" si="483">IF(M82=0," ",O82/M82)</f>
        <v>#REF!</v>
      </c>
      <c r="Q82" s="79" t="e">
        <f t="shared" ref="Q82" si="484">N82-L82</f>
        <v>#REF!</v>
      </c>
      <c r="R82" s="98" t="e">
        <f t="shared" ref="R82" si="485">IF(L82=0," ",Q82/L82)</f>
        <v>#REF!</v>
      </c>
      <c r="S82" s="42" t="e">
        <f>L82+июнь!S181</f>
        <v>#REF!</v>
      </c>
      <c r="T82" s="42" t="e">
        <f>M82+июнь!T181</f>
        <v>#REF!</v>
      </c>
      <c r="U82" s="42" t="e">
        <f>N82+июнь!U181</f>
        <v>#REF!</v>
      </c>
      <c r="V82" s="39" t="e">
        <f t="shared" ref="V82" si="486">U82-T82</f>
        <v>#REF!</v>
      </c>
      <c r="W82" s="40" t="e">
        <f t="shared" ref="W82" si="487">IF(T82=0," ",V82/T82)</f>
        <v>#REF!</v>
      </c>
      <c r="X82" s="39" t="e">
        <f t="shared" ref="X82" si="488">U82-S82</f>
        <v>#REF!</v>
      </c>
      <c r="Y82" s="43" t="e">
        <f t="shared" ref="Y82" si="489">IF(S82=0," ",X82/S82)</f>
        <v>#REF!</v>
      </c>
    </row>
    <row r="83" spans="1:25" ht="21.75" customHeight="1">
      <c r="A83" s="1412"/>
      <c r="B83" s="1415"/>
      <c r="C83" s="1308"/>
      <c r="D83" s="4" t="s">
        <v>16</v>
      </c>
      <c r="E83" s="65">
        <v>1.5847980092979989E-2</v>
      </c>
      <c r="F83" s="65">
        <v>3.9814687085460215E-3</v>
      </c>
      <c r="G83" s="65">
        <v>-3.0059693742668109E-3</v>
      </c>
      <c r="H83" s="79"/>
      <c r="I83" s="97"/>
      <c r="J83" s="79"/>
      <c r="K83" s="113"/>
      <c r="L83" s="65">
        <v>1.5847980092979989E-2</v>
      </c>
      <c r="M83" s="65">
        <v>3.9814687085460215E-3</v>
      </c>
      <c r="N83" s="65">
        <v>-3.0059693742668109E-3</v>
      </c>
      <c r="O83" s="79"/>
      <c r="P83" s="97"/>
      <c r="Q83" s="79"/>
      <c r="R83" s="98"/>
      <c r="S83" s="49" t="e">
        <f>S82/S77</f>
        <v>#REF!</v>
      </c>
      <c r="T83" s="49" t="e">
        <f>T82/T77</f>
        <v>#REF!</v>
      </c>
      <c r="U83" s="49" t="e">
        <f>U82/U77</f>
        <v>#REF!</v>
      </c>
      <c r="V83" s="39"/>
      <c r="W83" s="40"/>
      <c r="X83" s="39"/>
      <c r="Y83" s="43"/>
    </row>
    <row r="84" spans="1:25" ht="24.75" customHeight="1" thickBot="1">
      <c r="A84" s="1413"/>
      <c r="B84" s="1416"/>
      <c r="C84" s="5" t="s">
        <v>20</v>
      </c>
      <c r="D84" s="5" t="s">
        <v>14</v>
      </c>
      <c r="E84" s="146">
        <f>E12+E20++E36+E44+E60+E68</f>
        <v>10663.211000000001</v>
      </c>
      <c r="F84" s="146">
        <f t="shared" si="443"/>
        <v>9782.8684214902805</v>
      </c>
      <c r="G84" s="146">
        <f t="shared" si="443"/>
        <v>10575.683999999999</v>
      </c>
      <c r="H84" s="100">
        <f t="shared" ref="H84" si="490">G84-F84</f>
        <v>792.81557850971876</v>
      </c>
      <c r="I84" s="101">
        <f t="shared" ref="I84" si="491">IF(F84=0," ",H84/F84)</f>
        <v>8.1041218623376376E-2</v>
      </c>
      <c r="J84" s="102">
        <f t="shared" ref="J84" si="492">G84-E84</f>
        <v>-87.527000000001863</v>
      </c>
      <c r="K84" s="114">
        <f t="shared" ref="K84" si="493">IF(E84=0," ",J84/E84)</f>
        <v>-8.2083154877083328E-3</v>
      </c>
      <c r="L84" s="146" t="e">
        <f>L12+L20++L36+L44+L60+L68</f>
        <v>#REF!</v>
      </c>
      <c r="M84" s="146" t="e">
        <f t="shared" ref="M84:N84" si="494">M12+M20++M36+M44+M60+M68</f>
        <v>#REF!</v>
      </c>
      <c r="N84" s="146" t="e">
        <f t="shared" si="494"/>
        <v>#REF!</v>
      </c>
      <c r="O84" s="100" t="e">
        <f t="shared" ref="O84" si="495">N84-M84</f>
        <v>#REF!</v>
      </c>
      <c r="P84" s="101" t="e">
        <f t="shared" ref="P84" si="496">IF(M84=0," ",O84/M84)</f>
        <v>#REF!</v>
      </c>
      <c r="Q84" s="102" t="e">
        <f t="shared" ref="Q84" si="497">N84-L84</f>
        <v>#REF!</v>
      </c>
      <c r="R84" s="103" t="e">
        <f t="shared" ref="R84" si="498">IF(L84=0," ",Q84/L84)</f>
        <v>#REF!</v>
      </c>
      <c r="S84" s="66" t="e">
        <f>L84+июнь!S183</f>
        <v>#REF!</v>
      </c>
      <c r="T84" s="66" t="e">
        <f>M84+июнь!T183</f>
        <v>#REF!</v>
      </c>
      <c r="U84" s="66" t="e">
        <f>N84+июнь!U183</f>
        <v>#REF!</v>
      </c>
      <c r="V84" s="52" t="e">
        <f t="shared" ref="V84" si="499">U84-T84</f>
        <v>#REF!</v>
      </c>
      <c r="W84" s="53" t="e">
        <f t="shared" ref="W84" si="500">IF(T84=0," ",V84/T84)</f>
        <v>#REF!</v>
      </c>
      <c r="X84" s="54" t="e">
        <f t="shared" ref="X84" si="501">U84-S84</f>
        <v>#REF!</v>
      </c>
      <c r="Y84" s="56" t="e">
        <f t="shared" ref="Y84" si="502">IF(S84=0," ",X84/S84)</f>
        <v>#REF!</v>
      </c>
    </row>
    <row r="85" spans="1:25" ht="15.75" hidden="1" thickTop="1">
      <c r="B85" s="2" t="s">
        <v>35</v>
      </c>
      <c r="E85" s="16">
        <f>E77-E78</f>
        <v>10663.210999999999</v>
      </c>
      <c r="F85" s="16">
        <f>F77-F78</f>
        <v>9782.8684214902823</v>
      </c>
      <c r="G85" s="16">
        <f>G77-G78</f>
        <v>10575.684000000001</v>
      </c>
      <c r="L85" s="16" t="e">
        <f>L77-L78</f>
        <v>#REF!</v>
      </c>
      <c r="M85" s="16" t="e">
        <f>M77-M78</f>
        <v>#REF!</v>
      </c>
      <c r="N85" s="16" t="e">
        <f>N77-N78</f>
        <v>#REF!</v>
      </c>
      <c r="S85" s="16" t="e">
        <f>S77-S78</f>
        <v>#REF!</v>
      </c>
      <c r="T85" s="16" t="e">
        <f>T77-T78</f>
        <v>#REF!</v>
      </c>
      <c r="U85" s="16" t="e">
        <f>U77-U78</f>
        <v>#REF!</v>
      </c>
    </row>
    <row r="86" spans="1:25" ht="15.75" hidden="1" thickTop="1">
      <c r="E86" s="14">
        <f>E84-E85</f>
        <v>0</v>
      </c>
      <c r="F86" s="14">
        <f>F84-F85</f>
        <v>0</v>
      </c>
      <c r="G86" s="14">
        <f>G84-G85</f>
        <v>0</v>
      </c>
      <c r="L86" s="14" t="e">
        <f>L84-L85</f>
        <v>#REF!</v>
      </c>
      <c r="M86" s="14" t="e">
        <f>M84-M85</f>
        <v>#REF!</v>
      </c>
      <c r="N86" s="14" t="e">
        <f>N84-N85</f>
        <v>#REF!</v>
      </c>
      <c r="O86" s="107">
        <v>899062.37800000014</v>
      </c>
      <c r="P86" s="108" t="e">
        <f>N85-O86</f>
        <v>#REF!</v>
      </c>
      <c r="S86" s="14" t="e">
        <f>S84-S85</f>
        <v>#REF!</v>
      </c>
      <c r="T86" s="14" t="e">
        <f>T84-T85</f>
        <v>#REF!</v>
      </c>
      <c r="U86" s="14" t="e">
        <f>U84-U85</f>
        <v>#REF!</v>
      </c>
    </row>
    <row r="87" spans="1:25" ht="15.75" hidden="1" thickTop="1"/>
    <row r="88" spans="1:25" ht="15.75" hidden="1" thickTop="1">
      <c r="M88" s="14">
        <v>144124.44198869067</v>
      </c>
      <c r="N88" s="14">
        <v>143963.00373</v>
      </c>
      <c r="O88" s="107">
        <v>143832.10070000001</v>
      </c>
      <c r="P88" s="108">
        <f>N88-O88</f>
        <v>130.90302999998676</v>
      </c>
    </row>
    <row r="89" spans="1:25" ht="15.75" hidden="1" thickTop="1">
      <c r="M89" s="14" t="e">
        <f>M78-M88</f>
        <v>#REF!</v>
      </c>
      <c r="N89" s="14" t="e">
        <f>N78-N88</f>
        <v>#REF!</v>
      </c>
    </row>
    <row r="90" spans="1:25" ht="15.75" hidden="1" thickTop="1"/>
    <row r="91" spans="1:25" ht="16.5" hidden="1" thickTop="1" thickBot="1">
      <c r="M91" s="10">
        <v>863960.20352039952</v>
      </c>
      <c r="N91" s="10">
        <v>899062.37788599997</v>
      </c>
    </row>
    <row r="92" spans="1:25" ht="16.5" hidden="1" thickTop="1" thickBot="1">
      <c r="M92" s="21" t="e">
        <f>M84-M91</f>
        <v>#REF!</v>
      </c>
      <c r="N92" s="21" t="e">
        <f>N84-N91</f>
        <v>#REF!</v>
      </c>
    </row>
    <row r="93" spans="1:25" ht="15.75" hidden="1" thickTop="1"/>
    <row r="94" spans="1:25" ht="16.5" hidden="1" thickTop="1" thickBot="1">
      <c r="L94" s="10"/>
      <c r="M94" s="10">
        <v>1008084.6455090902</v>
      </c>
      <c r="N94" s="10">
        <v>1043025.381616</v>
      </c>
    </row>
    <row r="95" spans="1:25" ht="16.5" hidden="1" thickTop="1" thickBot="1">
      <c r="L95" s="21"/>
      <c r="M95" s="21" t="e">
        <f>M77-M94</f>
        <v>#REF!</v>
      </c>
      <c r="N95" s="21" t="e">
        <f>N77-N94</f>
        <v>#REF!</v>
      </c>
    </row>
    <row r="96" spans="1:25" ht="15.75" thickTop="1"/>
  </sheetData>
  <mergeCells count="64">
    <mergeCell ref="B1:D1"/>
    <mergeCell ref="A2:A4"/>
    <mergeCell ref="B2:B4"/>
    <mergeCell ref="C2:C4"/>
    <mergeCell ref="D2:D4"/>
    <mergeCell ref="L2:R2"/>
    <mergeCell ref="S2:Y2"/>
    <mergeCell ref="H3:I3"/>
    <mergeCell ref="J3:K3"/>
    <mergeCell ref="O3:P3"/>
    <mergeCell ref="Q3:R3"/>
    <mergeCell ref="V3:W3"/>
    <mergeCell ref="X3:Y3"/>
    <mergeCell ref="E2:K2"/>
    <mergeCell ref="A13:A20"/>
    <mergeCell ref="B13:B20"/>
    <mergeCell ref="C14:C15"/>
    <mergeCell ref="C16:C17"/>
    <mergeCell ref="C18:C19"/>
    <mergeCell ref="A5:A12"/>
    <mergeCell ref="B5:B12"/>
    <mergeCell ref="C6:C7"/>
    <mergeCell ref="C8:C9"/>
    <mergeCell ref="C10:C11"/>
    <mergeCell ref="A21:A28"/>
    <mergeCell ref="B21:B28"/>
    <mergeCell ref="C22:C23"/>
    <mergeCell ref="C24:C25"/>
    <mergeCell ref="C26:C27"/>
    <mergeCell ref="A29:A36"/>
    <mergeCell ref="B29:B36"/>
    <mergeCell ref="C30:C31"/>
    <mergeCell ref="C32:C33"/>
    <mergeCell ref="C34:C35"/>
    <mergeCell ref="A45:A52"/>
    <mergeCell ref="B45:B52"/>
    <mergeCell ref="C46:C47"/>
    <mergeCell ref="C48:C49"/>
    <mergeCell ref="C50:C51"/>
    <mergeCell ref="A37:A44"/>
    <mergeCell ref="B37:B44"/>
    <mergeCell ref="C38:C39"/>
    <mergeCell ref="C40:C41"/>
    <mergeCell ref="C42:C43"/>
    <mergeCell ref="A61:A68"/>
    <mergeCell ref="B61:B68"/>
    <mergeCell ref="C62:C63"/>
    <mergeCell ref="C64:C65"/>
    <mergeCell ref="C66:C67"/>
    <mergeCell ref="A53:A60"/>
    <mergeCell ref="B53:B60"/>
    <mergeCell ref="C54:C55"/>
    <mergeCell ref="C56:C57"/>
    <mergeCell ref="C58:C59"/>
    <mergeCell ref="A69:A76"/>
    <mergeCell ref="B69:B76"/>
    <mergeCell ref="C70:C71"/>
    <mergeCell ref="C72:C73"/>
    <mergeCell ref="C74:C75"/>
    <mergeCell ref="A77:A84"/>
    <mergeCell ref="B77:B84"/>
    <mergeCell ref="C78:C79"/>
    <mergeCell ref="C80:C81"/>
    <mergeCell ref="C82:C83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41" orientation="landscape" horizontalDpi="180" verticalDpi="180" r:id="rId1"/>
  <headerFooter alignWithMargins="0"/>
  <rowBreaks count="1" manualBreakCount="1">
    <brk id="76" max="2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CK115"/>
  <sheetViews>
    <sheetView workbookViewId="0">
      <pane xSplit="3" ySplit="4" topLeftCell="D5" activePane="bottomRight" state="frozen"/>
      <selection activeCell="H6" sqref="H6"/>
      <selection pane="topRight" activeCell="H6" sqref="H6"/>
      <selection pane="bottomLeft" activeCell="H6" sqref="H6"/>
      <selection pane="bottomRight" activeCell="H6" sqref="H6"/>
    </sheetView>
  </sheetViews>
  <sheetFormatPr defaultColWidth="9" defaultRowHeight="12.75"/>
  <cols>
    <col min="1" max="1" width="14.42578125" style="248" customWidth="1"/>
    <col min="2" max="2" width="26.28515625" style="249" customWidth="1"/>
    <col min="3" max="3" width="31.7109375" style="249" customWidth="1"/>
    <col min="4" max="6" width="11.7109375" style="249" customWidth="1"/>
    <col min="7" max="7" width="10.5703125" style="249" customWidth="1"/>
    <col min="8" max="8" width="11.42578125" style="249" customWidth="1"/>
    <col min="9" max="9" width="10.5703125" style="249" customWidth="1"/>
    <col min="10" max="10" width="11.5703125" style="249" customWidth="1"/>
    <col min="11" max="13" width="10.42578125" style="249" customWidth="1"/>
    <col min="14" max="14" width="11.85546875" style="249" customWidth="1"/>
    <col min="15" max="15" width="10.42578125" style="249" customWidth="1"/>
    <col min="16" max="16" width="11.42578125" style="249" customWidth="1"/>
    <col min="17" max="21" width="9.85546875" style="249" customWidth="1"/>
    <col min="22" max="24" width="10.7109375" style="249" customWidth="1"/>
    <col min="25" max="33" width="9" style="249" customWidth="1"/>
    <col min="34" max="34" width="9.42578125" style="249" customWidth="1"/>
    <col min="35" max="35" width="11.5703125" style="249" customWidth="1"/>
    <col min="36" max="36" width="9.42578125" style="249" customWidth="1"/>
    <col min="37" max="45" width="9" style="249" customWidth="1"/>
    <col min="46" max="48" width="10" style="249" customWidth="1"/>
    <col min="49" max="51" width="9" style="249" customWidth="1"/>
    <col min="52" max="52" width="9.7109375" style="249" customWidth="1"/>
    <col min="53" max="54" width="10.140625" style="249" customWidth="1"/>
    <col min="55" max="57" width="9" style="249" customWidth="1"/>
    <col min="58" max="69" width="10.28515625" style="249" customWidth="1"/>
    <col min="70" max="70" width="10.7109375" style="249" customWidth="1"/>
    <col min="71" max="73" width="12.140625" style="249" customWidth="1"/>
    <col min="74" max="74" width="12.28515625" style="249" customWidth="1"/>
    <col min="75" max="76" width="12.140625" style="249" customWidth="1"/>
    <col min="77" max="77" width="11.140625" style="250" customWidth="1"/>
    <col min="78" max="78" width="10.85546875" style="249" customWidth="1"/>
    <col min="79" max="79" width="10.140625" style="249" customWidth="1"/>
    <col min="80" max="80" width="11.140625" style="249" customWidth="1"/>
    <col min="81" max="81" width="11.42578125" style="249" customWidth="1"/>
    <col min="82" max="82" width="11.5703125" style="249" hidden="1" customWidth="1"/>
    <col min="83" max="83" width="13.7109375" style="249" hidden="1" customWidth="1"/>
    <col min="84" max="84" width="16.7109375" style="249" hidden="1" customWidth="1"/>
    <col min="85" max="85" width="9" style="249" hidden="1" customWidth="1"/>
    <col min="86" max="86" width="16.7109375" style="249" customWidth="1"/>
    <col min="87" max="87" width="12.7109375" style="249" customWidth="1"/>
    <col min="88" max="256" width="9" style="249"/>
    <col min="257" max="257" width="14.42578125" style="249" customWidth="1"/>
    <col min="258" max="258" width="26.28515625" style="249" customWidth="1"/>
    <col min="259" max="259" width="31.7109375" style="249" customWidth="1"/>
    <col min="260" max="262" width="11.7109375" style="249" customWidth="1"/>
    <col min="263" max="263" width="10.5703125" style="249" customWidth="1"/>
    <col min="264" max="264" width="11.42578125" style="249" customWidth="1"/>
    <col min="265" max="265" width="10.5703125" style="249" customWidth="1"/>
    <col min="266" max="266" width="11.5703125" style="249" customWidth="1"/>
    <col min="267" max="269" width="10.42578125" style="249" customWidth="1"/>
    <col min="270" max="270" width="11.85546875" style="249" customWidth="1"/>
    <col min="271" max="271" width="10.42578125" style="249" customWidth="1"/>
    <col min="272" max="272" width="11.42578125" style="249" customWidth="1"/>
    <col min="273" max="277" width="9.85546875" style="249" customWidth="1"/>
    <col min="278" max="280" width="10.7109375" style="249" customWidth="1"/>
    <col min="281" max="289" width="9" style="249" customWidth="1"/>
    <col min="290" max="290" width="9.42578125" style="249" customWidth="1"/>
    <col min="291" max="291" width="11.5703125" style="249" customWidth="1"/>
    <col min="292" max="292" width="9.42578125" style="249" customWidth="1"/>
    <col min="293" max="301" width="9" style="249" customWidth="1"/>
    <col min="302" max="304" width="10" style="249" customWidth="1"/>
    <col min="305" max="307" width="9" style="249" customWidth="1"/>
    <col min="308" max="308" width="9.7109375" style="249" customWidth="1"/>
    <col min="309" max="310" width="10.140625" style="249" customWidth="1"/>
    <col min="311" max="313" width="9" style="249" customWidth="1"/>
    <col min="314" max="325" width="10.28515625" style="249" customWidth="1"/>
    <col min="326" max="326" width="10.7109375" style="249" customWidth="1"/>
    <col min="327" max="329" width="12.140625" style="249" customWidth="1"/>
    <col min="330" max="330" width="12.28515625" style="249" customWidth="1"/>
    <col min="331" max="332" width="12.140625" style="249" customWidth="1"/>
    <col min="333" max="333" width="11.140625" style="249" customWidth="1"/>
    <col min="334" max="334" width="10.85546875" style="249" customWidth="1"/>
    <col min="335" max="335" width="10.140625" style="249" customWidth="1"/>
    <col min="336" max="336" width="11.140625" style="249" customWidth="1"/>
    <col min="337" max="337" width="11.42578125" style="249" customWidth="1"/>
    <col min="338" max="341" width="0" style="249" hidden="1" customWidth="1"/>
    <col min="342" max="342" width="16.7109375" style="249" customWidth="1"/>
    <col min="343" max="343" width="12.7109375" style="249" customWidth="1"/>
    <col min="344" max="512" width="9" style="249"/>
    <col min="513" max="513" width="14.42578125" style="249" customWidth="1"/>
    <col min="514" max="514" width="26.28515625" style="249" customWidth="1"/>
    <col min="515" max="515" width="31.7109375" style="249" customWidth="1"/>
    <col min="516" max="518" width="11.7109375" style="249" customWidth="1"/>
    <col min="519" max="519" width="10.5703125" style="249" customWidth="1"/>
    <col min="520" max="520" width="11.42578125" style="249" customWidth="1"/>
    <col min="521" max="521" width="10.5703125" style="249" customWidth="1"/>
    <col min="522" max="522" width="11.5703125" style="249" customWidth="1"/>
    <col min="523" max="525" width="10.42578125" style="249" customWidth="1"/>
    <col min="526" max="526" width="11.85546875" style="249" customWidth="1"/>
    <col min="527" max="527" width="10.42578125" style="249" customWidth="1"/>
    <col min="528" max="528" width="11.42578125" style="249" customWidth="1"/>
    <col min="529" max="533" width="9.85546875" style="249" customWidth="1"/>
    <col min="534" max="536" width="10.7109375" style="249" customWidth="1"/>
    <col min="537" max="545" width="9" style="249" customWidth="1"/>
    <col min="546" max="546" width="9.42578125" style="249" customWidth="1"/>
    <col min="547" max="547" width="11.5703125" style="249" customWidth="1"/>
    <col min="548" max="548" width="9.42578125" style="249" customWidth="1"/>
    <col min="549" max="557" width="9" style="249" customWidth="1"/>
    <col min="558" max="560" width="10" style="249" customWidth="1"/>
    <col min="561" max="563" width="9" style="249" customWidth="1"/>
    <col min="564" max="564" width="9.7109375" style="249" customWidth="1"/>
    <col min="565" max="566" width="10.140625" style="249" customWidth="1"/>
    <col min="567" max="569" width="9" style="249" customWidth="1"/>
    <col min="570" max="581" width="10.28515625" style="249" customWidth="1"/>
    <col min="582" max="582" width="10.7109375" style="249" customWidth="1"/>
    <col min="583" max="585" width="12.140625" style="249" customWidth="1"/>
    <col min="586" max="586" width="12.28515625" style="249" customWidth="1"/>
    <col min="587" max="588" width="12.140625" style="249" customWidth="1"/>
    <col min="589" max="589" width="11.140625" style="249" customWidth="1"/>
    <col min="590" max="590" width="10.85546875" style="249" customWidth="1"/>
    <col min="591" max="591" width="10.140625" style="249" customWidth="1"/>
    <col min="592" max="592" width="11.140625" style="249" customWidth="1"/>
    <col min="593" max="593" width="11.42578125" style="249" customWidth="1"/>
    <col min="594" max="597" width="0" style="249" hidden="1" customWidth="1"/>
    <col min="598" max="598" width="16.7109375" style="249" customWidth="1"/>
    <col min="599" max="599" width="12.7109375" style="249" customWidth="1"/>
    <col min="600" max="768" width="9" style="249"/>
    <col min="769" max="769" width="14.42578125" style="249" customWidth="1"/>
    <col min="770" max="770" width="26.28515625" style="249" customWidth="1"/>
    <col min="771" max="771" width="31.7109375" style="249" customWidth="1"/>
    <col min="772" max="774" width="11.7109375" style="249" customWidth="1"/>
    <col min="775" max="775" width="10.5703125" style="249" customWidth="1"/>
    <col min="776" max="776" width="11.42578125" style="249" customWidth="1"/>
    <col min="777" max="777" width="10.5703125" style="249" customWidth="1"/>
    <col min="778" max="778" width="11.5703125" style="249" customWidth="1"/>
    <col min="779" max="781" width="10.42578125" style="249" customWidth="1"/>
    <col min="782" max="782" width="11.85546875" style="249" customWidth="1"/>
    <col min="783" max="783" width="10.42578125" style="249" customWidth="1"/>
    <col min="784" max="784" width="11.42578125" style="249" customWidth="1"/>
    <col min="785" max="789" width="9.85546875" style="249" customWidth="1"/>
    <col min="790" max="792" width="10.7109375" style="249" customWidth="1"/>
    <col min="793" max="801" width="9" style="249" customWidth="1"/>
    <col min="802" max="802" width="9.42578125" style="249" customWidth="1"/>
    <col min="803" max="803" width="11.5703125" style="249" customWidth="1"/>
    <col min="804" max="804" width="9.42578125" style="249" customWidth="1"/>
    <col min="805" max="813" width="9" style="249" customWidth="1"/>
    <col min="814" max="816" width="10" style="249" customWidth="1"/>
    <col min="817" max="819" width="9" style="249" customWidth="1"/>
    <col min="820" max="820" width="9.7109375" style="249" customWidth="1"/>
    <col min="821" max="822" width="10.140625" style="249" customWidth="1"/>
    <col min="823" max="825" width="9" style="249" customWidth="1"/>
    <col min="826" max="837" width="10.28515625" style="249" customWidth="1"/>
    <col min="838" max="838" width="10.7109375" style="249" customWidth="1"/>
    <col min="839" max="841" width="12.140625" style="249" customWidth="1"/>
    <col min="842" max="842" width="12.28515625" style="249" customWidth="1"/>
    <col min="843" max="844" width="12.140625" style="249" customWidth="1"/>
    <col min="845" max="845" width="11.140625" style="249" customWidth="1"/>
    <col min="846" max="846" width="10.85546875" style="249" customWidth="1"/>
    <col min="847" max="847" width="10.140625" style="249" customWidth="1"/>
    <col min="848" max="848" width="11.140625" style="249" customWidth="1"/>
    <col min="849" max="849" width="11.42578125" style="249" customWidth="1"/>
    <col min="850" max="853" width="0" style="249" hidden="1" customWidth="1"/>
    <col min="854" max="854" width="16.7109375" style="249" customWidth="1"/>
    <col min="855" max="855" width="12.7109375" style="249" customWidth="1"/>
    <col min="856" max="1024" width="9" style="249"/>
    <col min="1025" max="1025" width="14.42578125" style="249" customWidth="1"/>
    <col min="1026" max="1026" width="26.28515625" style="249" customWidth="1"/>
    <col min="1027" max="1027" width="31.7109375" style="249" customWidth="1"/>
    <col min="1028" max="1030" width="11.7109375" style="249" customWidth="1"/>
    <col min="1031" max="1031" width="10.5703125" style="249" customWidth="1"/>
    <col min="1032" max="1032" width="11.42578125" style="249" customWidth="1"/>
    <col min="1033" max="1033" width="10.5703125" style="249" customWidth="1"/>
    <col min="1034" max="1034" width="11.5703125" style="249" customWidth="1"/>
    <col min="1035" max="1037" width="10.42578125" style="249" customWidth="1"/>
    <col min="1038" max="1038" width="11.85546875" style="249" customWidth="1"/>
    <col min="1039" max="1039" width="10.42578125" style="249" customWidth="1"/>
    <col min="1040" max="1040" width="11.42578125" style="249" customWidth="1"/>
    <col min="1041" max="1045" width="9.85546875" style="249" customWidth="1"/>
    <col min="1046" max="1048" width="10.7109375" style="249" customWidth="1"/>
    <col min="1049" max="1057" width="9" style="249" customWidth="1"/>
    <col min="1058" max="1058" width="9.42578125" style="249" customWidth="1"/>
    <col min="1059" max="1059" width="11.5703125" style="249" customWidth="1"/>
    <col min="1060" max="1060" width="9.42578125" style="249" customWidth="1"/>
    <col min="1061" max="1069" width="9" style="249" customWidth="1"/>
    <col min="1070" max="1072" width="10" style="249" customWidth="1"/>
    <col min="1073" max="1075" width="9" style="249" customWidth="1"/>
    <col min="1076" max="1076" width="9.7109375" style="249" customWidth="1"/>
    <col min="1077" max="1078" width="10.140625" style="249" customWidth="1"/>
    <col min="1079" max="1081" width="9" style="249" customWidth="1"/>
    <col min="1082" max="1093" width="10.28515625" style="249" customWidth="1"/>
    <col min="1094" max="1094" width="10.7109375" style="249" customWidth="1"/>
    <col min="1095" max="1097" width="12.140625" style="249" customWidth="1"/>
    <col min="1098" max="1098" width="12.28515625" style="249" customWidth="1"/>
    <col min="1099" max="1100" width="12.140625" style="249" customWidth="1"/>
    <col min="1101" max="1101" width="11.140625" style="249" customWidth="1"/>
    <col min="1102" max="1102" width="10.85546875" style="249" customWidth="1"/>
    <col min="1103" max="1103" width="10.140625" style="249" customWidth="1"/>
    <col min="1104" max="1104" width="11.140625" style="249" customWidth="1"/>
    <col min="1105" max="1105" width="11.42578125" style="249" customWidth="1"/>
    <col min="1106" max="1109" width="0" style="249" hidden="1" customWidth="1"/>
    <col min="1110" max="1110" width="16.7109375" style="249" customWidth="1"/>
    <col min="1111" max="1111" width="12.7109375" style="249" customWidth="1"/>
    <col min="1112" max="1280" width="9" style="249"/>
    <col min="1281" max="1281" width="14.42578125" style="249" customWidth="1"/>
    <col min="1282" max="1282" width="26.28515625" style="249" customWidth="1"/>
    <col min="1283" max="1283" width="31.7109375" style="249" customWidth="1"/>
    <col min="1284" max="1286" width="11.7109375" style="249" customWidth="1"/>
    <col min="1287" max="1287" width="10.5703125" style="249" customWidth="1"/>
    <col min="1288" max="1288" width="11.42578125" style="249" customWidth="1"/>
    <col min="1289" max="1289" width="10.5703125" style="249" customWidth="1"/>
    <col min="1290" max="1290" width="11.5703125" style="249" customWidth="1"/>
    <col min="1291" max="1293" width="10.42578125" style="249" customWidth="1"/>
    <col min="1294" max="1294" width="11.85546875" style="249" customWidth="1"/>
    <col min="1295" max="1295" width="10.42578125" style="249" customWidth="1"/>
    <col min="1296" max="1296" width="11.42578125" style="249" customWidth="1"/>
    <col min="1297" max="1301" width="9.85546875" style="249" customWidth="1"/>
    <col min="1302" max="1304" width="10.7109375" style="249" customWidth="1"/>
    <col min="1305" max="1313" width="9" style="249" customWidth="1"/>
    <col min="1314" max="1314" width="9.42578125" style="249" customWidth="1"/>
    <col min="1315" max="1315" width="11.5703125" style="249" customWidth="1"/>
    <col min="1316" max="1316" width="9.42578125" style="249" customWidth="1"/>
    <col min="1317" max="1325" width="9" style="249" customWidth="1"/>
    <col min="1326" max="1328" width="10" style="249" customWidth="1"/>
    <col min="1329" max="1331" width="9" style="249" customWidth="1"/>
    <col min="1332" max="1332" width="9.7109375" style="249" customWidth="1"/>
    <col min="1333" max="1334" width="10.140625" style="249" customWidth="1"/>
    <col min="1335" max="1337" width="9" style="249" customWidth="1"/>
    <col min="1338" max="1349" width="10.28515625" style="249" customWidth="1"/>
    <col min="1350" max="1350" width="10.7109375" style="249" customWidth="1"/>
    <col min="1351" max="1353" width="12.140625" style="249" customWidth="1"/>
    <col min="1354" max="1354" width="12.28515625" style="249" customWidth="1"/>
    <col min="1355" max="1356" width="12.140625" style="249" customWidth="1"/>
    <col min="1357" max="1357" width="11.140625" style="249" customWidth="1"/>
    <col min="1358" max="1358" width="10.85546875" style="249" customWidth="1"/>
    <col min="1359" max="1359" width="10.140625" style="249" customWidth="1"/>
    <col min="1360" max="1360" width="11.140625" style="249" customWidth="1"/>
    <col min="1361" max="1361" width="11.42578125" style="249" customWidth="1"/>
    <col min="1362" max="1365" width="0" style="249" hidden="1" customWidth="1"/>
    <col min="1366" max="1366" width="16.7109375" style="249" customWidth="1"/>
    <col min="1367" max="1367" width="12.7109375" style="249" customWidth="1"/>
    <col min="1368" max="1536" width="9" style="249"/>
    <col min="1537" max="1537" width="14.42578125" style="249" customWidth="1"/>
    <col min="1538" max="1538" width="26.28515625" style="249" customWidth="1"/>
    <col min="1539" max="1539" width="31.7109375" style="249" customWidth="1"/>
    <col min="1540" max="1542" width="11.7109375" style="249" customWidth="1"/>
    <col min="1543" max="1543" width="10.5703125" style="249" customWidth="1"/>
    <col min="1544" max="1544" width="11.42578125" style="249" customWidth="1"/>
    <col min="1545" max="1545" width="10.5703125" style="249" customWidth="1"/>
    <col min="1546" max="1546" width="11.5703125" style="249" customWidth="1"/>
    <col min="1547" max="1549" width="10.42578125" style="249" customWidth="1"/>
    <col min="1550" max="1550" width="11.85546875" style="249" customWidth="1"/>
    <col min="1551" max="1551" width="10.42578125" style="249" customWidth="1"/>
    <col min="1552" max="1552" width="11.42578125" style="249" customWidth="1"/>
    <col min="1553" max="1557" width="9.85546875" style="249" customWidth="1"/>
    <col min="1558" max="1560" width="10.7109375" style="249" customWidth="1"/>
    <col min="1561" max="1569" width="9" style="249" customWidth="1"/>
    <col min="1570" max="1570" width="9.42578125" style="249" customWidth="1"/>
    <col min="1571" max="1571" width="11.5703125" style="249" customWidth="1"/>
    <col min="1572" max="1572" width="9.42578125" style="249" customWidth="1"/>
    <col min="1573" max="1581" width="9" style="249" customWidth="1"/>
    <col min="1582" max="1584" width="10" style="249" customWidth="1"/>
    <col min="1585" max="1587" width="9" style="249" customWidth="1"/>
    <col min="1588" max="1588" width="9.7109375" style="249" customWidth="1"/>
    <col min="1589" max="1590" width="10.140625" style="249" customWidth="1"/>
    <col min="1591" max="1593" width="9" style="249" customWidth="1"/>
    <col min="1594" max="1605" width="10.28515625" style="249" customWidth="1"/>
    <col min="1606" max="1606" width="10.7109375" style="249" customWidth="1"/>
    <col min="1607" max="1609" width="12.140625" style="249" customWidth="1"/>
    <col min="1610" max="1610" width="12.28515625" style="249" customWidth="1"/>
    <col min="1611" max="1612" width="12.140625" style="249" customWidth="1"/>
    <col min="1613" max="1613" width="11.140625" style="249" customWidth="1"/>
    <col min="1614" max="1614" width="10.85546875" style="249" customWidth="1"/>
    <col min="1615" max="1615" width="10.140625" style="249" customWidth="1"/>
    <col min="1616" max="1616" width="11.140625" style="249" customWidth="1"/>
    <col min="1617" max="1617" width="11.42578125" style="249" customWidth="1"/>
    <col min="1618" max="1621" width="0" style="249" hidden="1" customWidth="1"/>
    <col min="1622" max="1622" width="16.7109375" style="249" customWidth="1"/>
    <col min="1623" max="1623" width="12.7109375" style="249" customWidth="1"/>
    <col min="1624" max="1792" width="9" style="249"/>
    <col min="1793" max="1793" width="14.42578125" style="249" customWidth="1"/>
    <col min="1794" max="1794" width="26.28515625" style="249" customWidth="1"/>
    <col min="1795" max="1795" width="31.7109375" style="249" customWidth="1"/>
    <col min="1796" max="1798" width="11.7109375" style="249" customWidth="1"/>
    <col min="1799" max="1799" width="10.5703125" style="249" customWidth="1"/>
    <col min="1800" max="1800" width="11.42578125" style="249" customWidth="1"/>
    <col min="1801" max="1801" width="10.5703125" style="249" customWidth="1"/>
    <col min="1802" max="1802" width="11.5703125" style="249" customWidth="1"/>
    <col min="1803" max="1805" width="10.42578125" style="249" customWidth="1"/>
    <col min="1806" max="1806" width="11.85546875" style="249" customWidth="1"/>
    <col min="1807" max="1807" width="10.42578125" style="249" customWidth="1"/>
    <col min="1808" max="1808" width="11.42578125" style="249" customWidth="1"/>
    <col min="1809" max="1813" width="9.85546875" style="249" customWidth="1"/>
    <col min="1814" max="1816" width="10.7109375" style="249" customWidth="1"/>
    <col min="1817" max="1825" width="9" style="249" customWidth="1"/>
    <col min="1826" max="1826" width="9.42578125" style="249" customWidth="1"/>
    <col min="1827" max="1827" width="11.5703125" style="249" customWidth="1"/>
    <col min="1828" max="1828" width="9.42578125" style="249" customWidth="1"/>
    <col min="1829" max="1837" width="9" style="249" customWidth="1"/>
    <col min="1838" max="1840" width="10" style="249" customWidth="1"/>
    <col min="1841" max="1843" width="9" style="249" customWidth="1"/>
    <col min="1844" max="1844" width="9.7109375" style="249" customWidth="1"/>
    <col min="1845" max="1846" width="10.140625" style="249" customWidth="1"/>
    <col min="1847" max="1849" width="9" style="249" customWidth="1"/>
    <col min="1850" max="1861" width="10.28515625" style="249" customWidth="1"/>
    <col min="1862" max="1862" width="10.7109375" style="249" customWidth="1"/>
    <col min="1863" max="1865" width="12.140625" style="249" customWidth="1"/>
    <col min="1866" max="1866" width="12.28515625" style="249" customWidth="1"/>
    <col min="1867" max="1868" width="12.140625" style="249" customWidth="1"/>
    <col min="1869" max="1869" width="11.140625" style="249" customWidth="1"/>
    <col min="1870" max="1870" width="10.85546875" style="249" customWidth="1"/>
    <col min="1871" max="1871" width="10.140625" style="249" customWidth="1"/>
    <col min="1872" max="1872" width="11.140625" style="249" customWidth="1"/>
    <col min="1873" max="1873" width="11.42578125" style="249" customWidth="1"/>
    <col min="1874" max="1877" width="0" style="249" hidden="1" customWidth="1"/>
    <col min="1878" max="1878" width="16.7109375" style="249" customWidth="1"/>
    <col min="1879" max="1879" width="12.7109375" style="249" customWidth="1"/>
    <col min="1880" max="2048" width="9" style="249"/>
    <col min="2049" max="2049" width="14.42578125" style="249" customWidth="1"/>
    <col min="2050" max="2050" width="26.28515625" style="249" customWidth="1"/>
    <col min="2051" max="2051" width="31.7109375" style="249" customWidth="1"/>
    <col min="2052" max="2054" width="11.7109375" style="249" customWidth="1"/>
    <col min="2055" max="2055" width="10.5703125" style="249" customWidth="1"/>
    <col min="2056" max="2056" width="11.42578125" style="249" customWidth="1"/>
    <col min="2057" max="2057" width="10.5703125" style="249" customWidth="1"/>
    <col min="2058" max="2058" width="11.5703125" style="249" customWidth="1"/>
    <col min="2059" max="2061" width="10.42578125" style="249" customWidth="1"/>
    <col min="2062" max="2062" width="11.85546875" style="249" customWidth="1"/>
    <col min="2063" max="2063" width="10.42578125" style="249" customWidth="1"/>
    <col min="2064" max="2064" width="11.42578125" style="249" customWidth="1"/>
    <col min="2065" max="2069" width="9.85546875" style="249" customWidth="1"/>
    <col min="2070" max="2072" width="10.7109375" style="249" customWidth="1"/>
    <col min="2073" max="2081" width="9" style="249" customWidth="1"/>
    <col min="2082" max="2082" width="9.42578125" style="249" customWidth="1"/>
    <col min="2083" max="2083" width="11.5703125" style="249" customWidth="1"/>
    <col min="2084" max="2084" width="9.42578125" style="249" customWidth="1"/>
    <col min="2085" max="2093" width="9" style="249" customWidth="1"/>
    <col min="2094" max="2096" width="10" style="249" customWidth="1"/>
    <col min="2097" max="2099" width="9" style="249" customWidth="1"/>
    <col min="2100" max="2100" width="9.7109375" style="249" customWidth="1"/>
    <col min="2101" max="2102" width="10.140625" style="249" customWidth="1"/>
    <col min="2103" max="2105" width="9" style="249" customWidth="1"/>
    <col min="2106" max="2117" width="10.28515625" style="249" customWidth="1"/>
    <col min="2118" max="2118" width="10.7109375" style="249" customWidth="1"/>
    <col min="2119" max="2121" width="12.140625" style="249" customWidth="1"/>
    <col min="2122" max="2122" width="12.28515625" style="249" customWidth="1"/>
    <col min="2123" max="2124" width="12.140625" style="249" customWidth="1"/>
    <col min="2125" max="2125" width="11.140625" style="249" customWidth="1"/>
    <col min="2126" max="2126" width="10.85546875" style="249" customWidth="1"/>
    <col min="2127" max="2127" width="10.140625" style="249" customWidth="1"/>
    <col min="2128" max="2128" width="11.140625" style="249" customWidth="1"/>
    <col min="2129" max="2129" width="11.42578125" style="249" customWidth="1"/>
    <col min="2130" max="2133" width="0" style="249" hidden="1" customWidth="1"/>
    <col min="2134" max="2134" width="16.7109375" style="249" customWidth="1"/>
    <col min="2135" max="2135" width="12.7109375" style="249" customWidth="1"/>
    <col min="2136" max="2304" width="9" style="249"/>
    <col min="2305" max="2305" width="14.42578125" style="249" customWidth="1"/>
    <col min="2306" max="2306" width="26.28515625" style="249" customWidth="1"/>
    <col min="2307" max="2307" width="31.7109375" style="249" customWidth="1"/>
    <col min="2308" max="2310" width="11.7109375" style="249" customWidth="1"/>
    <col min="2311" max="2311" width="10.5703125" style="249" customWidth="1"/>
    <col min="2312" max="2312" width="11.42578125" style="249" customWidth="1"/>
    <col min="2313" max="2313" width="10.5703125" style="249" customWidth="1"/>
    <col min="2314" max="2314" width="11.5703125" style="249" customWidth="1"/>
    <col min="2315" max="2317" width="10.42578125" style="249" customWidth="1"/>
    <col min="2318" max="2318" width="11.85546875" style="249" customWidth="1"/>
    <col min="2319" max="2319" width="10.42578125" style="249" customWidth="1"/>
    <col min="2320" max="2320" width="11.42578125" style="249" customWidth="1"/>
    <col min="2321" max="2325" width="9.85546875" style="249" customWidth="1"/>
    <col min="2326" max="2328" width="10.7109375" style="249" customWidth="1"/>
    <col min="2329" max="2337" width="9" style="249" customWidth="1"/>
    <col min="2338" max="2338" width="9.42578125" style="249" customWidth="1"/>
    <col min="2339" max="2339" width="11.5703125" style="249" customWidth="1"/>
    <col min="2340" max="2340" width="9.42578125" style="249" customWidth="1"/>
    <col min="2341" max="2349" width="9" style="249" customWidth="1"/>
    <col min="2350" max="2352" width="10" style="249" customWidth="1"/>
    <col min="2353" max="2355" width="9" style="249" customWidth="1"/>
    <col min="2356" max="2356" width="9.7109375" style="249" customWidth="1"/>
    <col min="2357" max="2358" width="10.140625" style="249" customWidth="1"/>
    <col min="2359" max="2361" width="9" style="249" customWidth="1"/>
    <col min="2362" max="2373" width="10.28515625" style="249" customWidth="1"/>
    <col min="2374" max="2374" width="10.7109375" style="249" customWidth="1"/>
    <col min="2375" max="2377" width="12.140625" style="249" customWidth="1"/>
    <col min="2378" max="2378" width="12.28515625" style="249" customWidth="1"/>
    <col min="2379" max="2380" width="12.140625" style="249" customWidth="1"/>
    <col min="2381" max="2381" width="11.140625" style="249" customWidth="1"/>
    <col min="2382" max="2382" width="10.85546875" style="249" customWidth="1"/>
    <col min="2383" max="2383" width="10.140625" style="249" customWidth="1"/>
    <col min="2384" max="2384" width="11.140625" style="249" customWidth="1"/>
    <col min="2385" max="2385" width="11.42578125" style="249" customWidth="1"/>
    <col min="2386" max="2389" width="0" style="249" hidden="1" customWidth="1"/>
    <col min="2390" max="2390" width="16.7109375" style="249" customWidth="1"/>
    <col min="2391" max="2391" width="12.7109375" style="249" customWidth="1"/>
    <col min="2392" max="2560" width="9" style="249"/>
    <col min="2561" max="2561" width="14.42578125" style="249" customWidth="1"/>
    <col min="2562" max="2562" width="26.28515625" style="249" customWidth="1"/>
    <col min="2563" max="2563" width="31.7109375" style="249" customWidth="1"/>
    <col min="2564" max="2566" width="11.7109375" style="249" customWidth="1"/>
    <col min="2567" max="2567" width="10.5703125" style="249" customWidth="1"/>
    <col min="2568" max="2568" width="11.42578125" style="249" customWidth="1"/>
    <col min="2569" max="2569" width="10.5703125" style="249" customWidth="1"/>
    <col min="2570" max="2570" width="11.5703125" style="249" customWidth="1"/>
    <col min="2571" max="2573" width="10.42578125" style="249" customWidth="1"/>
    <col min="2574" max="2574" width="11.85546875" style="249" customWidth="1"/>
    <col min="2575" max="2575" width="10.42578125" style="249" customWidth="1"/>
    <col min="2576" max="2576" width="11.42578125" style="249" customWidth="1"/>
    <col min="2577" max="2581" width="9.85546875" style="249" customWidth="1"/>
    <col min="2582" max="2584" width="10.7109375" style="249" customWidth="1"/>
    <col min="2585" max="2593" width="9" style="249" customWidth="1"/>
    <col min="2594" max="2594" width="9.42578125" style="249" customWidth="1"/>
    <col min="2595" max="2595" width="11.5703125" style="249" customWidth="1"/>
    <col min="2596" max="2596" width="9.42578125" style="249" customWidth="1"/>
    <col min="2597" max="2605" width="9" style="249" customWidth="1"/>
    <col min="2606" max="2608" width="10" style="249" customWidth="1"/>
    <col min="2609" max="2611" width="9" style="249" customWidth="1"/>
    <col min="2612" max="2612" width="9.7109375" style="249" customWidth="1"/>
    <col min="2613" max="2614" width="10.140625" style="249" customWidth="1"/>
    <col min="2615" max="2617" width="9" style="249" customWidth="1"/>
    <col min="2618" max="2629" width="10.28515625" style="249" customWidth="1"/>
    <col min="2630" max="2630" width="10.7109375" style="249" customWidth="1"/>
    <col min="2631" max="2633" width="12.140625" style="249" customWidth="1"/>
    <col min="2634" max="2634" width="12.28515625" style="249" customWidth="1"/>
    <col min="2635" max="2636" width="12.140625" style="249" customWidth="1"/>
    <col min="2637" max="2637" width="11.140625" style="249" customWidth="1"/>
    <col min="2638" max="2638" width="10.85546875" style="249" customWidth="1"/>
    <col min="2639" max="2639" width="10.140625" style="249" customWidth="1"/>
    <col min="2640" max="2640" width="11.140625" style="249" customWidth="1"/>
    <col min="2641" max="2641" width="11.42578125" style="249" customWidth="1"/>
    <col min="2642" max="2645" width="0" style="249" hidden="1" customWidth="1"/>
    <col min="2646" max="2646" width="16.7109375" style="249" customWidth="1"/>
    <col min="2647" max="2647" width="12.7109375" style="249" customWidth="1"/>
    <col min="2648" max="2816" width="9" style="249"/>
    <col min="2817" max="2817" width="14.42578125" style="249" customWidth="1"/>
    <col min="2818" max="2818" width="26.28515625" style="249" customWidth="1"/>
    <col min="2819" max="2819" width="31.7109375" style="249" customWidth="1"/>
    <col min="2820" max="2822" width="11.7109375" style="249" customWidth="1"/>
    <col min="2823" max="2823" width="10.5703125" style="249" customWidth="1"/>
    <col min="2824" max="2824" width="11.42578125" style="249" customWidth="1"/>
    <col min="2825" max="2825" width="10.5703125" style="249" customWidth="1"/>
    <col min="2826" max="2826" width="11.5703125" style="249" customWidth="1"/>
    <col min="2827" max="2829" width="10.42578125" style="249" customWidth="1"/>
    <col min="2830" max="2830" width="11.85546875" style="249" customWidth="1"/>
    <col min="2831" max="2831" width="10.42578125" style="249" customWidth="1"/>
    <col min="2832" max="2832" width="11.42578125" style="249" customWidth="1"/>
    <col min="2833" max="2837" width="9.85546875" style="249" customWidth="1"/>
    <col min="2838" max="2840" width="10.7109375" style="249" customWidth="1"/>
    <col min="2841" max="2849" width="9" style="249" customWidth="1"/>
    <col min="2850" max="2850" width="9.42578125" style="249" customWidth="1"/>
    <col min="2851" max="2851" width="11.5703125" style="249" customWidth="1"/>
    <col min="2852" max="2852" width="9.42578125" style="249" customWidth="1"/>
    <col min="2853" max="2861" width="9" style="249" customWidth="1"/>
    <col min="2862" max="2864" width="10" style="249" customWidth="1"/>
    <col min="2865" max="2867" width="9" style="249" customWidth="1"/>
    <col min="2868" max="2868" width="9.7109375" style="249" customWidth="1"/>
    <col min="2869" max="2870" width="10.140625" style="249" customWidth="1"/>
    <col min="2871" max="2873" width="9" style="249" customWidth="1"/>
    <col min="2874" max="2885" width="10.28515625" style="249" customWidth="1"/>
    <col min="2886" max="2886" width="10.7109375" style="249" customWidth="1"/>
    <col min="2887" max="2889" width="12.140625" style="249" customWidth="1"/>
    <col min="2890" max="2890" width="12.28515625" style="249" customWidth="1"/>
    <col min="2891" max="2892" width="12.140625" style="249" customWidth="1"/>
    <col min="2893" max="2893" width="11.140625" style="249" customWidth="1"/>
    <col min="2894" max="2894" width="10.85546875" style="249" customWidth="1"/>
    <col min="2895" max="2895" width="10.140625" style="249" customWidth="1"/>
    <col min="2896" max="2896" width="11.140625" style="249" customWidth="1"/>
    <col min="2897" max="2897" width="11.42578125" style="249" customWidth="1"/>
    <col min="2898" max="2901" width="0" style="249" hidden="1" customWidth="1"/>
    <col min="2902" max="2902" width="16.7109375" style="249" customWidth="1"/>
    <col min="2903" max="2903" width="12.7109375" style="249" customWidth="1"/>
    <col min="2904" max="3072" width="9" style="249"/>
    <col min="3073" max="3073" width="14.42578125" style="249" customWidth="1"/>
    <col min="3074" max="3074" width="26.28515625" style="249" customWidth="1"/>
    <col min="3075" max="3075" width="31.7109375" style="249" customWidth="1"/>
    <col min="3076" max="3078" width="11.7109375" style="249" customWidth="1"/>
    <col min="3079" max="3079" width="10.5703125" style="249" customWidth="1"/>
    <col min="3080" max="3080" width="11.42578125" style="249" customWidth="1"/>
    <col min="3081" max="3081" width="10.5703125" style="249" customWidth="1"/>
    <col min="3082" max="3082" width="11.5703125" style="249" customWidth="1"/>
    <col min="3083" max="3085" width="10.42578125" style="249" customWidth="1"/>
    <col min="3086" max="3086" width="11.85546875" style="249" customWidth="1"/>
    <col min="3087" max="3087" width="10.42578125" style="249" customWidth="1"/>
    <col min="3088" max="3088" width="11.42578125" style="249" customWidth="1"/>
    <col min="3089" max="3093" width="9.85546875" style="249" customWidth="1"/>
    <col min="3094" max="3096" width="10.7109375" style="249" customWidth="1"/>
    <col min="3097" max="3105" width="9" style="249" customWidth="1"/>
    <col min="3106" max="3106" width="9.42578125" style="249" customWidth="1"/>
    <col min="3107" max="3107" width="11.5703125" style="249" customWidth="1"/>
    <col min="3108" max="3108" width="9.42578125" style="249" customWidth="1"/>
    <col min="3109" max="3117" width="9" style="249" customWidth="1"/>
    <col min="3118" max="3120" width="10" style="249" customWidth="1"/>
    <col min="3121" max="3123" width="9" style="249" customWidth="1"/>
    <col min="3124" max="3124" width="9.7109375" style="249" customWidth="1"/>
    <col min="3125" max="3126" width="10.140625" style="249" customWidth="1"/>
    <col min="3127" max="3129" width="9" style="249" customWidth="1"/>
    <col min="3130" max="3141" width="10.28515625" style="249" customWidth="1"/>
    <col min="3142" max="3142" width="10.7109375" style="249" customWidth="1"/>
    <col min="3143" max="3145" width="12.140625" style="249" customWidth="1"/>
    <col min="3146" max="3146" width="12.28515625" style="249" customWidth="1"/>
    <col min="3147" max="3148" width="12.140625" style="249" customWidth="1"/>
    <col min="3149" max="3149" width="11.140625" style="249" customWidth="1"/>
    <col min="3150" max="3150" width="10.85546875" style="249" customWidth="1"/>
    <col min="3151" max="3151" width="10.140625" style="249" customWidth="1"/>
    <col min="3152" max="3152" width="11.140625" style="249" customWidth="1"/>
    <col min="3153" max="3153" width="11.42578125" style="249" customWidth="1"/>
    <col min="3154" max="3157" width="0" style="249" hidden="1" customWidth="1"/>
    <col min="3158" max="3158" width="16.7109375" style="249" customWidth="1"/>
    <col min="3159" max="3159" width="12.7109375" style="249" customWidth="1"/>
    <col min="3160" max="3328" width="9" style="249"/>
    <col min="3329" max="3329" width="14.42578125" style="249" customWidth="1"/>
    <col min="3330" max="3330" width="26.28515625" style="249" customWidth="1"/>
    <col min="3331" max="3331" width="31.7109375" style="249" customWidth="1"/>
    <col min="3332" max="3334" width="11.7109375" style="249" customWidth="1"/>
    <col min="3335" max="3335" width="10.5703125" style="249" customWidth="1"/>
    <col min="3336" max="3336" width="11.42578125" style="249" customWidth="1"/>
    <col min="3337" max="3337" width="10.5703125" style="249" customWidth="1"/>
    <col min="3338" max="3338" width="11.5703125" style="249" customWidth="1"/>
    <col min="3339" max="3341" width="10.42578125" style="249" customWidth="1"/>
    <col min="3342" max="3342" width="11.85546875" style="249" customWidth="1"/>
    <col min="3343" max="3343" width="10.42578125" style="249" customWidth="1"/>
    <col min="3344" max="3344" width="11.42578125" style="249" customWidth="1"/>
    <col min="3345" max="3349" width="9.85546875" style="249" customWidth="1"/>
    <col min="3350" max="3352" width="10.7109375" style="249" customWidth="1"/>
    <col min="3353" max="3361" width="9" style="249" customWidth="1"/>
    <col min="3362" max="3362" width="9.42578125" style="249" customWidth="1"/>
    <col min="3363" max="3363" width="11.5703125" style="249" customWidth="1"/>
    <col min="3364" max="3364" width="9.42578125" style="249" customWidth="1"/>
    <col min="3365" max="3373" width="9" style="249" customWidth="1"/>
    <col min="3374" max="3376" width="10" style="249" customWidth="1"/>
    <col min="3377" max="3379" width="9" style="249" customWidth="1"/>
    <col min="3380" max="3380" width="9.7109375" style="249" customWidth="1"/>
    <col min="3381" max="3382" width="10.140625" style="249" customWidth="1"/>
    <col min="3383" max="3385" width="9" style="249" customWidth="1"/>
    <col min="3386" max="3397" width="10.28515625" style="249" customWidth="1"/>
    <col min="3398" max="3398" width="10.7109375" style="249" customWidth="1"/>
    <col min="3399" max="3401" width="12.140625" style="249" customWidth="1"/>
    <col min="3402" max="3402" width="12.28515625" style="249" customWidth="1"/>
    <col min="3403" max="3404" width="12.140625" style="249" customWidth="1"/>
    <col min="3405" max="3405" width="11.140625" style="249" customWidth="1"/>
    <col min="3406" max="3406" width="10.85546875" style="249" customWidth="1"/>
    <col min="3407" max="3407" width="10.140625" style="249" customWidth="1"/>
    <col min="3408" max="3408" width="11.140625" style="249" customWidth="1"/>
    <col min="3409" max="3409" width="11.42578125" style="249" customWidth="1"/>
    <col min="3410" max="3413" width="0" style="249" hidden="1" customWidth="1"/>
    <col min="3414" max="3414" width="16.7109375" style="249" customWidth="1"/>
    <col min="3415" max="3415" width="12.7109375" style="249" customWidth="1"/>
    <col min="3416" max="3584" width="9" style="249"/>
    <col min="3585" max="3585" width="14.42578125" style="249" customWidth="1"/>
    <col min="3586" max="3586" width="26.28515625" style="249" customWidth="1"/>
    <col min="3587" max="3587" width="31.7109375" style="249" customWidth="1"/>
    <col min="3588" max="3590" width="11.7109375" style="249" customWidth="1"/>
    <col min="3591" max="3591" width="10.5703125" style="249" customWidth="1"/>
    <col min="3592" max="3592" width="11.42578125" style="249" customWidth="1"/>
    <col min="3593" max="3593" width="10.5703125" style="249" customWidth="1"/>
    <col min="3594" max="3594" width="11.5703125" style="249" customWidth="1"/>
    <col min="3595" max="3597" width="10.42578125" style="249" customWidth="1"/>
    <col min="3598" max="3598" width="11.85546875" style="249" customWidth="1"/>
    <col min="3599" max="3599" width="10.42578125" style="249" customWidth="1"/>
    <col min="3600" max="3600" width="11.42578125" style="249" customWidth="1"/>
    <col min="3601" max="3605" width="9.85546875" style="249" customWidth="1"/>
    <col min="3606" max="3608" width="10.7109375" style="249" customWidth="1"/>
    <col min="3609" max="3617" width="9" style="249" customWidth="1"/>
    <col min="3618" max="3618" width="9.42578125" style="249" customWidth="1"/>
    <col min="3619" max="3619" width="11.5703125" style="249" customWidth="1"/>
    <col min="3620" max="3620" width="9.42578125" style="249" customWidth="1"/>
    <col min="3621" max="3629" width="9" style="249" customWidth="1"/>
    <col min="3630" max="3632" width="10" style="249" customWidth="1"/>
    <col min="3633" max="3635" width="9" style="249" customWidth="1"/>
    <col min="3636" max="3636" width="9.7109375" style="249" customWidth="1"/>
    <col min="3637" max="3638" width="10.140625" style="249" customWidth="1"/>
    <col min="3639" max="3641" width="9" style="249" customWidth="1"/>
    <col min="3642" max="3653" width="10.28515625" style="249" customWidth="1"/>
    <col min="3654" max="3654" width="10.7109375" style="249" customWidth="1"/>
    <col min="3655" max="3657" width="12.140625" style="249" customWidth="1"/>
    <col min="3658" max="3658" width="12.28515625" style="249" customWidth="1"/>
    <col min="3659" max="3660" width="12.140625" style="249" customWidth="1"/>
    <col min="3661" max="3661" width="11.140625" style="249" customWidth="1"/>
    <col min="3662" max="3662" width="10.85546875" style="249" customWidth="1"/>
    <col min="3663" max="3663" width="10.140625" style="249" customWidth="1"/>
    <col min="3664" max="3664" width="11.140625" style="249" customWidth="1"/>
    <col min="3665" max="3665" width="11.42578125" style="249" customWidth="1"/>
    <col min="3666" max="3669" width="0" style="249" hidden="1" customWidth="1"/>
    <col min="3670" max="3670" width="16.7109375" style="249" customWidth="1"/>
    <col min="3671" max="3671" width="12.7109375" style="249" customWidth="1"/>
    <col min="3672" max="3840" width="9" style="249"/>
    <col min="3841" max="3841" width="14.42578125" style="249" customWidth="1"/>
    <col min="3842" max="3842" width="26.28515625" style="249" customWidth="1"/>
    <col min="3843" max="3843" width="31.7109375" style="249" customWidth="1"/>
    <col min="3844" max="3846" width="11.7109375" style="249" customWidth="1"/>
    <col min="3847" max="3847" width="10.5703125" style="249" customWidth="1"/>
    <col min="3848" max="3848" width="11.42578125" style="249" customWidth="1"/>
    <col min="3849" max="3849" width="10.5703125" style="249" customWidth="1"/>
    <col min="3850" max="3850" width="11.5703125" style="249" customWidth="1"/>
    <col min="3851" max="3853" width="10.42578125" style="249" customWidth="1"/>
    <col min="3854" max="3854" width="11.85546875" style="249" customWidth="1"/>
    <col min="3855" max="3855" width="10.42578125" style="249" customWidth="1"/>
    <col min="3856" max="3856" width="11.42578125" style="249" customWidth="1"/>
    <col min="3857" max="3861" width="9.85546875" style="249" customWidth="1"/>
    <col min="3862" max="3864" width="10.7109375" style="249" customWidth="1"/>
    <col min="3865" max="3873" width="9" style="249" customWidth="1"/>
    <col min="3874" max="3874" width="9.42578125" style="249" customWidth="1"/>
    <col min="3875" max="3875" width="11.5703125" style="249" customWidth="1"/>
    <col min="3876" max="3876" width="9.42578125" style="249" customWidth="1"/>
    <col min="3877" max="3885" width="9" style="249" customWidth="1"/>
    <col min="3886" max="3888" width="10" style="249" customWidth="1"/>
    <col min="3889" max="3891" width="9" style="249" customWidth="1"/>
    <col min="3892" max="3892" width="9.7109375" style="249" customWidth="1"/>
    <col min="3893" max="3894" width="10.140625" style="249" customWidth="1"/>
    <col min="3895" max="3897" width="9" style="249" customWidth="1"/>
    <col min="3898" max="3909" width="10.28515625" style="249" customWidth="1"/>
    <col min="3910" max="3910" width="10.7109375" style="249" customWidth="1"/>
    <col min="3911" max="3913" width="12.140625" style="249" customWidth="1"/>
    <col min="3914" max="3914" width="12.28515625" style="249" customWidth="1"/>
    <col min="3915" max="3916" width="12.140625" style="249" customWidth="1"/>
    <col min="3917" max="3917" width="11.140625" style="249" customWidth="1"/>
    <col min="3918" max="3918" width="10.85546875" style="249" customWidth="1"/>
    <col min="3919" max="3919" width="10.140625" style="249" customWidth="1"/>
    <col min="3920" max="3920" width="11.140625" style="249" customWidth="1"/>
    <col min="3921" max="3921" width="11.42578125" style="249" customWidth="1"/>
    <col min="3922" max="3925" width="0" style="249" hidden="1" customWidth="1"/>
    <col min="3926" max="3926" width="16.7109375" style="249" customWidth="1"/>
    <col min="3927" max="3927" width="12.7109375" style="249" customWidth="1"/>
    <col min="3928" max="4096" width="9" style="249"/>
    <col min="4097" max="4097" width="14.42578125" style="249" customWidth="1"/>
    <col min="4098" max="4098" width="26.28515625" style="249" customWidth="1"/>
    <col min="4099" max="4099" width="31.7109375" style="249" customWidth="1"/>
    <col min="4100" max="4102" width="11.7109375" style="249" customWidth="1"/>
    <col min="4103" max="4103" width="10.5703125" style="249" customWidth="1"/>
    <col min="4104" max="4104" width="11.42578125" style="249" customWidth="1"/>
    <col min="4105" max="4105" width="10.5703125" style="249" customWidth="1"/>
    <col min="4106" max="4106" width="11.5703125" style="249" customWidth="1"/>
    <col min="4107" max="4109" width="10.42578125" style="249" customWidth="1"/>
    <col min="4110" max="4110" width="11.85546875" style="249" customWidth="1"/>
    <col min="4111" max="4111" width="10.42578125" style="249" customWidth="1"/>
    <col min="4112" max="4112" width="11.42578125" style="249" customWidth="1"/>
    <col min="4113" max="4117" width="9.85546875" style="249" customWidth="1"/>
    <col min="4118" max="4120" width="10.7109375" style="249" customWidth="1"/>
    <col min="4121" max="4129" width="9" style="249" customWidth="1"/>
    <col min="4130" max="4130" width="9.42578125" style="249" customWidth="1"/>
    <col min="4131" max="4131" width="11.5703125" style="249" customWidth="1"/>
    <col min="4132" max="4132" width="9.42578125" style="249" customWidth="1"/>
    <col min="4133" max="4141" width="9" style="249" customWidth="1"/>
    <col min="4142" max="4144" width="10" style="249" customWidth="1"/>
    <col min="4145" max="4147" width="9" style="249" customWidth="1"/>
    <col min="4148" max="4148" width="9.7109375" style="249" customWidth="1"/>
    <col min="4149" max="4150" width="10.140625" style="249" customWidth="1"/>
    <col min="4151" max="4153" width="9" style="249" customWidth="1"/>
    <col min="4154" max="4165" width="10.28515625" style="249" customWidth="1"/>
    <col min="4166" max="4166" width="10.7109375" style="249" customWidth="1"/>
    <col min="4167" max="4169" width="12.140625" style="249" customWidth="1"/>
    <col min="4170" max="4170" width="12.28515625" style="249" customWidth="1"/>
    <col min="4171" max="4172" width="12.140625" style="249" customWidth="1"/>
    <col min="4173" max="4173" width="11.140625" style="249" customWidth="1"/>
    <col min="4174" max="4174" width="10.85546875" style="249" customWidth="1"/>
    <col min="4175" max="4175" width="10.140625" style="249" customWidth="1"/>
    <col min="4176" max="4176" width="11.140625" style="249" customWidth="1"/>
    <col min="4177" max="4177" width="11.42578125" style="249" customWidth="1"/>
    <col min="4178" max="4181" width="0" style="249" hidden="1" customWidth="1"/>
    <col min="4182" max="4182" width="16.7109375" style="249" customWidth="1"/>
    <col min="4183" max="4183" width="12.7109375" style="249" customWidth="1"/>
    <col min="4184" max="4352" width="9" style="249"/>
    <col min="4353" max="4353" width="14.42578125" style="249" customWidth="1"/>
    <col min="4354" max="4354" width="26.28515625" style="249" customWidth="1"/>
    <col min="4355" max="4355" width="31.7109375" style="249" customWidth="1"/>
    <col min="4356" max="4358" width="11.7109375" style="249" customWidth="1"/>
    <col min="4359" max="4359" width="10.5703125" style="249" customWidth="1"/>
    <col min="4360" max="4360" width="11.42578125" style="249" customWidth="1"/>
    <col min="4361" max="4361" width="10.5703125" style="249" customWidth="1"/>
    <col min="4362" max="4362" width="11.5703125" style="249" customWidth="1"/>
    <col min="4363" max="4365" width="10.42578125" style="249" customWidth="1"/>
    <col min="4366" max="4366" width="11.85546875" style="249" customWidth="1"/>
    <col min="4367" max="4367" width="10.42578125" style="249" customWidth="1"/>
    <col min="4368" max="4368" width="11.42578125" style="249" customWidth="1"/>
    <col min="4369" max="4373" width="9.85546875" style="249" customWidth="1"/>
    <col min="4374" max="4376" width="10.7109375" style="249" customWidth="1"/>
    <col min="4377" max="4385" width="9" style="249" customWidth="1"/>
    <col min="4386" max="4386" width="9.42578125" style="249" customWidth="1"/>
    <col min="4387" max="4387" width="11.5703125" style="249" customWidth="1"/>
    <col min="4388" max="4388" width="9.42578125" style="249" customWidth="1"/>
    <col min="4389" max="4397" width="9" style="249" customWidth="1"/>
    <col min="4398" max="4400" width="10" style="249" customWidth="1"/>
    <col min="4401" max="4403" width="9" style="249" customWidth="1"/>
    <col min="4404" max="4404" width="9.7109375" style="249" customWidth="1"/>
    <col min="4405" max="4406" width="10.140625" style="249" customWidth="1"/>
    <col min="4407" max="4409" width="9" style="249" customWidth="1"/>
    <col min="4410" max="4421" width="10.28515625" style="249" customWidth="1"/>
    <col min="4422" max="4422" width="10.7109375" style="249" customWidth="1"/>
    <col min="4423" max="4425" width="12.140625" style="249" customWidth="1"/>
    <col min="4426" max="4426" width="12.28515625" style="249" customWidth="1"/>
    <col min="4427" max="4428" width="12.140625" style="249" customWidth="1"/>
    <col min="4429" max="4429" width="11.140625" style="249" customWidth="1"/>
    <col min="4430" max="4430" width="10.85546875" style="249" customWidth="1"/>
    <col min="4431" max="4431" width="10.140625" style="249" customWidth="1"/>
    <col min="4432" max="4432" width="11.140625" style="249" customWidth="1"/>
    <col min="4433" max="4433" width="11.42578125" style="249" customWidth="1"/>
    <col min="4434" max="4437" width="0" style="249" hidden="1" customWidth="1"/>
    <col min="4438" max="4438" width="16.7109375" style="249" customWidth="1"/>
    <col min="4439" max="4439" width="12.7109375" style="249" customWidth="1"/>
    <col min="4440" max="4608" width="9" style="249"/>
    <col min="4609" max="4609" width="14.42578125" style="249" customWidth="1"/>
    <col min="4610" max="4610" width="26.28515625" style="249" customWidth="1"/>
    <col min="4611" max="4611" width="31.7109375" style="249" customWidth="1"/>
    <col min="4612" max="4614" width="11.7109375" style="249" customWidth="1"/>
    <col min="4615" max="4615" width="10.5703125" style="249" customWidth="1"/>
    <col min="4616" max="4616" width="11.42578125" style="249" customWidth="1"/>
    <col min="4617" max="4617" width="10.5703125" style="249" customWidth="1"/>
    <col min="4618" max="4618" width="11.5703125" style="249" customWidth="1"/>
    <col min="4619" max="4621" width="10.42578125" style="249" customWidth="1"/>
    <col min="4622" max="4622" width="11.85546875" style="249" customWidth="1"/>
    <col min="4623" max="4623" width="10.42578125" style="249" customWidth="1"/>
    <col min="4624" max="4624" width="11.42578125" style="249" customWidth="1"/>
    <col min="4625" max="4629" width="9.85546875" style="249" customWidth="1"/>
    <col min="4630" max="4632" width="10.7109375" style="249" customWidth="1"/>
    <col min="4633" max="4641" width="9" style="249" customWidth="1"/>
    <col min="4642" max="4642" width="9.42578125" style="249" customWidth="1"/>
    <col min="4643" max="4643" width="11.5703125" style="249" customWidth="1"/>
    <col min="4644" max="4644" width="9.42578125" style="249" customWidth="1"/>
    <col min="4645" max="4653" width="9" style="249" customWidth="1"/>
    <col min="4654" max="4656" width="10" style="249" customWidth="1"/>
    <col min="4657" max="4659" width="9" style="249" customWidth="1"/>
    <col min="4660" max="4660" width="9.7109375" style="249" customWidth="1"/>
    <col min="4661" max="4662" width="10.140625" style="249" customWidth="1"/>
    <col min="4663" max="4665" width="9" style="249" customWidth="1"/>
    <col min="4666" max="4677" width="10.28515625" style="249" customWidth="1"/>
    <col min="4678" max="4678" width="10.7109375" style="249" customWidth="1"/>
    <col min="4679" max="4681" width="12.140625" style="249" customWidth="1"/>
    <col min="4682" max="4682" width="12.28515625" style="249" customWidth="1"/>
    <col min="4683" max="4684" width="12.140625" style="249" customWidth="1"/>
    <col min="4685" max="4685" width="11.140625" style="249" customWidth="1"/>
    <col min="4686" max="4686" width="10.85546875" style="249" customWidth="1"/>
    <col min="4687" max="4687" width="10.140625" style="249" customWidth="1"/>
    <col min="4688" max="4688" width="11.140625" style="249" customWidth="1"/>
    <col min="4689" max="4689" width="11.42578125" style="249" customWidth="1"/>
    <col min="4690" max="4693" width="0" style="249" hidden="1" customWidth="1"/>
    <col min="4694" max="4694" width="16.7109375" style="249" customWidth="1"/>
    <col min="4695" max="4695" width="12.7109375" style="249" customWidth="1"/>
    <col min="4696" max="4864" width="9" style="249"/>
    <col min="4865" max="4865" width="14.42578125" style="249" customWidth="1"/>
    <col min="4866" max="4866" width="26.28515625" style="249" customWidth="1"/>
    <col min="4867" max="4867" width="31.7109375" style="249" customWidth="1"/>
    <col min="4868" max="4870" width="11.7109375" style="249" customWidth="1"/>
    <col min="4871" max="4871" width="10.5703125" style="249" customWidth="1"/>
    <col min="4872" max="4872" width="11.42578125" style="249" customWidth="1"/>
    <col min="4873" max="4873" width="10.5703125" style="249" customWidth="1"/>
    <col min="4874" max="4874" width="11.5703125" style="249" customWidth="1"/>
    <col min="4875" max="4877" width="10.42578125" style="249" customWidth="1"/>
    <col min="4878" max="4878" width="11.85546875" style="249" customWidth="1"/>
    <col min="4879" max="4879" width="10.42578125" style="249" customWidth="1"/>
    <col min="4880" max="4880" width="11.42578125" style="249" customWidth="1"/>
    <col min="4881" max="4885" width="9.85546875" style="249" customWidth="1"/>
    <col min="4886" max="4888" width="10.7109375" style="249" customWidth="1"/>
    <col min="4889" max="4897" width="9" style="249" customWidth="1"/>
    <col min="4898" max="4898" width="9.42578125" style="249" customWidth="1"/>
    <col min="4899" max="4899" width="11.5703125" style="249" customWidth="1"/>
    <col min="4900" max="4900" width="9.42578125" style="249" customWidth="1"/>
    <col min="4901" max="4909" width="9" style="249" customWidth="1"/>
    <col min="4910" max="4912" width="10" style="249" customWidth="1"/>
    <col min="4913" max="4915" width="9" style="249" customWidth="1"/>
    <col min="4916" max="4916" width="9.7109375" style="249" customWidth="1"/>
    <col min="4917" max="4918" width="10.140625" style="249" customWidth="1"/>
    <col min="4919" max="4921" width="9" style="249" customWidth="1"/>
    <col min="4922" max="4933" width="10.28515625" style="249" customWidth="1"/>
    <col min="4934" max="4934" width="10.7109375" style="249" customWidth="1"/>
    <col min="4935" max="4937" width="12.140625" style="249" customWidth="1"/>
    <col min="4938" max="4938" width="12.28515625" style="249" customWidth="1"/>
    <col min="4939" max="4940" width="12.140625" style="249" customWidth="1"/>
    <col min="4941" max="4941" width="11.140625" style="249" customWidth="1"/>
    <col min="4942" max="4942" width="10.85546875" style="249" customWidth="1"/>
    <col min="4943" max="4943" width="10.140625" style="249" customWidth="1"/>
    <col min="4944" max="4944" width="11.140625" style="249" customWidth="1"/>
    <col min="4945" max="4945" width="11.42578125" style="249" customWidth="1"/>
    <col min="4946" max="4949" width="0" style="249" hidden="1" customWidth="1"/>
    <col min="4950" max="4950" width="16.7109375" style="249" customWidth="1"/>
    <col min="4951" max="4951" width="12.7109375" style="249" customWidth="1"/>
    <col min="4952" max="5120" width="9" style="249"/>
    <col min="5121" max="5121" width="14.42578125" style="249" customWidth="1"/>
    <col min="5122" max="5122" width="26.28515625" style="249" customWidth="1"/>
    <col min="5123" max="5123" width="31.7109375" style="249" customWidth="1"/>
    <col min="5124" max="5126" width="11.7109375" style="249" customWidth="1"/>
    <col min="5127" max="5127" width="10.5703125" style="249" customWidth="1"/>
    <col min="5128" max="5128" width="11.42578125" style="249" customWidth="1"/>
    <col min="5129" max="5129" width="10.5703125" style="249" customWidth="1"/>
    <col min="5130" max="5130" width="11.5703125" style="249" customWidth="1"/>
    <col min="5131" max="5133" width="10.42578125" style="249" customWidth="1"/>
    <col min="5134" max="5134" width="11.85546875" style="249" customWidth="1"/>
    <col min="5135" max="5135" width="10.42578125" style="249" customWidth="1"/>
    <col min="5136" max="5136" width="11.42578125" style="249" customWidth="1"/>
    <col min="5137" max="5141" width="9.85546875" style="249" customWidth="1"/>
    <col min="5142" max="5144" width="10.7109375" style="249" customWidth="1"/>
    <col min="5145" max="5153" width="9" style="249" customWidth="1"/>
    <col min="5154" max="5154" width="9.42578125" style="249" customWidth="1"/>
    <col min="5155" max="5155" width="11.5703125" style="249" customWidth="1"/>
    <col min="5156" max="5156" width="9.42578125" style="249" customWidth="1"/>
    <col min="5157" max="5165" width="9" style="249" customWidth="1"/>
    <col min="5166" max="5168" width="10" style="249" customWidth="1"/>
    <col min="5169" max="5171" width="9" style="249" customWidth="1"/>
    <col min="5172" max="5172" width="9.7109375" style="249" customWidth="1"/>
    <col min="5173" max="5174" width="10.140625" style="249" customWidth="1"/>
    <col min="5175" max="5177" width="9" style="249" customWidth="1"/>
    <col min="5178" max="5189" width="10.28515625" style="249" customWidth="1"/>
    <col min="5190" max="5190" width="10.7109375" style="249" customWidth="1"/>
    <col min="5191" max="5193" width="12.140625" style="249" customWidth="1"/>
    <col min="5194" max="5194" width="12.28515625" style="249" customWidth="1"/>
    <col min="5195" max="5196" width="12.140625" style="249" customWidth="1"/>
    <col min="5197" max="5197" width="11.140625" style="249" customWidth="1"/>
    <col min="5198" max="5198" width="10.85546875" style="249" customWidth="1"/>
    <col min="5199" max="5199" width="10.140625" style="249" customWidth="1"/>
    <col min="5200" max="5200" width="11.140625" style="249" customWidth="1"/>
    <col min="5201" max="5201" width="11.42578125" style="249" customWidth="1"/>
    <col min="5202" max="5205" width="0" style="249" hidden="1" customWidth="1"/>
    <col min="5206" max="5206" width="16.7109375" style="249" customWidth="1"/>
    <col min="5207" max="5207" width="12.7109375" style="249" customWidth="1"/>
    <col min="5208" max="5376" width="9" style="249"/>
    <col min="5377" max="5377" width="14.42578125" style="249" customWidth="1"/>
    <col min="5378" max="5378" width="26.28515625" style="249" customWidth="1"/>
    <col min="5379" max="5379" width="31.7109375" style="249" customWidth="1"/>
    <col min="5380" max="5382" width="11.7109375" style="249" customWidth="1"/>
    <col min="5383" max="5383" width="10.5703125" style="249" customWidth="1"/>
    <col min="5384" max="5384" width="11.42578125" style="249" customWidth="1"/>
    <col min="5385" max="5385" width="10.5703125" style="249" customWidth="1"/>
    <col min="5386" max="5386" width="11.5703125" style="249" customWidth="1"/>
    <col min="5387" max="5389" width="10.42578125" style="249" customWidth="1"/>
    <col min="5390" max="5390" width="11.85546875" style="249" customWidth="1"/>
    <col min="5391" max="5391" width="10.42578125" style="249" customWidth="1"/>
    <col min="5392" max="5392" width="11.42578125" style="249" customWidth="1"/>
    <col min="5393" max="5397" width="9.85546875" style="249" customWidth="1"/>
    <col min="5398" max="5400" width="10.7109375" style="249" customWidth="1"/>
    <col min="5401" max="5409" width="9" style="249" customWidth="1"/>
    <col min="5410" max="5410" width="9.42578125" style="249" customWidth="1"/>
    <col min="5411" max="5411" width="11.5703125" style="249" customWidth="1"/>
    <col min="5412" max="5412" width="9.42578125" style="249" customWidth="1"/>
    <col min="5413" max="5421" width="9" style="249" customWidth="1"/>
    <col min="5422" max="5424" width="10" style="249" customWidth="1"/>
    <col min="5425" max="5427" width="9" style="249" customWidth="1"/>
    <col min="5428" max="5428" width="9.7109375" style="249" customWidth="1"/>
    <col min="5429" max="5430" width="10.140625" style="249" customWidth="1"/>
    <col min="5431" max="5433" width="9" style="249" customWidth="1"/>
    <col min="5434" max="5445" width="10.28515625" style="249" customWidth="1"/>
    <col min="5446" max="5446" width="10.7109375" style="249" customWidth="1"/>
    <col min="5447" max="5449" width="12.140625" style="249" customWidth="1"/>
    <col min="5450" max="5450" width="12.28515625" style="249" customWidth="1"/>
    <col min="5451" max="5452" width="12.140625" style="249" customWidth="1"/>
    <col min="5453" max="5453" width="11.140625" style="249" customWidth="1"/>
    <col min="5454" max="5454" width="10.85546875" style="249" customWidth="1"/>
    <col min="5455" max="5455" width="10.140625" style="249" customWidth="1"/>
    <col min="5456" max="5456" width="11.140625" style="249" customWidth="1"/>
    <col min="5457" max="5457" width="11.42578125" style="249" customWidth="1"/>
    <col min="5458" max="5461" width="0" style="249" hidden="1" customWidth="1"/>
    <col min="5462" max="5462" width="16.7109375" style="249" customWidth="1"/>
    <col min="5463" max="5463" width="12.7109375" style="249" customWidth="1"/>
    <col min="5464" max="5632" width="9" style="249"/>
    <col min="5633" max="5633" width="14.42578125" style="249" customWidth="1"/>
    <col min="5634" max="5634" width="26.28515625" style="249" customWidth="1"/>
    <col min="5635" max="5635" width="31.7109375" style="249" customWidth="1"/>
    <col min="5636" max="5638" width="11.7109375" style="249" customWidth="1"/>
    <col min="5639" max="5639" width="10.5703125" style="249" customWidth="1"/>
    <col min="5640" max="5640" width="11.42578125" style="249" customWidth="1"/>
    <col min="5641" max="5641" width="10.5703125" style="249" customWidth="1"/>
    <col min="5642" max="5642" width="11.5703125" style="249" customWidth="1"/>
    <col min="5643" max="5645" width="10.42578125" style="249" customWidth="1"/>
    <col min="5646" max="5646" width="11.85546875" style="249" customWidth="1"/>
    <col min="5647" max="5647" width="10.42578125" style="249" customWidth="1"/>
    <col min="5648" max="5648" width="11.42578125" style="249" customWidth="1"/>
    <col min="5649" max="5653" width="9.85546875" style="249" customWidth="1"/>
    <col min="5654" max="5656" width="10.7109375" style="249" customWidth="1"/>
    <col min="5657" max="5665" width="9" style="249" customWidth="1"/>
    <col min="5666" max="5666" width="9.42578125" style="249" customWidth="1"/>
    <col min="5667" max="5667" width="11.5703125" style="249" customWidth="1"/>
    <col min="5668" max="5668" width="9.42578125" style="249" customWidth="1"/>
    <col min="5669" max="5677" width="9" style="249" customWidth="1"/>
    <col min="5678" max="5680" width="10" style="249" customWidth="1"/>
    <col min="5681" max="5683" width="9" style="249" customWidth="1"/>
    <col min="5684" max="5684" width="9.7109375" style="249" customWidth="1"/>
    <col min="5685" max="5686" width="10.140625" style="249" customWidth="1"/>
    <col min="5687" max="5689" width="9" style="249" customWidth="1"/>
    <col min="5690" max="5701" width="10.28515625" style="249" customWidth="1"/>
    <col min="5702" max="5702" width="10.7109375" style="249" customWidth="1"/>
    <col min="5703" max="5705" width="12.140625" style="249" customWidth="1"/>
    <col min="5706" max="5706" width="12.28515625" style="249" customWidth="1"/>
    <col min="5707" max="5708" width="12.140625" style="249" customWidth="1"/>
    <col min="5709" max="5709" width="11.140625" style="249" customWidth="1"/>
    <col min="5710" max="5710" width="10.85546875" style="249" customWidth="1"/>
    <col min="5711" max="5711" width="10.140625" style="249" customWidth="1"/>
    <col min="5712" max="5712" width="11.140625" style="249" customWidth="1"/>
    <col min="5713" max="5713" width="11.42578125" style="249" customWidth="1"/>
    <col min="5714" max="5717" width="0" style="249" hidden="1" customWidth="1"/>
    <col min="5718" max="5718" width="16.7109375" style="249" customWidth="1"/>
    <col min="5719" max="5719" width="12.7109375" style="249" customWidth="1"/>
    <col min="5720" max="5888" width="9" style="249"/>
    <col min="5889" max="5889" width="14.42578125" style="249" customWidth="1"/>
    <col min="5890" max="5890" width="26.28515625" style="249" customWidth="1"/>
    <col min="5891" max="5891" width="31.7109375" style="249" customWidth="1"/>
    <col min="5892" max="5894" width="11.7109375" style="249" customWidth="1"/>
    <col min="5895" max="5895" width="10.5703125" style="249" customWidth="1"/>
    <col min="5896" max="5896" width="11.42578125" style="249" customWidth="1"/>
    <col min="5897" max="5897" width="10.5703125" style="249" customWidth="1"/>
    <col min="5898" max="5898" width="11.5703125" style="249" customWidth="1"/>
    <col min="5899" max="5901" width="10.42578125" style="249" customWidth="1"/>
    <col min="5902" max="5902" width="11.85546875" style="249" customWidth="1"/>
    <col min="5903" max="5903" width="10.42578125" style="249" customWidth="1"/>
    <col min="5904" max="5904" width="11.42578125" style="249" customWidth="1"/>
    <col min="5905" max="5909" width="9.85546875" style="249" customWidth="1"/>
    <col min="5910" max="5912" width="10.7109375" style="249" customWidth="1"/>
    <col min="5913" max="5921" width="9" style="249" customWidth="1"/>
    <col min="5922" max="5922" width="9.42578125" style="249" customWidth="1"/>
    <col min="5923" max="5923" width="11.5703125" style="249" customWidth="1"/>
    <col min="5924" max="5924" width="9.42578125" style="249" customWidth="1"/>
    <col min="5925" max="5933" width="9" style="249" customWidth="1"/>
    <col min="5934" max="5936" width="10" style="249" customWidth="1"/>
    <col min="5937" max="5939" width="9" style="249" customWidth="1"/>
    <col min="5940" max="5940" width="9.7109375" style="249" customWidth="1"/>
    <col min="5941" max="5942" width="10.140625" style="249" customWidth="1"/>
    <col min="5943" max="5945" width="9" style="249" customWidth="1"/>
    <col min="5946" max="5957" width="10.28515625" style="249" customWidth="1"/>
    <col min="5958" max="5958" width="10.7109375" style="249" customWidth="1"/>
    <col min="5959" max="5961" width="12.140625" style="249" customWidth="1"/>
    <col min="5962" max="5962" width="12.28515625" style="249" customWidth="1"/>
    <col min="5963" max="5964" width="12.140625" style="249" customWidth="1"/>
    <col min="5965" max="5965" width="11.140625" style="249" customWidth="1"/>
    <col min="5966" max="5966" width="10.85546875" style="249" customWidth="1"/>
    <col min="5967" max="5967" width="10.140625" style="249" customWidth="1"/>
    <col min="5968" max="5968" width="11.140625" style="249" customWidth="1"/>
    <col min="5969" max="5969" width="11.42578125" style="249" customWidth="1"/>
    <col min="5970" max="5973" width="0" style="249" hidden="1" customWidth="1"/>
    <col min="5974" max="5974" width="16.7109375" style="249" customWidth="1"/>
    <col min="5975" max="5975" width="12.7109375" style="249" customWidth="1"/>
    <col min="5976" max="6144" width="9" style="249"/>
    <col min="6145" max="6145" width="14.42578125" style="249" customWidth="1"/>
    <col min="6146" max="6146" width="26.28515625" style="249" customWidth="1"/>
    <col min="6147" max="6147" width="31.7109375" style="249" customWidth="1"/>
    <col min="6148" max="6150" width="11.7109375" style="249" customWidth="1"/>
    <col min="6151" max="6151" width="10.5703125" style="249" customWidth="1"/>
    <col min="6152" max="6152" width="11.42578125" style="249" customWidth="1"/>
    <col min="6153" max="6153" width="10.5703125" style="249" customWidth="1"/>
    <col min="6154" max="6154" width="11.5703125" style="249" customWidth="1"/>
    <col min="6155" max="6157" width="10.42578125" style="249" customWidth="1"/>
    <col min="6158" max="6158" width="11.85546875" style="249" customWidth="1"/>
    <col min="6159" max="6159" width="10.42578125" style="249" customWidth="1"/>
    <col min="6160" max="6160" width="11.42578125" style="249" customWidth="1"/>
    <col min="6161" max="6165" width="9.85546875" style="249" customWidth="1"/>
    <col min="6166" max="6168" width="10.7109375" style="249" customWidth="1"/>
    <col min="6169" max="6177" width="9" style="249" customWidth="1"/>
    <col min="6178" max="6178" width="9.42578125" style="249" customWidth="1"/>
    <col min="6179" max="6179" width="11.5703125" style="249" customWidth="1"/>
    <col min="6180" max="6180" width="9.42578125" style="249" customWidth="1"/>
    <col min="6181" max="6189" width="9" style="249" customWidth="1"/>
    <col min="6190" max="6192" width="10" style="249" customWidth="1"/>
    <col min="6193" max="6195" width="9" style="249" customWidth="1"/>
    <col min="6196" max="6196" width="9.7109375" style="249" customWidth="1"/>
    <col min="6197" max="6198" width="10.140625" style="249" customWidth="1"/>
    <col min="6199" max="6201" width="9" style="249" customWidth="1"/>
    <col min="6202" max="6213" width="10.28515625" style="249" customWidth="1"/>
    <col min="6214" max="6214" width="10.7109375" style="249" customWidth="1"/>
    <col min="6215" max="6217" width="12.140625" style="249" customWidth="1"/>
    <col min="6218" max="6218" width="12.28515625" style="249" customWidth="1"/>
    <col min="6219" max="6220" width="12.140625" style="249" customWidth="1"/>
    <col min="6221" max="6221" width="11.140625" style="249" customWidth="1"/>
    <col min="6222" max="6222" width="10.85546875" style="249" customWidth="1"/>
    <col min="6223" max="6223" width="10.140625" style="249" customWidth="1"/>
    <col min="6224" max="6224" width="11.140625" style="249" customWidth="1"/>
    <col min="6225" max="6225" width="11.42578125" style="249" customWidth="1"/>
    <col min="6226" max="6229" width="0" style="249" hidden="1" customWidth="1"/>
    <col min="6230" max="6230" width="16.7109375" style="249" customWidth="1"/>
    <col min="6231" max="6231" width="12.7109375" style="249" customWidth="1"/>
    <col min="6232" max="6400" width="9" style="249"/>
    <col min="6401" max="6401" width="14.42578125" style="249" customWidth="1"/>
    <col min="6402" max="6402" width="26.28515625" style="249" customWidth="1"/>
    <col min="6403" max="6403" width="31.7109375" style="249" customWidth="1"/>
    <col min="6404" max="6406" width="11.7109375" style="249" customWidth="1"/>
    <col min="6407" max="6407" width="10.5703125" style="249" customWidth="1"/>
    <col min="6408" max="6408" width="11.42578125" style="249" customWidth="1"/>
    <col min="6409" max="6409" width="10.5703125" style="249" customWidth="1"/>
    <col min="6410" max="6410" width="11.5703125" style="249" customWidth="1"/>
    <col min="6411" max="6413" width="10.42578125" style="249" customWidth="1"/>
    <col min="6414" max="6414" width="11.85546875" style="249" customWidth="1"/>
    <col min="6415" max="6415" width="10.42578125" style="249" customWidth="1"/>
    <col min="6416" max="6416" width="11.42578125" style="249" customWidth="1"/>
    <col min="6417" max="6421" width="9.85546875" style="249" customWidth="1"/>
    <col min="6422" max="6424" width="10.7109375" style="249" customWidth="1"/>
    <col min="6425" max="6433" width="9" style="249" customWidth="1"/>
    <col min="6434" max="6434" width="9.42578125" style="249" customWidth="1"/>
    <col min="6435" max="6435" width="11.5703125" style="249" customWidth="1"/>
    <col min="6436" max="6436" width="9.42578125" style="249" customWidth="1"/>
    <col min="6437" max="6445" width="9" style="249" customWidth="1"/>
    <col min="6446" max="6448" width="10" style="249" customWidth="1"/>
    <col min="6449" max="6451" width="9" style="249" customWidth="1"/>
    <col min="6452" max="6452" width="9.7109375" style="249" customWidth="1"/>
    <col min="6453" max="6454" width="10.140625" style="249" customWidth="1"/>
    <col min="6455" max="6457" width="9" style="249" customWidth="1"/>
    <col min="6458" max="6469" width="10.28515625" style="249" customWidth="1"/>
    <col min="6470" max="6470" width="10.7109375" style="249" customWidth="1"/>
    <col min="6471" max="6473" width="12.140625" style="249" customWidth="1"/>
    <col min="6474" max="6474" width="12.28515625" style="249" customWidth="1"/>
    <col min="6475" max="6476" width="12.140625" style="249" customWidth="1"/>
    <col min="6477" max="6477" width="11.140625" style="249" customWidth="1"/>
    <col min="6478" max="6478" width="10.85546875" style="249" customWidth="1"/>
    <col min="6479" max="6479" width="10.140625" style="249" customWidth="1"/>
    <col min="6480" max="6480" width="11.140625" style="249" customWidth="1"/>
    <col min="6481" max="6481" width="11.42578125" style="249" customWidth="1"/>
    <col min="6482" max="6485" width="0" style="249" hidden="1" customWidth="1"/>
    <col min="6486" max="6486" width="16.7109375" style="249" customWidth="1"/>
    <col min="6487" max="6487" width="12.7109375" style="249" customWidth="1"/>
    <col min="6488" max="6656" width="9" style="249"/>
    <col min="6657" max="6657" width="14.42578125" style="249" customWidth="1"/>
    <col min="6658" max="6658" width="26.28515625" style="249" customWidth="1"/>
    <col min="6659" max="6659" width="31.7109375" style="249" customWidth="1"/>
    <col min="6660" max="6662" width="11.7109375" style="249" customWidth="1"/>
    <col min="6663" max="6663" width="10.5703125" style="249" customWidth="1"/>
    <col min="6664" max="6664" width="11.42578125" style="249" customWidth="1"/>
    <col min="6665" max="6665" width="10.5703125" style="249" customWidth="1"/>
    <col min="6666" max="6666" width="11.5703125" style="249" customWidth="1"/>
    <col min="6667" max="6669" width="10.42578125" style="249" customWidth="1"/>
    <col min="6670" max="6670" width="11.85546875" style="249" customWidth="1"/>
    <col min="6671" max="6671" width="10.42578125" style="249" customWidth="1"/>
    <col min="6672" max="6672" width="11.42578125" style="249" customWidth="1"/>
    <col min="6673" max="6677" width="9.85546875" style="249" customWidth="1"/>
    <col min="6678" max="6680" width="10.7109375" style="249" customWidth="1"/>
    <col min="6681" max="6689" width="9" style="249" customWidth="1"/>
    <col min="6690" max="6690" width="9.42578125" style="249" customWidth="1"/>
    <col min="6691" max="6691" width="11.5703125" style="249" customWidth="1"/>
    <col min="6692" max="6692" width="9.42578125" style="249" customWidth="1"/>
    <col min="6693" max="6701" width="9" style="249" customWidth="1"/>
    <col min="6702" max="6704" width="10" style="249" customWidth="1"/>
    <col min="6705" max="6707" width="9" style="249" customWidth="1"/>
    <col min="6708" max="6708" width="9.7109375" style="249" customWidth="1"/>
    <col min="6709" max="6710" width="10.140625" style="249" customWidth="1"/>
    <col min="6711" max="6713" width="9" style="249" customWidth="1"/>
    <col min="6714" max="6725" width="10.28515625" style="249" customWidth="1"/>
    <col min="6726" max="6726" width="10.7109375" style="249" customWidth="1"/>
    <col min="6727" max="6729" width="12.140625" style="249" customWidth="1"/>
    <col min="6730" max="6730" width="12.28515625" style="249" customWidth="1"/>
    <col min="6731" max="6732" width="12.140625" style="249" customWidth="1"/>
    <col min="6733" max="6733" width="11.140625" style="249" customWidth="1"/>
    <col min="6734" max="6734" width="10.85546875" style="249" customWidth="1"/>
    <col min="6735" max="6735" width="10.140625" style="249" customWidth="1"/>
    <col min="6736" max="6736" width="11.140625" style="249" customWidth="1"/>
    <col min="6737" max="6737" width="11.42578125" style="249" customWidth="1"/>
    <col min="6738" max="6741" width="0" style="249" hidden="1" customWidth="1"/>
    <col min="6742" max="6742" width="16.7109375" style="249" customWidth="1"/>
    <col min="6743" max="6743" width="12.7109375" style="249" customWidth="1"/>
    <col min="6744" max="6912" width="9" style="249"/>
    <col min="6913" max="6913" width="14.42578125" style="249" customWidth="1"/>
    <col min="6914" max="6914" width="26.28515625" style="249" customWidth="1"/>
    <col min="6915" max="6915" width="31.7109375" style="249" customWidth="1"/>
    <col min="6916" max="6918" width="11.7109375" style="249" customWidth="1"/>
    <col min="6919" max="6919" width="10.5703125" style="249" customWidth="1"/>
    <col min="6920" max="6920" width="11.42578125" style="249" customWidth="1"/>
    <col min="6921" max="6921" width="10.5703125" style="249" customWidth="1"/>
    <col min="6922" max="6922" width="11.5703125" style="249" customWidth="1"/>
    <col min="6923" max="6925" width="10.42578125" style="249" customWidth="1"/>
    <col min="6926" max="6926" width="11.85546875" style="249" customWidth="1"/>
    <col min="6927" max="6927" width="10.42578125" style="249" customWidth="1"/>
    <col min="6928" max="6928" width="11.42578125" style="249" customWidth="1"/>
    <col min="6929" max="6933" width="9.85546875" style="249" customWidth="1"/>
    <col min="6934" max="6936" width="10.7109375" style="249" customWidth="1"/>
    <col min="6937" max="6945" width="9" style="249" customWidth="1"/>
    <col min="6946" max="6946" width="9.42578125" style="249" customWidth="1"/>
    <col min="6947" max="6947" width="11.5703125" style="249" customWidth="1"/>
    <col min="6948" max="6948" width="9.42578125" style="249" customWidth="1"/>
    <col min="6949" max="6957" width="9" style="249" customWidth="1"/>
    <col min="6958" max="6960" width="10" style="249" customWidth="1"/>
    <col min="6961" max="6963" width="9" style="249" customWidth="1"/>
    <col min="6964" max="6964" width="9.7109375" style="249" customWidth="1"/>
    <col min="6965" max="6966" width="10.140625" style="249" customWidth="1"/>
    <col min="6967" max="6969" width="9" style="249" customWidth="1"/>
    <col min="6970" max="6981" width="10.28515625" style="249" customWidth="1"/>
    <col min="6982" max="6982" width="10.7109375" style="249" customWidth="1"/>
    <col min="6983" max="6985" width="12.140625" style="249" customWidth="1"/>
    <col min="6986" max="6986" width="12.28515625" style="249" customWidth="1"/>
    <col min="6987" max="6988" width="12.140625" style="249" customWidth="1"/>
    <col min="6989" max="6989" width="11.140625" style="249" customWidth="1"/>
    <col min="6990" max="6990" width="10.85546875" style="249" customWidth="1"/>
    <col min="6991" max="6991" width="10.140625" style="249" customWidth="1"/>
    <col min="6992" max="6992" width="11.140625" style="249" customWidth="1"/>
    <col min="6993" max="6993" width="11.42578125" style="249" customWidth="1"/>
    <col min="6994" max="6997" width="0" style="249" hidden="1" customWidth="1"/>
    <col min="6998" max="6998" width="16.7109375" style="249" customWidth="1"/>
    <col min="6999" max="6999" width="12.7109375" style="249" customWidth="1"/>
    <col min="7000" max="7168" width="9" style="249"/>
    <col min="7169" max="7169" width="14.42578125" style="249" customWidth="1"/>
    <col min="7170" max="7170" width="26.28515625" style="249" customWidth="1"/>
    <col min="7171" max="7171" width="31.7109375" style="249" customWidth="1"/>
    <col min="7172" max="7174" width="11.7109375" style="249" customWidth="1"/>
    <col min="7175" max="7175" width="10.5703125" style="249" customWidth="1"/>
    <col min="7176" max="7176" width="11.42578125" style="249" customWidth="1"/>
    <col min="7177" max="7177" width="10.5703125" style="249" customWidth="1"/>
    <col min="7178" max="7178" width="11.5703125" style="249" customWidth="1"/>
    <col min="7179" max="7181" width="10.42578125" style="249" customWidth="1"/>
    <col min="7182" max="7182" width="11.85546875" style="249" customWidth="1"/>
    <col min="7183" max="7183" width="10.42578125" style="249" customWidth="1"/>
    <col min="7184" max="7184" width="11.42578125" style="249" customWidth="1"/>
    <col min="7185" max="7189" width="9.85546875" style="249" customWidth="1"/>
    <col min="7190" max="7192" width="10.7109375" style="249" customWidth="1"/>
    <col min="7193" max="7201" width="9" style="249" customWidth="1"/>
    <col min="7202" max="7202" width="9.42578125" style="249" customWidth="1"/>
    <col min="7203" max="7203" width="11.5703125" style="249" customWidth="1"/>
    <col min="7204" max="7204" width="9.42578125" style="249" customWidth="1"/>
    <col min="7205" max="7213" width="9" style="249" customWidth="1"/>
    <col min="7214" max="7216" width="10" style="249" customWidth="1"/>
    <col min="7217" max="7219" width="9" style="249" customWidth="1"/>
    <col min="7220" max="7220" width="9.7109375" style="249" customWidth="1"/>
    <col min="7221" max="7222" width="10.140625" style="249" customWidth="1"/>
    <col min="7223" max="7225" width="9" style="249" customWidth="1"/>
    <col min="7226" max="7237" width="10.28515625" style="249" customWidth="1"/>
    <col min="7238" max="7238" width="10.7109375" style="249" customWidth="1"/>
    <col min="7239" max="7241" width="12.140625" style="249" customWidth="1"/>
    <col min="7242" max="7242" width="12.28515625" style="249" customWidth="1"/>
    <col min="7243" max="7244" width="12.140625" style="249" customWidth="1"/>
    <col min="7245" max="7245" width="11.140625" style="249" customWidth="1"/>
    <col min="7246" max="7246" width="10.85546875" style="249" customWidth="1"/>
    <col min="7247" max="7247" width="10.140625" style="249" customWidth="1"/>
    <col min="7248" max="7248" width="11.140625" style="249" customWidth="1"/>
    <col min="7249" max="7249" width="11.42578125" style="249" customWidth="1"/>
    <col min="7250" max="7253" width="0" style="249" hidden="1" customWidth="1"/>
    <col min="7254" max="7254" width="16.7109375" style="249" customWidth="1"/>
    <col min="7255" max="7255" width="12.7109375" style="249" customWidth="1"/>
    <col min="7256" max="7424" width="9" style="249"/>
    <col min="7425" max="7425" width="14.42578125" style="249" customWidth="1"/>
    <col min="7426" max="7426" width="26.28515625" style="249" customWidth="1"/>
    <col min="7427" max="7427" width="31.7109375" style="249" customWidth="1"/>
    <col min="7428" max="7430" width="11.7109375" style="249" customWidth="1"/>
    <col min="7431" max="7431" width="10.5703125" style="249" customWidth="1"/>
    <col min="7432" max="7432" width="11.42578125" style="249" customWidth="1"/>
    <col min="7433" max="7433" width="10.5703125" style="249" customWidth="1"/>
    <col min="7434" max="7434" width="11.5703125" style="249" customWidth="1"/>
    <col min="7435" max="7437" width="10.42578125" style="249" customWidth="1"/>
    <col min="7438" max="7438" width="11.85546875" style="249" customWidth="1"/>
    <col min="7439" max="7439" width="10.42578125" style="249" customWidth="1"/>
    <col min="7440" max="7440" width="11.42578125" style="249" customWidth="1"/>
    <col min="7441" max="7445" width="9.85546875" style="249" customWidth="1"/>
    <col min="7446" max="7448" width="10.7109375" style="249" customWidth="1"/>
    <col min="7449" max="7457" width="9" style="249" customWidth="1"/>
    <col min="7458" max="7458" width="9.42578125" style="249" customWidth="1"/>
    <col min="7459" max="7459" width="11.5703125" style="249" customWidth="1"/>
    <col min="7460" max="7460" width="9.42578125" style="249" customWidth="1"/>
    <col min="7461" max="7469" width="9" style="249" customWidth="1"/>
    <col min="7470" max="7472" width="10" style="249" customWidth="1"/>
    <col min="7473" max="7475" width="9" style="249" customWidth="1"/>
    <col min="7476" max="7476" width="9.7109375" style="249" customWidth="1"/>
    <col min="7477" max="7478" width="10.140625" style="249" customWidth="1"/>
    <col min="7479" max="7481" width="9" style="249" customWidth="1"/>
    <col min="7482" max="7493" width="10.28515625" style="249" customWidth="1"/>
    <col min="7494" max="7494" width="10.7109375" style="249" customWidth="1"/>
    <col min="7495" max="7497" width="12.140625" style="249" customWidth="1"/>
    <col min="7498" max="7498" width="12.28515625" style="249" customWidth="1"/>
    <col min="7499" max="7500" width="12.140625" style="249" customWidth="1"/>
    <col min="7501" max="7501" width="11.140625" style="249" customWidth="1"/>
    <col min="7502" max="7502" width="10.85546875" style="249" customWidth="1"/>
    <col min="7503" max="7503" width="10.140625" style="249" customWidth="1"/>
    <col min="7504" max="7504" width="11.140625" style="249" customWidth="1"/>
    <col min="7505" max="7505" width="11.42578125" style="249" customWidth="1"/>
    <col min="7506" max="7509" width="0" style="249" hidden="1" customWidth="1"/>
    <col min="7510" max="7510" width="16.7109375" style="249" customWidth="1"/>
    <col min="7511" max="7511" width="12.7109375" style="249" customWidth="1"/>
    <col min="7512" max="7680" width="9" style="249"/>
    <col min="7681" max="7681" width="14.42578125" style="249" customWidth="1"/>
    <col min="7682" max="7682" width="26.28515625" style="249" customWidth="1"/>
    <col min="7683" max="7683" width="31.7109375" style="249" customWidth="1"/>
    <col min="7684" max="7686" width="11.7109375" style="249" customWidth="1"/>
    <col min="7687" max="7687" width="10.5703125" style="249" customWidth="1"/>
    <col min="7688" max="7688" width="11.42578125" style="249" customWidth="1"/>
    <col min="7689" max="7689" width="10.5703125" style="249" customWidth="1"/>
    <col min="7690" max="7690" width="11.5703125" style="249" customWidth="1"/>
    <col min="7691" max="7693" width="10.42578125" style="249" customWidth="1"/>
    <col min="7694" max="7694" width="11.85546875" style="249" customWidth="1"/>
    <col min="7695" max="7695" width="10.42578125" style="249" customWidth="1"/>
    <col min="7696" max="7696" width="11.42578125" style="249" customWidth="1"/>
    <col min="7697" max="7701" width="9.85546875" style="249" customWidth="1"/>
    <col min="7702" max="7704" width="10.7109375" style="249" customWidth="1"/>
    <col min="7705" max="7713" width="9" style="249" customWidth="1"/>
    <col min="7714" max="7714" width="9.42578125" style="249" customWidth="1"/>
    <col min="7715" max="7715" width="11.5703125" style="249" customWidth="1"/>
    <col min="7716" max="7716" width="9.42578125" style="249" customWidth="1"/>
    <col min="7717" max="7725" width="9" style="249" customWidth="1"/>
    <col min="7726" max="7728" width="10" style="249" customWidth="1"/>
    <col min="7729" max="7731" width="9" style="249" customWidth="1"/>
    <col min="7732" max="7732" width="9.7109375" style="249" customWidth="1"/>
    <col min="7733" max="7734" width="10.140625" style="249" customWidth="1"/>
    <col min="7735" max="7737" width="9" style="249" customWidth="1"/>
    <col min="7738" max="7749" width="10.28515625" style="249" customWidth="1"/>
    <col min="7750" max="7750" width="10.7109375" style="249" customWidth="1"/>
    <col min="7751" max="7753" width="12.140625" style="249" customWidth="1"/>
    <col min="7754" max="7754" width="12.28515625" style="249" customWidth="1"/>
    <col min="7755" max="7756" width="12.140625" style="249" customWidth="1"/>
    <col min="7757" max="7757" width="11.140625" style="249" customWidth="1"/>
    <col min="7758" max="7758" width="10.85546875" style="249" customWidth="1"/>
    <col min="7759" max="7759" width="10.140625" style="249" customWidth="1"/>
    <col min="7760" max="7760" width="11.140625" style="249" customWidth="1"/>
    <col min="7761" max="7761" width="11.42578125" style="249" customWidth="1"/>
    <col min="7762" max="7765" width="0" style="249" hidden="1" customWidth="1"/>
    <col min="7766" max="7766" width="16.7109375" style="249" customWidth="1"/>
    <col min="7767" max="7767" width="12.7109375" style="249" customWidth="1"/>
    <col min="7768" max="7936" width="9" style="249"/>
    <col min="7937" max="7937" width="14.42578125" style="249" customWidth="1"/>
    <col min="7938" max="7938" width="26.28515625" style="249" customWidth="1"/>
    <col min="7939" max="7939" width="31.7109375" style="249" customWidth="1"/>
    <col min="7940" max="7942" width="11.7109375" style="249" customWidth="1"/>
    <col min="7943" max="7943" width="10.5703125" style="249" customWidth="1"/>
    <col min="7944" max="7944" width="11.42578125" style="249" customWidth="1"/>
    <col min="7945" max="7945" width="10.5703125" style="249" customWidth="1"/>
    <col min="7946" max="7946" width="11.5703125" style="249" customWidth="1"/>
    <col min="7947" max="7949" width="10.42578125" style="249" customWidth="1"/>
    <col min="7950" max="7950" width="11.85546875" style="249" customWidth="1"/>
    <col min="7951" max="7951" width="10.42578125" style="249" customWidth="1"/>
    <col min="7952" max="7952" width="11.42578125" style="249" customWidth="1"/>
    <col min="7953" max="7957" width="9.85546875" style="249" customWidth="1"/>
    <col min="7958" max="7960" width="10.7109375" style="249" customWidth="1"/>
    <col min="7961" max="7969" width="9" style="249" customWidth="1"/>
    <col min="7970" max="7970" width="9.42578125" style="249" customWidth="1"/>
    <col min="7971" max="7971" width="11.5703125" style="249" customWidth="1"/>
    <col min="7972" max="7972" width="9.42578125" style="249" customWidth="1"/>
    <col min="7973" max="7981" width="9" style="249" customWidth="1"/>
    <col min="7982" max="7984" width="10" style="249" customWidth="1"/>
    <col min="7985" max="7987" width="9" style="249" customWidth="1"/>
    <col min="7988" max="7988" width="9.7109375" style="249" customWidth="1"/>
    <col min="7989" max="7990" width="10.140625" style="249" customWidth="1"/>
    <col min="7991" max="7993" width="9" style="249" customWidth="1"/>
    <col min="7994" max="8005" width="10.28515625" style="249" customWidth="1"/>
    <col min="8006" max="8006" width="10.7109375" style="249" customWidth="1"/>
    <col min="8007" max="8009" width="12.140625" style="249" customWidth="1"/>
    <col min="8010" max="8010" width="12.28515625" style="249" customWidth="1"/>
    <col min="8011" max="8012" width="12.140625" style="249" customWidth="1"/>
    <col min="8013" max="8013" width="11.140625" style="249" customWidth="1"/>
    <col min="8014" max="8014" width="10.85546875" style="249" customWidth="1"/>
    <col min="8015" max="8015" width="10.140625" style="249" customWidth="1"/>
    <col min="8016" max="8016" width="11.140625" style="249" customWidth="1"/>
    <col min="8017" max="8017" width="11.42578125" style="249" customWidth="1"/>
    <col min="8018" max="8021" width="0" style="249" hidden="1" customWidth="1"/>
    <col min="8022" max="8022" width="16.7109375" style="249" customWidth="1"/>
    <col min="8023" max="8023" width="12.7109375" style="249" customWidth="1"/>
    <col min="8024" max="8192" width="9" style="249"/>
    <col min="8193" max="8193" width="14.42578125" style="249" customWidth="1"/>
    <col min="8194" max="8194" width="26.28515625" style="249" customWidth="1"/>
    <col min="8195" max="8195" width="31.7109375" style="249" customWidth="1"/>
    <col min="8196" max="8198" width="11.7109375" style="249" customWidth="1"/>
    <col min="8199" max="8199" width="10.5703125" style="249" customWidth="1"/>
    <col min="8200" max="8200" width="11.42578125" style="249" customWidth="1"/>
    <col min="8201" max="8201" width="10.5703125" style="249" customWidth="1"/>
    <col min="8202" max="8202" width="11.5703125" style="249" customWidth="1"/>
    <col min="8203" max="8205" width="10.42578125" style="249" customWidth="1"/>
    <col min="8206" max="8206" width="11.85546875" style="249" customWidth="1"/>
    <col min="8207" max="8207" width="10.42578125" style="249" customWidth="1"/>
    <col min="8208" max="8208" width="11.42578125" style="249" customWidth="1"/>
    <col min="8209" max="8213" width="9.85546875" style="249" customWidth="1"/>
    <col min="8214" max="8216" width="10.7109375" style="249" customWidth="1"/>
    <col min="8217" max="8225" width="9" style="249" customWidth="1"/>
    <col min="8226" max="8226" width="9.42578125" style="249" customWidth="1"/>
    <col min="8227" max="8227" width="11.5703125" style="249" customWidth="1"/>
    <col min="8228" max="8228" width="9.42578125" style="249" customWidth="1"/>
    <col min="8229" max="8237" width="9" style="249" customWidth="1"/>
    <col min="8238" max="8240" width="10" style="249" customWidth="1"/>
    <col min="8241" max="8243" width="9" style="249" customWidth="1"/>
    <col min="8244" max="8244" width="9.7109375" style="249" customWidth="1"/>
    <col min="8245" max="8246" width="10.140625" style="249" customWidth="1"/>
    <col min="8247" max="8249" width="9" style="249" customWidth="1"/>
    <col min="8250" max="8261" width="10.28515625" style="249" customWidth="1"/>
    <col min="8262" max="8262" width="10.7109375" style="249" customWidth="1"/>
    <col min="8263" max="8265" width="12.140625" style="249" customWidth="1"/>
    <col min="8266" max="8266" width="12.28515625" style="249" customWidth="1"/>
    <col min="8267" max="8268" width="12.140625" style="249" customWidth="1"/>
    <col min="8269" max="8269" width="11.140625" style="249" customWidth="1"/>
    <col min="8270" max="8270" width="10.85546875" style="249" customWidth="1"/>
    <col min="8271" max="8271" width="10.140625" style="249" customWidth="1"/>
    <col min="8272" max="8272" width="11.140625" style="249" customWidth="1"/>
    <col min="8273" max="8273" width="11.42578125" style="249" customWidth="1"/>
    <col min="8274" max="8277" width="0" style="249" hidden="1" customWidth="1"/>
    <col min="8278" max="8278" width="16.7109375" style="249" customWidth="1"/>
    <col min="8279" max="8279" width="12.7109375" style="249" customWidth="1"/>
    <col min="8280" max="8448" width="9" style="249"/>
    <col min="8449" max="8449" width="14.42578125" style="249" customWidth="1"/>
    <col min="8450" max="8450" width="26.28515625" style="249" customWidth="1"/>
    <col min="8451" max="8451" width="31.7109375" style="249" customWidth="1"/>
    <col min="8452" max="8454" width="11.7109375" style="249" customWidth="1"/>
    <col min="8455" max="8455" width="10.5703125" style="249" customWidth="1"/>
    <col min="8456" max="8456" width="11.42578125" style="249" customWidth="1"/>
    <col min="8457" max="8457" width="10.5703125" style="249" customWidth="1"/>
    <col min="8458" max="8458" width="11.5703125" style="249" customWidth="1"/>
    <col min="8459" max="8461" width="10.42578125" style="249" customWidth="1"/>
    <col min="8462" max="8462" width="11.85546875" style="249" customWidth="1"/>
    <col min="8463" max="8463" width="10.42578125" style="249" customWidth="1"/>
    <col min="8464" max="8464" width="11.42578125" style="249" customWidth="1"/>
    <col min="8465" max="8469" width="9.85546875" style="249" customWidth="1"/>
    <col min="8470" max="8472" width="10.7109375" style="249" customWidth="1"/>
    <col min="8473" max="8481" width="9" style="249" customWidth="1"/>
    <col min="8482" max="8482" width="9.42578125" style="249" customWidth="1"/>
    <col min="8483" max="8483" width="11.5703125" style="249" customWidth="1"/>
    <col min="8484" max="8484" width="9.42578125" style="249" customWidth="1"/>
    <col min="8485" max="8493" width="9" style="249" customWidth="1"/>
    <col min="8494" max="8496" width="10" style="249" customWidth="1"/>
    <col min="8497" max="8499" width="9" style="249" customWidth="1"/>
    <col min="8500" max="8500" width="9.7109375" style="249" customWidth="1"/>
    <col min="8501" max="8502" width="10.140625" style="249" customWidth="1"/>
    <col min="8503" max="8505" width="9" style="249" customWidth="1"/>
    <col min="8506" max="8517" width="10.28515625" style="249" customWidth="1"/>
    <col min="8518" max="8518" width="10.7109375" style="249" customWidth="1"/>
    <col min="8519" max="8521" width="12.140625" style="249" customWidth="1"/>
    <col min="8522" max="8522" width="12.28515625" style="249" customWidth="1"/>
    <col min="8523" max="8524" width="12.140625" style="249" customWidth="1"/>
    <col min="8525" max="8525" width="11.140625" style="249" customWidth="1"/>
    <col min="8526" max="8526" width="10.85546875" style="249" customWidth="1"/>
    <col min="8527" max="8527" width="10.140625" style="249" customWidth="1"/>
    <col min="8528" max="8528" width="11.140625" style="249" customWidth="1"/>
    <col min="8529" max="8529" width="11.42578125" style="249" customWidth="1"/>
    <col min="8530" max="8533" width="0" style="249" hidden="1" customWidth="1"/>
    <col min="8534" max="8534" width="16.7109375" style="249" customWidth="1"/>
    <col min="8535" max="8535" width="12.7109375" style="249" customWidth="1"/>
    <col min="8536" max="8704" width="9" style="249"/>
    <col min="8705" max="8705" width="14.42578125" style="249" customWidth="1"/>
    <col min="8706" max="8706" width="26.28515625" style="249" customWidth="1"/>
    <col min="8707" max="8707" width="31.7109375" style="249" customWidth="1"/>
    <col min="8708" max="8710" width="11.7109375" style="249" customWidth="1"/>
    <col min="8711" max="8711" width="10.5703125" style="249" customWidth="1"/>
    <col min="8712" max="8712" width="11.42578125" style="249" customWidth="1"/>
    <col min="8713" max="8713" width="10.5703125" style="249" customWidth="1"/>
    <col min="8714" max="8714" width="11.5703125" style="249" customWidth="1"/>
    <col min="8715" max="8717" width="10.42578125" style="249" customWidth="1"/>
    <col min="8718" max="8718" width="11.85546875" style="249" customWidth="1"/>
    <col min="8719" max="8719" width="10.42578125" style="249" customWidth="1"/>
    <col min="8720" max="8720" width="11.42578125" style="249" customWidth="1"/>
    <col min="8721" max="8725" width="9.85546875" style="249" customWidth="1"/>
    <col min="8726" max="8728" width="10.7109375" style="249" customWidth="1"/>
    <col min="8729" max="8737" width="9" style="249" customWidth="1"/>
    <col min="8738" max="8738" width="9.42578125" style="249" customWidth="1"/>
    <col min="8739" max="8739" width="11.5703125" style="249" customWidth="1"/>
    <col min="8740" max="8740" width="9.42578125" style="249" customWidth="1"/>
    <col min="8741" max="8749" width="9" style="249" customWidth="1"/>
    <col min="8750" max="8752" width="10" style="249" customWidth="1"/>
    <col min="8753" max="8755" width="9" style="249" customWidth="1"/>
    <col min="8756" max="8756" width="9.7109375" style="249" customWidth="1"/>
    <col min="8757" max="8758" width="10.140625" style="249" customWidth="1"/>
    <col min="8759" max="8761" width="9" style="249" customWidth="1"/>
    <col min="8762" max="8773" width="10.28515625" style="249" customWidth="1"/>
    <col min="8774" max="8774" width="10.7109375" style="249" customWidth="1"/>
    <col min="8775" max="8777" width="12.140625" style="249" customWidth="1"/>
    <col min="8778" max="8778" width="12.28515625" style="249" customWidth="1"/>
    <col min="8779" max="8780" width="12.140625" style="249" customWidth="1"/>
    <col min="8781" max="8781" width="11.140625" style="249" customWidth="1"/>
    <col min="8782" max="8782" width="10.85546875" style="249" customWidth="1"/>
    <col min="8783" max="8783" width="10.140625" style="249" customWidth="1"/>
    <col min="8784" max="8784" width="11.140625" style="249" customWidth="1"/>
    <col min="8785" max="8785" width="11.42578125" style="249" customWidth="1"/>
    <col min="8786" max="8789" width="0" style="249" hidden="1" customWidth="1"/>
    <col min="8790" max="8790" width="16.7109375" style="249" customWidth="1"/>
    <col min="8791" max="8791" width="12.7109375" style="249" customWidth="1"/>
    <col min="8792" max="8960" width="9" style="249"/>
    <col min="8961" max="8961" width="14.42578125" style="249" customWidth="1"/>
    <col min="8962" max="8962" width="26.28515625" style="249" customWidth="1"/>
    <col min="8963" max="8963" width="31.7109375" style="249" customWidth="1"/>
    <col min="8964" max="8966" width="11.7109375" style="249" customWidth="1"/>
    <col min="8967" max="8967" width="10.5703125" style="249" customWidth="1"/>
    <col min="8968" max="8968" width="11.42578125" style="249" customWidth="1"/>
    <col min="8969" max="8969" width="10.5703125" style="249" customWidth="1"/>
    <col min="8970" max="8970" width="11.5703125" style="249" customWidth="1"/>
    <col min="8971" max="8973" width="10.42578125" style="249" customWidth="1"/>
    <col min="8974" max="8974" width="11.85546875" style="249" customWidth="1"/>
    <col min="8975" max="8975" width="10.42578125" style="249" customWidth="1"/>
    <col min="8976" max="8976" width="11.42578125" style="249" customWidth="1"/>
    <col min="8977" max="8981" width="9.85546875" style="249" customWidth="1"/>
    <col min="8982" max="8984" width="10.7109375" style="249" customWidth="1"/>
    <col min="8985" max="8993" width="9" style="249" customWidth="1"/>
    <col min="8994" max="8994" width="9.42578125" style="249" customWidth="1"/>
    <col min="8995" max="8995" width="11.5703125" style="249" customWidth="1"/>
    <col min="8996" max="8996" width="9.42578125" style="249" customWidth="1"/>
    <col min="8997" max="9005" width="9" style="249" customWidth="1"/>
    <col min="9006" max="9008" width="10" style="249" customWidth="1"/>
    <col min="9009" max="9011" width="9" style="249" customWidth="1"/>
    <col min="9012" max="9012" width="9.7109375" style="249" customWidth="1"/>
    <col min="9013" max="9014" width="10.140625" style="249" customWidth="1"/>
    <col min="9015" max="9017" width="9" style="249" customWidth="1"/>
    <col min="9018" max="9029" width="10.28515625" style="249" customWidth="1"/>
    <col min="9030" max="9030" width="10.7109375" style="249" customWidth="1"/>
    <col min="9031" max="9033" width="12.140625" style="249" customWidth="1"/>
    <col min="9034" max="9034" width="12.28515625" style="249" customWidth="1"/>
    <col min="9035" max="9036" width="12.140625" style="249" customWidth="1"/>
    <col min="9037" max="9037" width="11.140625" style="249" customWidth="1"/>
    <col min="9038" max="9038" width="10.85546875" style="249" customWidth="1"/>
    <col min="9039" max="9039" width="10.140625" style="249" customWidth="1"/>
    <col min="9040" max="9040" width="11.140625" style="249" customWidth="1"/>
    <col min="9041" max="9041" width="11.42578125" style="249" customWidth="1"/>
    <col min="9042" max="9045" width="0" style="249" hidden="1" customWidth="1"/>
    <col min="9046" max="9046" width="16.7109375" style="249" customWidth="1"/>
    <col min="9047" max="9047" width="12.7109375" style="249" customWidth="1"/>
    <col min="9048" max="9216" width="9" style="249"/>
    <col min="9217" max="9217" width="14.42578125" style="249" customWidth="1"/>
    <col min="9218" max="9218" width="26.28515625" style="249" customWidth="1"/>
    <col min="9219" max="9219" width="31.7109375" style="249" customWidth="1"/>
    <col min="9220" max="9222" width="11.7109375" style="249" customWidth="1"/>
    <col min="9223" max="9223" width="10.5703125" style="249" customWidth="1"/>
    <col min="9224" max="9224" width="11.42578125" style="249" customWidth="1"/>
    <col min="9225" max="9225" width="10.5703125" style="249" customWidth="1"/>
    <col min="9226" max="9226" width="11.5703125" style="249" customWidth="1"/>
    <col min="9227" max="9229" width="10.42578125" style="249" customWidth="1"/>
    <col min="9230" max="9230" width="11.85546875" style="249" customWidth="1"/>
    <col min="9231" max="9231" width="10.42578125" style="249" customWidth="1"/>
    <col min="9232" max="9232" width="11.42578125" style="249" customWidth="1"/>
    <col min="9233" max="9237" width="9.85546875" style="249" customWidth="1"/>
    <col min="9238" max="9240" width="10.7109375" style="249" customWidth="1"/>
    <col min="9241" max="9249" width="9" style="249" customWidth="1"/>
    <col min="9250" max="9250" width="9.42578125" style="249" customWidth="1"/>
    <col min="9251" max="9251" width="11.5703125" style="249" customWidth="1"/>
    <col min="9252" max="9252" width="9.42578125" style="249" customWidth="1"/>
    <col min="9253" max="9261" width="9" style="249" customWidth="1"/>
    <col min="9262" max="9264" width="10" style="249" customWidth="1"/>
    <col min="9265" max="9267" width="9" style="249" customWidth="1"/>
    <col min="9268" max="9268" width="9.7109375" style="249" customWidth="1"/>
    <col min="9269" max="9270" width="10.140625" style="249" customWidth="1"/>
    <col min="9271" max="9273" width="9" style="249" customWidth="1"/>
    <col min="9274" max="9285" width="10.28515625" style="249" customWidth="1"/>
    <col min="9286" max="9286" width="10.7109375" style="249" customWidth="1"/>
    <col min="9287" max="9289" width="12.140625" style="249" customWidth="1"/>
    <col min="9290" max="9290" width="12.28515625" style="249" customWidth="1"/>
    <col min="9291" max="9292" width="12.140625" style="249" customWidth="1"/>
    <col min="9293" max="9293" width="11.140625" style="249" customWidth="1"/>
    <col min="9294" max="9294" width="10.85546875" style="249" customWidth="1"/>
    <col min="9295" max="9295" width="10.140625" style="249" customWidth="1"/>
    <col min="9296" max="9296" width="11.140625" style="249" customWidth="1"/>
    <col min="9297" max="9297" width="11.42578125" style="249" customWidth="1"/>
    <col min="9298" max="9301" width="0" style="249" hidden="1" customWidth="1"/>
    <col min="9302" max="9302" width="16.7109375" style="249" customWidth="1"/>
    <col min="9303" max="9303" width="12.7109375" style="249" customWidth="1"/>
    <col min="9304" max="9472" width="9" style="249"/>
    <col min="9473" max="9473" width="14.42578125" style="249" customWidth="1"/>
    <col min="9474" max="9474" width="26.28515625" style="249" customWidth="1"/>
    <col min="9475" max="9475" width="31.7109375" style="249" customWidth="1"/>
    <col min="9476" max="9478" width="11.7109375" style="249" customWidth="1"/>
    <col min="9479" max="9479" width="10.5703125" style="249" customWidth="1"/>
    <col min="9480" max="9480" width="11.42578125" style="249" customWidth="1"/>
    <col min="9481" max="9481" width="10.5703125" style="249" customWidth="1"/>
    <col min="9482" max="9482" width="11.5703125" style="249" customWidth="1"/>
    <col min="9483" max="9485" width="10.42578125" style="249" customWidth="1"/>
    <col min="9486" max="9486" width="11.85546875" style="249" customWidth="1"/>
    <col min="9487" max="9487" width="10.42578125" style="249" customWidth="1"/>
    <col min="9488" max="9488" width="11.42578125" style="249" customWidth="1"/>
    <col min="9489" max="9493" width="9.85546875" style="249" customWidth="1"/>
    <col min="9494" max="9496" width="10.7109375" style="249" customWidth="1"/>
    <col min="9497" max="9505" width="9" style="249" customWidth="1"/>
    <col min="9506" max="9506" width="9.42578125" style="249" customWidth="1"/>
    <col min="9507" max="9507" width="11.5703125" style="249" customWidth="1"/>
    <col min="9508" max="9508" width="9.42578125" style="249" customWidth="1"/>
    <col min="9509" max="9517" width="9" style="249" customWidth="1"/>
    <col min="9518" max="9520" width="10" style="249" customWidth="1"/>
    <col min="9521" max="9523" width="9" style="249" customWidth="1"/>
    <col min="9524" max="9524" width="9.7109375" style="249" customWidth="1"/>
    <col min="9525" max="9526" width="10.140625" style="249" customWidth="1"/>
    <col min="9527" max="9529" width="9" style="249" customWidth="1"/>
    <col min="9530" max="9541" width="10.28515625" style="249" customWidth="1"/>
    <col min="9542" max="9542" width="10.7109375" style="249" customWidth="1"/>
    <col min="9543" max="9545" width="12.140625" style="249" customWidth="1"/>
    <col min="9546" max="9546" width="12.28515625" style="249" customWidth="1"/>
    <col min="9547" max="9548" width="12.140625" style="249" customWidth="1"/>
    <col min="9549" max="9549" width="11.140625" style="249" customWidth="1"/>
    <col min="9550" max="9550" width="10.85546875" style="249" customWidth="1"/>
    <col min="9551" max="9551" width="10.140625" style="249" customWidth="1"/>
    <col min="9552" max="9552" width="11.140625" style="249" customWidth="1"/>
    <col min="9553" max="9553" width="11.42578125" style="249" customWidth="1"/>
    <col min="9554" max="9557" width="0" style="249" hidden="1" customWidth="1"/>
    <col min="9558" max="9558" width="16.7109375" style="249" customWidth="1"/>
    <col min="9559" max="9559" width="12.7109375" style="249" customWidth="1"/>
    <col min="9560" max="9728" width="9" style="249"/>
    <col min="9729" max="9729" width="14.42578125" style="249" customWidth="1"/>
    <col min="9730" max="9730" width="26.28515625" style="249" customWidth="1"/>
    <col min="9731" max="9731" width="31.7109375" style="249" customWidth="1"/>
    <col min="9732" max="9734" width="11.7109375" style="249" customWidth="1"/>
    <col min="9735" max="9735" width="10.5703125" style="249" customWidth="1"/>
    <col min="9736" max="9736" width="11.42578125" style="249" customWidth="1"/>
    <col min="9737" max="9737" width="10.5703125" style="249" customWidth="1"/>
    <col min="9738" max="9738" width="11.5703125" style="249" customWidth="1"/>
    <col min="9739" max="9741" width="10.42578125" style="249" customWidth="1"/>
    <col min="9742" max="9742" width="11.85546875" style="249" customWidth="1"/>
    <col min="9743" max="9743" width="10.42578125" style="249" customWidth="1"/>
    <col min="9744" max="9744" width="11.42578125" style="249" customWidth="1"/>
    <col min="9745" max="9749" width="9.85546875" style="249" customWidth="1"/>
    <col min="9750" max="9752" width="10.7109375" style="249" customWidth="1"/>
    <col min="9753" max="9761" width="9" style="249" customWidth="1"/>
    <col min="9762" max="9762" width="9.42578125" style="249" customWidth="1"/>
    <col min="9763" max="9763" width="11.5703125" style="249" customWidth="1"/>
    <col min="9764" max="9764" width="9.42578125" style="249" customWidth="1"/>
    <col min="9765" max="9773" width="9" style="249" customWidth="1"/>
    <col min="9774" max="9776" width="10" style="249" customWidth="1"/>
    <col min="9777" max="9779" width="9" style="249" customWidth="1"/>
    <col min="9780" max="9780" width="9.7109375" style="249" customWidth="1"/>
    <col min="9781" max="9782" width="10.140625" style="249" customWidth="1"/>
    <col min="9783" max="9785" width="9" style="249" customWidth="1"/>
    <col min="9786" max="9797" width="10.28515625" style="249" customWidth="1"/>
    <col min="9798" max="9798" width="10.7109375" style="249" customWidth="1"/>
    <col min="9799" max="9801" width="12.140625" style="249" customWidth="1"/>
    <col min="9802" max="9802" width="12.28515625" style="249" customWidth="1"/>
    <col min="9803" max="9804" width="12.140625" style="249" customWidth="1"/>
    <col min="9805" max="9805" width="11.140625" style="249" customWidth="1"/>
    <col min="9806" max="9806" width="10.85546875" style="249" customWidth="1"/>
    <col min="9807" max="9807" width="10.140625" style="249" customWidth="1"/>
    <col min="9808" max="9808" width="11.140625" style="249" customWidth="1"/>
    <col min="9809" max="9809" width="11.42578125" style="249" customWidth="1"/>
    <col min="9810" max="9813" width="0" style="249" hidden="1" customWidth="1"/>
    <col min="9814" max="9814" width="16.7109375" style="249" customWidth="1"/>
    <col min="9815" max="9815" width="12.7109375" style="249" customWidth="1"/>
    <col min="9816" max="9984" width="9" style="249"/>
    <col min="9985" max="9985" width="14.42578125" style="249" customWidth="1"/>
    <col min="9986" max="9986" width="26.28515625" style="249" customWidth="1"/>
    <col min="9987" max="9987" width="31.7109375" style="249" customWidth="1"/>
    <col min="9988" max="9990" width="11.7109375" style="249" customWidth="1"/>
    <col min="9991" max="9991" width="10.5703125" style="249" customWidth="1"/>
    <col min="9992" max="9992" width="11.42578125" style="249" customWidth="1"/>
    <col min="9993" max="9993" width="10.5703125" style="249" customWidth="1"/>
    <col min="9994" max="9994" width="11.5703125" style="249" customWidth="1"/>
    <col min="9995" max="9997" width="10.42578125" style="249" customWidth="1"/>
    <col min="9998" max="9998" width="11.85546875" style="249" customWidth="1"/>
    <col min="9999" max="9999" width="10.42578125" style="249" customWidth="1"/>
    <col min="10000" max="10000" width="11.42578125" style="249" customWidth="1"/>
    <col min="10001" max="10005" width="9.85546875" style="249" customWidth="1"/>
    <col min="10006" max="10008" width="10.7109375" style="249" customWidth="1"/>
    <col min="10009" max="10017" width="9" style="249" customWidth="1"/>
    <col min="10018" max="10018" width="9.42578125" style="249" customWidth="1"/>
    <col min="10019" max="10019" width="11.5703125" style="249" customWidth="1"/>
    <col min="10020" max="10020" width="9.42578125" style="249" customWidth="1"/>
    <col min="10021" max="10029" width="9" style="249" customWidth="1"/>
    <col min="10030" max="10032" width="10" style="249" customWidth="1"/>
    <col min="10033" max="10035" width="9" style="249" customWidth="1"/>
    <col min="10036" max="10036" width="9.7109375" style="249" customWidth="1"/>
    <col min="10037" max="10038" width="10.140625" style="249" customWidth="1"/>
    <col min="10039" max="10041" width="9" style="249" customWidth="1"/>
    <col min="10042" max="10053" width="10.28515625" style="249" customWidth="1"/>
    <col min="10054" max="10054" width="10.7109375" style="249" customWidth="1"/>
    <col min="10055" max="10057" width="12.140625" style="249" customWidth="1"/>
    <col min="10058" max="10058" width="12.28515625" style="249" customWidth="1"/>
    <col min="10059" max="10060" width="12.140625" style="249" customWidth="1"/>
    <col min="10061" max="10061" width="11.140625" style="249" customWidth="1"/>
    <col min="10062" max="10062" width="10.85546875" style="249" customWidth="1"/>
    <col min="10063" max="10063" width="10.140625" style="249" customWidth="1"/>
    <col min="10064" max="10064" width="11.140625" style="249" customWidth="1"/>
    <col min="10065" max="10065" width="11.42578125" style="249" customWidth="1"/>
    <col min="10066" max="10069" width="0" style="249" hidden="1" customWidth="1"/>
    <col min="10070" max="10070" width="16.7109375" style="249" customWidth="1"/>
    <col min="10071" max="10071" width="12.7109375" style="249" customWidth="1"/>
    <col min="10072" max="10240" width="9" style="249"/>
    <col min="10241" max="10241" width="14.42578125" style="249" customWidth="1"/>
    <col min="10242" max="10242" width="26.28515625" style="249" customWidth="1"/>
    <col min="10243" max="10243" width="31.7109375" style="249" customWidth="1"/>
    <col min="10244" max="10246" width="11.7109375" style="249" customWidth="1"/>
    <col min="10247" max="10247" width="10.5703125" style="249" customWidth="1"/>
    <col min="10248" max="10248" width="11.42578125" style="249" customWidth="1"/>
    <col min="10249" max="10249" width="10.5703125" style="249" customWidth="1"/>
    <col min="10250" max="10250" width="11.5703125" style="249" customWidth="1"/>
    <col min="10251" max="10253" width="10.42578125" style="249" customWidth="1"/>
    <col min="10254" max="10254" width="11.85546875" style="249" customWidth="1"/>
    <col min="10255" max="10255" width="10.42578125" style="249" customWidth="1"/>
    <col min="10256" max="10256" width="11.42578125" style="249" customWidth="1"/>
    <col min="10257" max="10261" width="9.85546875" style="249" customWidth="1"/>
    <col min="10262" max="10264" width="10.7109375" style="249" customWidth="1"/>
    <col min="10265" max="10273" width="9" style="249" customWidth="1"/>
    <col min="10274" max="10274" width="9.42578125" style="249" customWidth="1"/>
    <col min="10275" max="10275" width="11.5703125" style="249" customWidth="1"/>
    <col min="10276" max="10276" width="9.42578125" style="249" customWidth="1"/>
    <col min="10277" max="10285" width="9" style="249" customWidth="1"/>
    <col min="10286" max="10288" width="10" style="249" customWidth="1"/>
    <col min="10289" max="10291" width="9" style="249" customWidth="1"/>
    <col min="10292" max="10292" width="9.7109375" style="249" customWidth="1"/>
    <col min="10293" max="10294" width="10.140625" style="249" customWidth="1"/>
    <col min="10295" max="10297" width="9" style="249" customWidth="1"/>
    <col min="10298" max="10309" width="10.28515625" style="249" customWidth="1"/>
    <col min="10310" max="10310" width="10.7109375" style="249" customWidth="1"/>
    <col min="10311" max="10313" width="12.140625" style="249" customWidth="1"/>
    <col min="10314" max="10314" width="12.28515625" style="249" customWidth="1"/>
    <col min="10315" max="10316" width="12.140625" style="249" customWidth="1"/>
    <col min="10317" max="10317" width="11.140625" style="249" customWidth="1"/>
    <col min="10318" max="10318" width="10.85546875" style="249" customWidth="1"/>
    <col min="10319" max="10319" width="10.140625" style="249" customWidth="1"/>
    <col min="10320" max="10320" width="11.140625" style="249" customWidth="1"/>
    <col min="10321" max="10321" width="11.42578125" style="249" customWidth="1"/>
    <col min="10322" max="10325" width="0" style="249" hidden="1" customWidth="1"/>
    <col min="10326" max="10326" width="16.7109375" style="249" customWidth="1"/>
    <col min="10327" max="10327" width="12.7109375" style="249" customWidth="1"/>
    <col min="10328" max="10496" width="9" style="249"/>
    <col min="10497" max="10497" width="14.42578125" style="249" customWidth="1"/>
    <col min="10498" max="10498" width="26.28515625" style="249" customWidth="1"/>
    <col min="10499" max="10499" width="31.7109375" style="249" customWidth="1"/>
    <col min="10500" max="10502" width="11.7109375" style="249" customWidth="1"/>
    <col min="10503" max="10503" width="10.5703125" style="249" customWidth="1"/>
    <col min="10504" max="10504" width="11.42578125" style="249" customWidth="1"/>
    <col min="10505" max="10505" width="10.5703125" style="249" customWidth="1"/>
    <col min="10506" max="10506" width="11.5703125" style="249" customWidth="1"/>
    <col min="10507" max="10509" width="10.42578125" style="249" customWidth="1"/>
    <col min="10510" max="10510" width="11.85546875" style="249" customWidth="1"/>
    <col min="10511" max="10511" width="10.42578125" style="249" customWidth="1"/>
    <col min="10512" max="10512" width="11.42578125" style="249" customWidth="1"/>
    <col min="10513" max="10517" width="9.85546875" style="249" customWidth="1"/>
    <col min="10518" max="10520" width="10.7109375" style="249" customWidth="1"/>
    <col min="10521" max="10529" width="9" style="249" customWidth="1"/>
    <col min="10530" max="10530" width="9.42578125" style="249" customWidth="1"/>
    <col min="10531" max="10531" width="11.5703125" style="249" customWidth="1"/>
    <col min="10532" max="10532" width="9.42578125" style="249" customWidth="1"/>
    <col min="10533" max="10541" width="9" style="249" customWidth="1"/>
    <col min="10542" max="10544" width="10" style="249" customWidth="1"/>
    <col min="10545" max="10547" width="9" style="249" customWidth="1"/>
    <col min="10548" max="10548" width="9.7109375" style="249" customWidth="1"/>
    <col min="10549" max="10550" width="10.140625" style="249" customWidth="1"/>
    <col min="10551" max="10553" width="9" style="249" customWidth="1"/>
    <col min="10554" max="10565" width="10.28515625" style="249" customWidth="1"/>
    <col min="10566" max="10566" width="10.7109375" style="249" customWidth="1"/>
    <col min="10567" max="10569" width="12.140625" style="249" customWidth="1"/>
    <col min="10570" max="10570" width="12.28515625" style="249" customWidth="1"/>
    <col min="10571" max="10572" width="12.140625" style="249" customWidth="1"/>
    <col min="10573" max="10573" width="11.140625" style="249" customWidth="1"/>
    <col min="10574" max="10574" width="10.85546875" style="249" customWidth="1"/>
    <col min="10575" max="10575" width="10.140625" style="249" customWidth="1"/>
    <col min="10576" max="10576" width="11.140625" style="249" customWidth="1"/>
    <col min="10577" max="10577" width="11.42578125" style="249" customWidth="1"/>
    <col min="10578" max="10581" width="0" style="249" hidden="1" customWidth="1"/>
    <col min="10582" max="10582" width="16.7109375" style="249" customWidth="1"/>
    <col min="10583" max="10583" width="12.7109375" style="249" customWidth="1"/>
    <col min="10584" max="10752" width="9" style="249"/>
    <col min="10753" max="10753" width="14.42578125" style="249" customWidth="1"/>
    <col min="10754" max="10754" width="26.28515625" style="249" customWidth="1"/>
    <col min="10755" max="10755" width="31.7109375" style="249" customWidth="1"/>
    <col min="10756" max="10758" width="11.7109375" style="249" customWidth="1"/>
    <col min="10759" max="10759" width="10.5703125" style="249" customWidth="1"/>
    <col min="10760" max="10760" width="11.42578125" style="249" customWidth="1"/>
    <col min="10761" max="10761" width="10.5703125" style="249" customWidth="1"/>
    <col min="10762" max="10762" width="11.5703125" style="249" customWidth="1"/>
    <col min="10763" max="10765" width="10.42578125" style="249" customWidth="1"/>
    <col min="10766" max="10766" width="11.85546875" style="249" customWidth="1"/>
    <col min="10767" max="10767" width="10.42578125" style="249" customWidth="1"/>
    <col min="10768" max="10768" width="11.42578125" style="249" customWidth="1"/>
    <col min="10769" max="10773" width="9.85546875" style="249" customWidth="1"/>
    <col min="10774" max="10776" width="10.7109375" style="249" customWidth="1"/>
    <col min="10777" max="10785" width="9" style="249" customWidth="1"/>
    <col min="10786" max="10786" width="9.42578125" style="249" customWidth="1"/>
    <col min="10787" max="10787" width="11.5703125" style="249" customWidth="1"/>
    <col min="10788" max="10788" width="9.42578125" style="249" customWidth="1"/>
    <col min="10789" max="10797" width="9" style="249" customWidth="1"/>
    <col min="10798" max="10800" width="10" style="249" customWidth="1"/>
    <col min="10801" max="10803" width="9" style="249" customWidth="1"/>
    <col min="10804" max="10804" width="9.7109375" style="249" customWidth="1"/>
    <col min="10805" max="10806" width="10.140625" style="249" customWidth="1"/>
    <col min="10807" max="10809" width="9" style="249" customWidth="1"/>
    <col min="10810" max="10821" width="10.28515625" style="249" customWidth="1"/>
    <col min="10822" max="10822" width="10.7109375" style="249" customWidth="1"/>
    <col min="10823" max="10825" width="12.140625" style="249" customWidth="1"/>
    <col min="10826" max="10826" width="12.28515625" style="249" customWidth="1"/>
    <col min="10827" max="10828" width="12.140625" style="249" customWidth="1"/>
    <col min="10829" max="10829" width="11.140625" style="249" customWidth="1"/>
    <col min="10830" max="10830" width="10.85546875" style="249" customWidth="1"/>
    <col min="10831" max="10831" width="10.140625" style="249" customWidth="1"/>
    <col min="10832" max="10832" width="11.140625" style="249" customWidth="1"/>
    <col min="10833" max="10833" width="11.42578125" style="249" customWidth="1"/>
    <col min="10834" max="10837" width="0" style="249" hidden="1" customWidth="1"/>
    <col min="10838" max="10838" width="16.7109375" style="249" customWidth="1"/>
    <col min="10839" max="10839" width="12.7109375" style="249" customWidth="1"/>
    <col min="10840" max="11008" width="9" style="249"/>
    <col min="11009" max="11009" width="14.42578125" style="249" customWidth="1"/>
    <col min="11010" max="11010" width="26.28515625" style="249" customWidth="1"/>
    <col min="11011" max="11011" width="31.7109375" style="249" customWidth="1"/>
    <col min="11012" max="11014" width="11.7109375" style="249" customWidth="1"/>
    <col min="11015" max="11015" width="10.5703125" style="249" customWidth="1"/>
    <col min="11016" max="11016" width="11.42578125" style="249" customWidth="1"/>
    <col min="11017" max="11017" width="10.5703125" style="249" customWidth="1"/>
    <col min="11018" max="11018" width="11.5703125" style="249" customWidth="1"/>
    <col min="11019" max="11021" width="10.42578125" style="249" customWidth="1"/>
    <col min="11022" max="11022" width="11.85546875" style="249" customWidth="1"/>
    <col min="11023" max="11023" width="10.42578125" style="249" customWidth="1"/>
    <col min="11024" max="11024" width="11.42578125" style="249" customWidth="1"/>
    <col min="11025" max="11029" width="9.85546875" style="249" customWidth="1"/>
    <col min="11030" max="11032" width="10.7109375" style="249" customWidth="1"/>
    <col min="11033" max="11041" width="9" style="249" customWidth="1"/>
    <col min="11042" max="11042" width="9.42578125" style="249" customWidth="1"/>
    <col min="11043" max="11043" width="11.5703125" style="249" customWidth="1"/>
    <col min="11044" max="11044" width="9.42578125" style="249" customWidth="1"/>
    <col min="11045" max="11053" width="9" style="249" customWidth="1"/>
    <col min="11054" max="11056" width="10" style="249" customWidth="1"/>
    <col min="11057" max="11059" width="9" style="249" customWidth="1"/>
    <col min="11060" max="11060" width="9.7109375" style="249" customWidth="1"/>
    <col min="11061" max="11062" width="10.140625" style="249" customWidth="1"/>
    <col min="11063" max="11065" width="9" style="249" customWidth="1"/>
    <col min="11066" max="11077" width="10.28515625" style="249" customWidth="1"/>
    <col min="11078" max="11078" width="10.7109375" style="249" customWidth="1"/>
    <col min="11079" max="11081" width="12.140625" style="249" customWidth="1"/>
    <col min="11082" max="11082" width="12.28515625" style="249" customWidth="1"/>
    <col min="11083" max="11084" width="12.140625" style="249" customWidth="1"/>
    <col min="11085" max="11085" width="11.140625" style="249" customWidth="1"/>
    <col min="11086" max="11086" width="10.85546875" style="249" customWidth="1"/>
    <col min="11087" max="11087" width="10.140625" style="249" customWidth="1"/>
    <col min="11088" max="11088" width="11.140625" style="249" customWidth="1"/>
    <col min="11089" max="11089" width="11.42578125" style="249" customWidth="1"/>
    <col min="11090" max="11093" width="0" style="249" hidden="1" customWidth="1"/>
    <col min="11094" max="11094" width="16.7109375" style="249" customWidth="1"/>
    <col min="11095" max="11095" width="12.7109375" style="249" customWidth="1"/>
    <col min="11096" max="11264" width="9" style="249"/>
    <col min="11265" max="11265" width="14.42578125" style="249" customWidth="1"/>
    <col min="11266" max="11266" width="26.28515625" style="249" customWidth="1"/>
    <col min="11267" max="11267" width="31.7109375" style="249" customWidth="1"/>
    <col min="11268" max="11270" width="11.7109375" style="249" customWidth="1"/>
    <col min="11271" max="11271" width="10.5703125" style="249" customWidth="1"/>
    <col min="11272" max="11272" width="11.42578125" style="249" customWidth="1"/>
    <col min="11273" max="11273" width="10.5703125" style="249" customWidth="1"/>
    <col min="11274" max="11274" width="11.5703125" style="249" customWidth="1"/>
    <col min="11275" max="11277" width="10.42578125" style="249" customWidth="1"/>
    <col min="11278" max="11278" width="11.85546875" style="249" customWidth="1"/>
    <col min="11279" max="11279" width="10.42578125" style="249" customWidth="1"/>
    <col min="11280" max="11280" width="11.42578125" style="249" customWidth="1"/>
    <col min="11281" max="11285" width="9.85546875" style="249" customWidth="1"/>
    <col min="11286" max="11288" width="10.7109375" style="249" customWidth="1"/>
    <col min="11289" max="11297" width="9" style="249" customWidth="1"/>
    <col min="11298" max="11298" width="9.42578125" style="249" customWidth="1"/>
    <col min="11299" max="11299" width="11.5703125" style="249" customWidth="1"/>
    <col min="11300" max="11300" width="9.42578125" style="249" customWidth="1"/>
    <col min="11301" max="11309" width="9" style="249" customWidth="1"/>
    <col min="11310" max="11312" width="10" style="249" customWidth="1"/>
    <col min="11313" max="11315" width="9" style="249" customWidth="1"/>
    <col min="11316" max="11316" width="9.7109375" style="249" customWidth="1"/>
    <col min="11317" max="11318" width="10.140625" style="249" customWidth="1"/>
    <col min="11319" max="11321" width="9" style="249" customWidth="1"/>
    <col min="11322" max="11333" width="10.28515625" style="249" customWidth="1"/>
    <col min="11334" max="11334" width="10.7109375" style="249" customWidth="1"/>
    <col min="11335" max="11337" width="12.140625" style="249" customWidth="1"/>
    <col min="11338" max="11338" width="12.28515625" style="249" customWidth="1"/>
    <col min="11339" max="11340" width="12.140625" style="249" customWidth="1"/>
    <col min="11341" max="11341" width="11.140625" style="249" customWidth="1"/>
    <col min="11342" max="11342" width="10.85546875" style="249" customWidth="1"/>
    <col min="11343" max="11343" width="10.140625" style="249" customWidth="1"/>
    <col min="11344" max="11344" width="11.140625" style="249" customWidth="1"/>
    <col min="11345" max="11345" width="11.42578125" style="249" customWidth="1"/>
    <col min="11346" max="11349" width="0" style="249" hidden="1" customWidth="1"/>
    <col min="11350" max="11350" width="16.7109375" style="249" customWidth="1"/>
    <col min="11351" max="11351" width="12.7109375" style="249" customWidth="1"/>
    <col min="11352" max="11520" width="9" style="249"/>
    <col min="11521" max="11521" width="14.42578125" style="249" customWidth="1"/>
    <col min="11522" max="11522" width="26.28515625" style="249" customWidth="1"/>
    <col min="11523" max="11523" width="31.7109375" style="249" customWidth="1"/>
    <col min="11524" max="11526" width="11.7109375" style="249" customWidth="1"/>
    <col min="11527" max="11527" width="10.5703125" style="249" customWidth="1"/>
    <col min="11528" max="11528" width="11.42578125" style="249" customWidth="1"/>
    <col min="11529" max="11529" width="10.5703125" style="249" customWidth="1"/>
    <col min="11530" max="11530" width="11.5703125" style="249" customWidth="1"/>
    <col min="11531" max="11533" width="10.42578125" style="249" customWidth="1"/>
    <col min="11534" max="11534" width="11.85546875" style="249" customWidth="1"/>
    <col min="11535" max="11535" width="10.42578125" style="249" customWidth="1"/>
    <col min="11536" max="11536" width="11.42578125" style="249" customWidth="1"/>
    <col min="11537" max="11541" width="9.85546875" style="249" customWidth="1"/>
    <col min="11542" max="11544" width="10.7109375" style="249" customWidth="1"/>
    <col min="11545" max="11553" width="9" style="249" customWidth="1"/>
    <col min="11554" max="11554" width="9.42578125" style="249" customWidth="1"/>
    <col min="11555" max="11555" width="11.5703125" style="249" customWidth="1"/>
    <col min="11556" max="11556" width="9.42578125" style="249" customWidth="1"/>
    <col min="11557" max="11565" width="9" style="249" customWidth="1"/>
    <col min="11566" max="11568" width="10" style="249" customWidth="1"/>
    <col min="11569" max="11571" width="9" style="249" customWidth="1"/>
    <col min="11572" max="11572" width="9.7109375" style="249" customWidth="1"/>
    <col min="11573" max="11574" width="10.140625" style="249" customWidth="1"/>
    <col min="11575" max="11577" width="9" style="249" customWidth="1"/>
    <col min="11578" max="11589" width="10.28515625" style="249" customWidth="1"/>
    <col min="11590" max="11590" width="10.7109375" style="249" customWidth="1"/>
    <col min="11591" max="11593" width="12.140625" style="249" customWidth="1"/>
    <col min="11594" max="11594" width="12.28515625" style="249" customWidth="1"/>
    <col min="11595" max="11596" width="12.140625" style="249" customWidth="1"/>
    <col min="11597" max="11597" width="11.140625" style="249" customWidth="1"/>
    <col min="11598" max="11598" width="10.85546875" style="249" customWidth="1"/>
    <col min="11599" max="11599" width="10.140625" style="249" customWidth="1"/>
    <col min="11600" max="11600" width="11.140625" style="249" customWidth="1"/>
    <col min="11601" max="11601" width="11.42578125" style="249" customWidth="1"/>
    <col min="11602" max="11605" width="0" style="249" hidden="1" customWidth="1"/>
    <col min="11606" max="11606" width="16.7109375" style="249" customWidth="1"/>
    <col min="11607" max="11607" width="12.7109375" style="249" customWidth="1"/>
    <col min="11608" max="11776" width="9" style="249"/>
    <col min="11777" max="11777" width="14.42578125" style="249" customWidth="1"/>
    <col min="11778" max="11778" width="26.28515625" style="249" customWidth="1"/>
    <col min="11779" max="11779" width="31.7109375" style="249" customWidth="1"/>
    <col min="11780" max="11782" width="11.7109375" style="249" customWidth="1"/>
    <col min="11783" max="11783" width="10.5703125" style="249" customWidth="1"/>
    <col min="11784" max="11784" width="11.42578125" style="249" customWidth="1"/>
    <col min="11785" max="11785" width="10.5703125" style="249" customWidth="1"/>
    <col min="11786" max="11786" width="11.5703125" style="249" customWidth="1"/>
    <col min="11787" max="11789" width="10.42578125" style="249" customWidth="1"/>
    <col min="11790" max="11790" width="11.85546875" style="249" customWidth="1"/>
    <col min="11791" max="11791" width="10.42578125" style="249" customWidth="1"/>
    <col min="11792" max="11792" width="11.42578125" style="249" customWidth="1"/>
    <col min="11793" max="11797" width="9.85546875" style="249" customWidth="1"/>
    <col min="11798" max="11800" width="10.7109375" style="249" customWidth="1"/>
    <col min="11801" max="11809" width="9" style="249" customWidth="1"/>
    <col min="11810" max="11810" width="9.42578125" style="249" customWidth="1"/>
    <col min="11811" max="11811" width="11.5703125" style="249" customWidth="1"/>
    <col min="11812" max="11812" width="9.42578125" style="249" customWidth="1"/>
    <col min="11813" max="11821" width="9" style="249" customWidth="1"/>
    <col min="11822" max="11824" width="10" style="249" customWidth="1"/>
    <col min="11825" max="11827" width="9" style="249" customWidth="1"/>
    <col min="11828" max="11828" width="9.7109375" style="249" customWidth="1"/>
    <col min="11829" max="11830" width="10.140625" style="249" customWidth="1"/>
    <col min="11831" max="11833" width="9" style="249" customWidth="1"/>
    <col min="11834" max="11845" width="10.28515625" style="249" customWidth="1"/>
    <col min="11846" max="11846" width="10.7109375" style="249" customWidth="1"/>
    <col min="11847" max="11849" width="12.140625" style="249" customWidth="1"/>
    <col min="11850" max="11850" width="12.28515625" style="249" customWidth="1"/>
    <col min="11851" max="11852" width="12.140625" style="249" customWidth="1"/>
    <col min="11853" max="11853" width="11.140625" style="249" customWidth="1"/>
    <col min="11854" max="11854" width="10.85546875" style="249" customWidth="1"/>
    <col min="11855" max="11855" width="10.140625" style="249" customWidth="1"/>
    <col min="11856" max="11856" width="11.140625" style="249" customWidth="1"/>
    <col min="11857" max="11857" width="11.42578125" style="249" customWidth="1"/>
    <col min="11858" max="11861" width="0" style="249" hidden="1" customWidth="1"/>
    <col min="11862" max="11862" width="16.7109375" style="249" customWidth="1"/>
    <col min="11863" max="11863" width="12.7109375" style="249" customWidth="1"/>
    <col min="11864" max="12032" width="9" style="249"/>
    <col min="12033" max="12033" width="14.42578125" style="249" customWidth="1"/>
    <col min="12034" max="12034" width="26.28515625" style="249" customWidth="1"/>
    <col min="12035" max="12035" width="31.7109375" style="249" customWidth="1"/>
    <col min="12036" max="12038" width="11.7109375" style="249" customWidth="1"/>
    <col min="12039" max="12039" width="10.5703125" style="249" customWidth="1"/>
    <col min="12040" max="12040" width="11.42578125" style="249" customWidth="1"/>
    <col min="12041" max="12041" width="10.5703125" style="249" customWidth="1"/>
    <col min="12042" max="12042" width="11.5703125" style="249" customWidth="1"/>
    <col min="12043" max="12045" width="10.42578125" style="249" customWidth="1"/>
    <col min="12046" max="12046" width="11.85546875" style="249" customWidth="1"/>
    <col min="12047" max="12047" width="10.42578125" style="249" customWidth="1"/>
    <col min="12048" max="12048" width="11.42578125" style="249" customWidth="1"/>
    <col min="12049" max="12053" width="9.85546875" style="249" customWidth="1"/>
    <col min="12054" max="12056" width="10.7109375" style="249" customWidth="1"/>
    <col min="12057" max="12065" width="9" style="249" customWidth="1"/>
    <col min="12066" max="12066" width="9.42578125" style="249" customWidth="1"/>
    <col min="12067" max="12067" width="11.5703125" style="249" customWidth="1"/>
    <col min="12068" max="12068" width="9.42578125" style="249" customWidth="1"/>
    <col min="12069" max="12077" width="9" style="249" customWidth="1"/>
    <col min="12078" max="12080" width="10" style="249" customWidth="1"/>
    <col min="12081" max="12083" width="9" style="249" customWidth="1"/>
    <col min="12084" max="12084" width="9.7109375" style="249" customWidth="1"/>
    <col min="12085" max="12086" width="10.140625" style="249" customWidth="1"/>
    <col min="12087" max="12089" width="9" style="249" customWidth="1"/>
    <col min="12090" max="12101" width="10.28515625" style="249" customWidth="1"/>
    <col min="12102" max="12102" width="10.7109375" style="249" customWidth="1"/>
    <col min="12103" max="12105" width="12.140625" style="249" customWidth="1"/>
    <col min="12106" max="12106" width="12.28515625" style="249" customWidth="1"/>
    <col min="12107" max="12108" width="12.140625" style="249" customWidth="1"/>
    <col min="12109" max="12109" width="11.140625" style="249" customWidth="1"/>
    <col min="12110" max="12110" width="10.85546875" style="249" customWidth="1"/>
    <col min="12111" max="12111" width="10.140625" style="249" customWidth="1"/>
    <col min="12112" max="12112" width="11.140625" style="249" customWidth="1"/>
    <col min="12113" max="12113" width="11.42578125" style="249" customWidth="1"/>
    <col min="12114" max="12117" width="0" style="249" hidden="1" customWidth="1"/>
    <col min="12118" max="12118" width="16.7109375" style="249" customWidth="1"/>
    <col min="12119" max="12119" width="12.7109375" style="249" customWidth="1"/>
    <col min="12120" max="12288" width="9" style="249"/>
    <col min="12289" max="12289" width="14.42578125" style="249" customWidth="1"/>
    <col min="12290" max="12290" width="26.28515625" style="249" customWidth="1"/>
    <col min="12291" max="12291" width="31.7109375" style="249" customWidth="1"/>
    <col min="12292" max="12294" width="11.7109375" style="249" customWidth="1"/>
    <col min="12295" max="12295" width="10.5703125" style="249" customWidth="1"/>
    <col min="12296" max="12296" width="11.42578125" style="249" customWidth="1"/>
    <col min="12297" max="12297" width="10.5703125" style="249" customWidth="1"/>
    <col min="12298" max="12298" width="11.5703125" style="249" customWidth="1"/>
    <col min="12299" max="12301" width="10.42578125" style="249" customWidth="1"/>
    <col min="12302" max="12302" width="11.85546875" style="249" customWidth="1"/>
    <col min="12303" max="12303" width="10.42578125" style="249" customWidth="1"/>
    <col min="12304" max="12304" width="11.42578125" style="249" customWidth="1"/>
    <col min="12305" max="12309" width="9.85546875" style="249" customWidth="1"/>
    <col min="12310" max="12312" width="10.7109375" style="249" customWidth="1"/>
    <col min="12313" max="12321" width="9" style="249" customWidth="1"/>
    <col min="12322" max="12322" width="9.42578125" style="249" customWidth="1"/>
    <col min="12323" max="12323" width="11.5703125" style="249" customWidth="1"/>
    <col min="12324" max="12324" width="9.42578125" style="249" customWidth="1"/>
    <col min="12325" max="12333" width="9" style="249" customWidth="1"/>
    <col min="12334" max="12336" width="10" style="249" customWidth="1"/>
    <col min="12337" max="12339" width="9" style="249" customWidth="1"/>
    <col min="12340" max="12340" width="9.7109375" style="249" customWidth="1"/>
    <col min="12341" max="12342" width="10.140625" style="249" customWidth="1"/>
    <col min="12343" max="12345" width="9" style="249" customWidth="1"/>
    <col min="12346" max="12357" width="10.28515625" style="249" customWidth="1"/>
    <col min="12358" max="12358" width="10.7109375" style="249" customWidth="1"/>
    <col min="12359" max="12361" width="12.140625" style="249" customWidth="1"/>
    <col min="12362" max="12362" width="12.28515625" style="249" customWidth="1"/>
    <col min="12363" max="12364" width="12.140625" style="249" customWidth="1"/>
    <col min="12365" max="12365" width="11.140625" style="249" customWidth="1"/>
    <col min="12366" max="12366" width="10.85546875" style="249" customWidth="1"/>
    <col min="12367" max="12367" width="10.140625" style="249" customWidth="1"/>
    <col min="12368" max="12368" width="11.140625" style="249" customWidth="1"/>
    <col min="12369" max="12369" width="11.42578125" style="249" customWidth="1"/>
    <col min="12370" max="12373" width="0" style="249" hidden="1" customWidth="1"/>
    <col min="12374" max="12374" width="16.7109375" style="249" customWidth="1"/>
    <col min="12375" max="12375" width="12.7109375" style="249" customWidth="1"/>
    <col min="12376" max="12544" width="9" style="249"/>
    <col min="12545" max="12545" width="14.42578125" style="249" customWidth="1"/>
    <col min="12546" max="12546" width="26.28515625" style="249" customWidth="1"/>
    <col min="12547" max="12547" width="31.7109375" style="249" customWidth="1"/>
    <col min="12548" max="12550" width="11.7109375" style="249" customWidth="1"/>
    <col min="12551" max="12551" width="10.5703125" style="249" customWidth="1"/>
    <col min="12552" max="12552" width="11.42578125" style="249" customWidth="1"/>
    <col min="12553" max="12553" width="10.5703125" style="249" customWidth="1"/>
    <col min="12554" max="12554" width="11.5703125" style="249" customWidth="1"/>
    <col min="12555" max="12557" width="10.42578125" style="249" customWidth="1"/>
    <col min="12558" max="12558" width="11.85546875" style="249" customWidth="1"/>
    <col min="12559" max="12559" width="10.42578125" style="249" customWidth="1"/>
    <col min="12560" max="12560" width="11.42578125" style="249" customWidth="1"/>
    <col min="12561" max="12565" width="9.85546875" style="249" customWidth="1"/>
    <col min="12566" max="12568" width="10.7109375" style="249" customWidth="1"/>
    <col min="12569" max="12577" width="9" style="249" customWidth="1"/>
    <col min="12578" max="12578" width="9.42578125" style="249" customWidth="1"/>
    <col min="12579" max="12579" width="11.5703125" style="249" customWidth="1"/>
    <col min="12580" max="12580" width="9.42578125" style="249" customWidth="1"/>
    <col min="12581" max="12589" width="9" style="249" customWidth="1"/>
    <col min="12590" max="12592" width="10" style="249" customWidth="1"/>
    <col min="12593" max="12595" width="9" style="249" customWidth="1"/>
    <col min="12596" max="12596" width="9.7109375" style="249" customWidth="1"/>
    <col min="12597" max="12598" width="10.140625" style="249" customWidth="1"/>
    <col min="12599" max="12601" width="9" style="249" customWidth="1"/>
    <col min="12602" max="12613" width="10.28515625" style="249" customWidth="1"/>
    <col min="12614" max="12614" width="10.7109375" style="249" customWidth="1"/>
    <col min="12615" max="12617" width="12.140625" style="249" customWidth="1"/>
    <col min="12618" max="12618" width="12.28515625" style="249" customWidth="1"/>
    <col min="12619" max="12620" width="12.140625" style="249" customWidth="1"/>
    <col min="12621" max="12621" width="11.140625" style="249" customWidth="1"/>
    <col min="12622" max="12622" width="10.85546875" style="249" customWidth="1"/>
    <col min="12623" max="12623" width="10.140625" style="249" customWidth="1"/>
    <col min="12624" max="12624" width="11.140625" style="249" customWidth="1"/>
    <col min="12625" max="12625" width="11.42578125" style="249" customWidth="1"/>
    <col min="12626" max="12629" width="0" style="249" hidden="1" customWidth="1"/>
    <col min="12630" max="12630" width="16.7109375" style="249" customWidth="1"/>
    <col min="12631" max="12631" width="12.7109375" style="249" customWidth="1"/>
    <col min="12632" max="12800" width="9" style="249"/>
    <col min="12801" max="12801" width="14.42578125" style="249" customWidth="1"/>
    <col min="12802" max="12802" width="26.28515625" style="249" customWidth="1"/>
    <col min="12803" max="12803" width="31.7109375" style="249" customWidth="1"/>
    <col min="12804" max="12806" width="11.7109375" style="249" customWidth="1"/>
    <col min="12807" max="12807" width="10.5703125" style="249" customWidth="1"/>
    <col min="12808" max="12808" width="11.42578125" style="249" customWidth="1"/>
    <col min="12809" max="12809" width="10.5703125" style="249" customWidth="1"/>
    <col min="12810" max="12810" width="11.5703125" style="249" customWidth="1"/>
    <col min="12811" max="12813" width="10.42578125" style="249" customWidth="1"/>
    <col min="12814" max="12814" width="11.85546875" style="249" customWidth="1"/>
    <col min="12815" max="12815" width="10.42578125" style="249" customWidth="1"/>
    <col min="12816" max="12816" width="11.42578125" style="249" customWidth="1"/>
    <col min="12817" max="12821" width="9.85546875" style="249" customWidth="1"/>
    <col min="12822" max="12824" width="10.7109375" style="249" customWidth="1"/>
    <col min="12825" max="12833" width="9" style="249" customWidth="1"/>
    <col min="12834" max="12834" width="9.42578125" style="249" customWidth="1"/>
    <col min="12835" max="12835" width="11.5703125" style="249" customWidth="1"/>
    <col min="12836" max="12836" width="9.42578125" style="249" customWidth="1"/>
    <col min="12837" max="12845" width="9" style="249" customWidth="1"/>
    <col min="12846" max="12848" width="10" style="249" customWidth="1"/>
    <col min="12849" max="12851" width="9" style="249" customWidth="1"/>
    <col min="12852" max="12852" width="9.7109375" style="249" customWidth="1"/>
    <col min="12853" max="12854" width="10.140625" style="249" customWidth="1"/>
    <col min="12855" max="12857" width="9" style="249" customWidth="1"/>
    <col min="12858" max="12869" width="10.28515625" style="249" customWidth="1"/>
    <col min="12870" max="12870" width="10.7109375" style="249" customWidth="1"/>
    <col min="12871" max="12873" width="12.140625" style="249" customWidth="1"/>
    <col min="12874" max="12874" width="12.28515625" style="249" customWidth="1"/>
    <col min="12875" max="12876" width="12.140625" style="249" customWidth="1"/>
    <col min="12877" max="12877" width="11.140625" style="249" customWidth="1"/>
    <col min="12878" max="12878" width="10.85546875" style="249" customWidth="1"/>
    <col min="12879" max="12879" width="10.140625" style="249" customWidth="1"/>
    <col min="12880" max="12880" width="11.140625" style="249" customWidth="1"/>
    <col min="12881" max="12881" width="11.42578125" style="249" customWidth="1"/>
    <col min="12882" max="12885" width="0" style="249" hidden="1" customWidth="1"/>
    <col min="12886" max="12886" width="16.7109375" style="249" customWidth="1"/>
    <col min="12887" max="12887" width="12.7109375" style="249" customWidth="1"/>
    <col min="12888" max="13056" width="9" style="249"/>
    <col min="13057" max="13057" width="14.42578125" style="249" customWidth="1"/>
    <col min="13058" max="13058" width="26.28515625" style="249" customWidth="1"/>
    <col min="13059" max="13059" width="31.7109375" style="249" customWidth="1"/>
    <col min="13060" max="13062" width="11.7109375" style="249" customWidth="1"/>
    <col min="13063" max="13063" width="10.5703125" style="249" customWidth="1"/>
    <col min="13064" max="13064" width="11.42578125" style="249" customWidth="1"/>
    <col min="13065" max="13065" width="10.5703125" style="249" customWidth="1"/>
    <col min="13066" max="13066" width="11.5703125" style="249" customWidth="1"/>
    <col min="13067" max="13069" width="10.42578125" style="249" customWidth="1"/>
    <col min="13070" max="13070" width="11.85546875" style="249" customWidth="1"/>
    <col min="13071" max="13071" width="10.42578125" style="249" customWidth="1"/>
    <col min="13072" max="13072" width="11.42578125" style="249" customWidth="1"/>
    <col min="13073" max="13077" width="9.85546875" style="249" customWidth="1"/>
    <col min="13078" max="13080" width="10.7109375" style="249" customWidth="1"/>
    <col min="13081" max="13089" width="9" style="249" customWidth="1"/>
    <col min="13090" max="13090" width="9.42578125" style="249" customWidth="1"/>
    <col min="13091" max="13091" width="11.5703125" style="249" customWidth="1"/>
    <col min="13092" max="13092" width="9.42578125" style="249" customWidth="1"/>
    <col min="13093" max="13101" width="9" style="249" customWidth="1"/>
    <col min="13102" max="13104" width="10" style="249" customWidth="1"/>
    <col min="13105" max="13107" width="9" style="249" customWidth="1"/>
    <col min="13108" max="13108" width="9.7109375" style="249" customWidth="1"/>
    <col min="13109" max="13110" width="10.140625" style="249" customWidth="1"/>
    <col min="13111" max="13113" width="9" style="249" customWidth="1"/>
    <col min="13114" max="13125" width="10.28515625" style="249" customWidth="1"/>
    <col min="13126" max="13126" width="10.7109375" style="249" customWidth="1"/>
    <col min="13127" max="13129" width="12.140625" style="249" customWidth="1"/>
    <col min="13130" max="13130" width="12.28515625" style="249" customWidth="1"/>
    <col min="13131" max="13132" width="12.140625" style="249" customWidth="1"/>
    <col min="13133" max="13133" width="11.140625" style="249" customWidth="1"/>
    <col min="13134" max="13134" width="10.85546875" style="249" customWidth="1"/>
    <col min="13135" max="13135" width="10.140625" style="249" customWidth="1"/>
    <col min="13136" max="13136" width="11.140625" style="249" customWidth="1"/>
    <col min="13137" max="13137" width="11.42578125" style="249" customWidth="1"/>
    <col min="13138" max="13141" width="0" style="249" hidden="1" customWidth="1"/>
    <col min="13142" max="13142" width="16.7109375" style="249" customWidth="1"/>
    <col min="13143" max="13143" width="12.7109375" style="249" customWidth="1"/>
    <col min="13144" max="13312" width="9" style="249"/>
    <col min="13313" max="13313" width="14.42578125" style="249" customWidth="1"/>
    <col min="13314" max="13314" width="26.28515625" style="249" customWidth="1"/>
    <col min="13315" max="13315" width="31.7109375" style="249" customWidth="1"/>
    <col min="13316" max="13318" width="11.7109375" style="249" customWidth="1"/>
    <col min="13319" max="13319" width="10.5703125" style="249" customWidth="1"/>
    <col min="13320" max="13320" width="11.42578125" style="249" customWidth="1"/>
    <col min="13321" max="13321" width="10.5703125" style="249" customWidth="1"/>
    <col min="13322" max="13322" width="11.5703125" style="249" customWidth="1"/>
    <col min="13323" max="13325" width="10.42578125" style="249" customWidth="1"/>
    <col min="13326" max="13326" width="11.85546875" style="249" customWidth="1"/>
    <col min="13327" max="13327" width="10.42578125" style="249" customWidth="1"/>
    <col min="13328" max="13328" width="11.42578125" style="249" customWidth="1"/>
    <col min="13329" max="13333" width="9.85546875" style="249" customWidth="1"/>
    <col min="13334" max="13336" width="10.7109375" style="249" customWidth="1"/>
    <col min="13337" max="13345" width="9" style="249" customWidth="1"/>
    <col min="13346" max="13346" width="9.42578125" style="249" customWidth="1"/>
    <col min="13347" max="13347" width="11.5703125" style="249" customWidth="1"/>
    <col min="13348" max="13348" width="9.42578125" style="249" customWidth="1"/>
    <col min="13349" max="13357" width="9" style="249" customWidth="1"/>
    <col min="13358" max="13360" width="10" style="249" customWidth="1"/>
    <col min="13361" max="13363" width="9" style="249" customWidth="1"/>
    <col min="13364" max="13364" width="9.7109375" style="249" customWidth="1"/>
    <col min="13365" max="13366" width="10.140625" style="249" customWidth="1"/>
    <col min="13367" max="13369" width="9" style="249" customWidth="1"/>
    <col min="13370" max="13381" width="10.28515625" style="249" customWidth="1"/>
    <col min="13382" max="13382" width="10.7109375" style="249" customWidth="1"/>
    <col min="13383" max="13385" width="12.140625" style="249" customWidth="1"/>
    <col min="13386" max="13386" width="12.28515625" style="249" customWidth="1"/>
    <col min="13387" max="13388" width="12.140625" style="249" customWidth="1"/>
    <col min="13389" max="13389" width="11.140625" style="249" customWidth="1"/>
    <col min="13390" max="13390" width="10.85546875" style="249" customWidth="1"/>
    <col min="13391" max="13391" width="10.140625" style="249" customWidth="1"/>
    <col min="13392" max="13392" width="11.140625" style="249" customWidth="1"/>
    <col min="13393" max="13393" width="11.42578125" style="249" customWidth="1"/>
    <col min="13394" max="13397" width="0" style="249" hidden="1" customWidth="1"/>
    <col min="13398" max="13398" width="16.7109375" style="249" customWidth="1"/>
    <col min="13399" max="13399" width="12.7109375" style="249" customWidth="1"/>
    <col min="13400" max="13568" width="9" style="249"/>
    <col min="13569" max="13569" width="14.42578125" style="249" customWidth="1"/>
    <col min="13570" max="13570" width="26.28515625" style="249" customWidth="1"/>
    <col min="13571" max="13571" width="31.7109375" style="249" customWidth="1"/>
    <col min="13572" max="13574" width="11.7109375" style="249" customWidth="1"/>
    <col min="13575" max="13575" width="10.5703125" style="249" customWidth="1"/>
    <col min="13576" max="13576" width="11.42578125" style="249" customWidth="1"/>
    <col min="13577" max="13577" width="10.5703125" style="249" customWidth="1"/>
    <col min="13578" max="13578" width="11.5703125" style="249" customWidth="1"/>
    <col min="13579" max="13581" width="10.42578125" style="249" customWidth="1"/>
    <col min="13582" max="13582" width="11.85546875" style="249" customWidth="1"/>
    <col min="13583" max="13583" width="10.42578125" style="249" customWidth="1"/>
    <col min="13584" max="13584" width="11.42578125" style="249" customWidth="1"/>
    <col min="13585" max="13589" width="9.85546875" style="249" customWidth="1"/>
    <col min="13590" max="13592" width="10.7109375" style="249" customWidth="1"/>
    <col min="13593" max="13601" width="9" style="249" customWidth="1"/>
    <col min="13602" max="13602" width="9.42578125" style="249" customWidth="1"/>
    <col min="13603" max="13603" width="11.5703125" style="249" customWidth="1"/>
    <col min="13604" max="13604" width="9.42578125" style="249" customWidth="1"/>
    <col min="13605" max="13613" width="9" style="249" customWidth="1"/>
    <col min="13614" max="13616" width="10" style="249" customWidth="1"/>
    <col min="13617" max="13619" width="9" style="249" customWidth="1"/>
    <col min="13620" max="13620" width="9.7109375" style="249" customWidth="1"/>
    <col min="13621" max="13622" width="10.140625" style="249" customWidth="1"/>
    <col min="13623" max="13625" width="9" style="249" customWidth="1"/>
    <col min="13626" max="13637" width="10.28515625" style="249" customWidth="1"/>
    <col min="13638" max="13638" width="10.7109375" style="249" customWidth="1"/>
    <col min="13639" max="13641" width="12.140625" style="249" customWidth="1"/>
    <col min="13642" max="13642" width="12.28515625" style="249" customWidth="1"/>
    <col min="13643" max="13644" width="12.140625" style="249" customWidth="1"/>
    <col min="13645" max="13645" width="11.140625" style="249" customWidth="1"/>
    <col min="13646" max="13646" width="10.85546875" style="249" customWidth="1"/>
    <col min="13647" max="13647" width="10.140625" style="249" customWidth="1"/>
    <col min="13648" max="13648" width="11.140625" style="249" customWidth="1"/>
    <col min="13649" max="13649" width="11.42578125" style="249" customWidth="1"/>
    <col min="13650" max="13653" width="0" style="249" hidden="1" customWidth="1"/>
    <col min="13654" max="13654" width="16.7109375" style="249" customWidth="1"/>
    <col min="13655" max="13655" width="12.7109375" style="249" customWidth="1"/>
    <col min="13656" max="13824" width="9" style="249"/>
    <col min="13825" max="13825" width="14.42578125" style="249" customWidth="1"/>
    <col min="13826" max="13826" width="26.28515625" style="249" customWidth="1"/>
    <col min="13827" max="13827" width="31.7109375" style="249" customWidth="1"/>
    <col min="13828" max="13830" width="11.7109375" style="249" customWidth="1"/>
    <col min="13831" max="13831" width="10.5703125" style="249" customWidth="1"/>
    <col min="13832" max="13832" width="11.42578125" style="249" customWidth="1"/>
    <col min="13833" max="13833" width="10.5703125" style="249" customWidth="1"/>
    <col min="13834" max="13834" width="11.5703125" style="249" customWidth="1"/>
    <col min="13835" max="13837" width="10.42578125" style="249" customWidth="1"/>
    <col min="13838" max="13838" width="11.85546875" style="249" customWidth="1"/>
    <col min="13839" max="13839" width="10.42578125" style="249" customWidth="1"/>
    <col min="13840" max="13840" width="11.42578125" style="249" customWidth="1"/>
    <col min="13841" max="13845" width="9.85546875" style="249" customWidth="1"/>
    <col min="13846" max="13848" width="10.7109375" style="249" customWidth="1"/>
    <col min="13849" max="13857" width="9" style="249" customWidth="1"/>
    <col min="13858" max="13858" width="9.42578125" style="249" customWidth="1"/>
    <col min="13859" max="13859" width="11.5703125" style="249" customWidth="1"/>
    <col min="13860" max="13860" width="9.42578125" style="249" customWidth="1"/>
    <col min="13861" max="13869" width="9" style="249" customWidth="1"/>
    <col min="13870" max="13872" width="10" style="249" customWidth="1"/>
    <col min="13873" max="13875" width="9" style="249" customWidth="1"/>
    <col min="13876" max="13876" width="9.7109375" style="249" customWidth="1"/>
    <col min="13877" max="13878" width="10.140625" style="249" customWidth="1"/>
    <col min="13879" max="13881" width="9" style="249" customWidth="1"/>
    <col min="13882" max="13893" width="10.28515625" style="249" customWidth="1"/>
    <col min="13894" max="13894" width="10.7109375" style="249" customWidth="1"/>
    <col min="13895" max="13897" width="12.140625" style="249" customWidth="1"/>
    <col min="13898" max="13898" width="12.28515625" style="249" customWidth="1"/>
    <col min="13899" max="13900" width="12.140625" style="249" customWidth="1"/>
    <col min="13901" max="13901" width="11.140625" style="249" customWidth="1"/>
    <col min="13902" max="13902" width="10.85546875" style="249" customWidth="1"/>
    <col min="13903" max="13903" width="10.140625" style="249" customWidth="1"/>
    <col min="13904" max="13904" width="11.140625" style="249" customWidth="1"/>
    <col min="13905" max="13905" width="11.42578125" style="249" customWidth="1"/>
    <col min="13906" max="13909" width="0" style="249" hidden="1" customWidth="1"/>
    <col min="13910" max="13910" width="16.7109375" style="249" customWidth="1"/>
    <col min="13911" max="13911" width="12.7109375" style="249" customWidth="1"/>
    <col min="13912" max="14080" width="9" style="249"/>
    <col min="14081" max="14081" width="14.42578125" style="249" customWidth="1"/>
    <col min="14082" max="14082" width="26.28515625" style="249" customWidth="1"/>
    <col min="14083" max="14083" width="31.7109375" style="249" customWidth="1"/>
    <col min="14084" max="14086" width="11.7109375" style="249" customWidth="1"/>
    <col min="14087" max="14087" width="10.5703125" style="249" customWidth="1"/>
    <col min="14088" max="14088" width="11.42578125" style="249" customWidth="1"/>
    <col min="14089" max="14089" width="10.5703125" style="249" customWidth="1"/>
    <col min="14090" max="14090" width="11.5703125" style="249" customWidth="1"/>
    <col min="14091" max="14093" width="10.42578125" style="249" customWidth="1"/>
    <col min="14094" max="14094" width="11.85546875" style="249" customWidth="1"/>
    <col min="14095" max="14095" width="10.42578125" style="249" customWidth="1"/>
    <col min="14096" max="14096" width="11.42578125" style="249" customWidth="1"/>
    <col min="14097" max="14101" width="9.85546875" style="249" customWidth="1"/>
    <col min="14102" max="14104" width="10.7109375" style="249" customWidth="1"/>
    <col min="14105" max="14113" width="9" style="249" customWidth="1"/>
    <col min="14114" max="14114" width="9.42578125" style="249" customWidth="1"/>
    <col min="14115" max="14115" width="11.5703125" style="249" customWidth="1"/>
    <col min="14116" max="14116" width="9.42578125" style="249" customWidth="1"/>
    <col min="14117" max="14125" width="9" style="249" customWidth="1"/>
    <col min="14126" max="14128" width="10" style="249" customWidth="1"/>
    <col min="14129" max="14131" width="9" style="249" customWidth="1"/>
    <col min="14132" max="14132" width="9.7109375" style="249" customWidth="1"/>
    <col min="14133" max="14134" width="10.140625" style="249" customWidth="1"/>
    <col min="14135" max="14137" width="9" style="249" customWidth="1"/>
    <col min="14138" max="14149" width="10.28515625" style="249" customWidth="1"/>
    <col min="14150" max="14150" width="10.7109375" style="249" customWidth="1"/>
    <col min="14151" max="14153" width="12.140625" style="249" customWidth="1"/>
    <col min="14154" max="14154" width="12.28515625" style="249" customWidth="1"/>
    <col min="14155" max="14156" width="12.140625" style="249" customWidth="1"/>
    <col min="14157" max="14157" width="11.140625" style="249" customWidth="1"/>
    <col min="14158" max="14158" width="10.85546875" style="249" customWidth="1"/>
    <col min="14159" max="14159" width="10.140625" style="249" customWidth="1"/>
    <col min="14160" max="14160" width="11.140625" style="249" customWidth="1"/>
    <col min="14161" max="14161" width="11.42578125" style="249" customWidth="1"/>
    <col min="14162" max="14165" width="0" style="249" hidden="1" customWidth="1"/>
    <col min="14166" max="14166" width="16.7109375" style="249" customWidth="1"/>
    <col min="14167" max="14167" width="12.7109375" style="249" customWidth="1"/>
    <col min="14168" max="14336" width="9" style="249"/>
    <col min="14337" max="14337" width="14.42578125" style="249" customWidth="1"/>
    <col min="14338" max="14338" width="26.28515625" style="249" customWidth="1"/>
    <col min="14339" max="14339" width="31.7109375" style="249" customWidth="1"/>
    <col min="14340" max="14342" width="11.7109375" style="249" customWidth="1"/>
    <col min="14343" max="14343" width="10.5703125" style="249" customWidth="1"/>
    <col min="14344" max="14344" width="11.42578125" style="249" customWidth="1"/>
    <col min="14345" max="14345" width="10.5703125" style="249" customWidth="1"/>
    <col min="14346" max="14346" width="11.5703125" style="249" customWidth="1"/>
    <col min="14347" max="14349" width="10.42578125" style="249" customWidth="1"/>
    <col min="14350" max="14350" width="11.85546875" style="249" customWidth="1"/>
    <col min="14351" max="14351" width="10.42578125" style="249" customWidth="1"/>
    <col min="14352" max="14352" width="11.42578125" style="249" customWidth="1"/>
    <col min="14353" max="14357" width="9.85546875" style="249" customWidth="1"/>
    <col min="14358" max="14360" width="10.7109375" style="249" customWidth="1"/>
    <col min="14361" max="14369" width="9" style="249" customWidth="1"/>
    <col min="14370" max="14370" width="9.42578125" style="249" customWidth="1"/>
    <col min="14371" max="14371" width="11.5703125" style="249" customWidth="1"/>
    <col min="14372" max="14372" width="9.42578125" style="249" customWidth="1"/>
    <col min="14373" max="14381" width="9" style="249" customWidth="1"/>
    <col min="14382" max="14384" width="10" style="249" customWidth="1"/>
    <col min="14385" max="14387" width="9" style="249" customWidth="1"/>
    <col min="14388" max="14388" width="9.7109375" style="249" customWidth="1"/>
    <col min="14389" max="14390" width="10.140625" style="249" customWidth="1"/>
    <col min="14391" max="14393" width="9" style="249" customWidth="1"/>
    <col min="14394" max="14405" width="10.28515625" style="249" customWidth="1"/>
    <col min="14406" max="14406" width="10.7109375" style="249" customWidth="1"/>
    <col min="14407" max="14409" width="12.140625" style="249" customWidth="1"/>
    <col min="14410" max="14410" width="12.28515625" style="249" customWidth="1"/>
    <col min="14411" max="14412" width="12.140625" style="249" customWidth="1"/>
    <col min="14413" max="14413" width="11.140625" style="249" customWidth="1"/>
    <col min="14414" max="14414" width="10.85546875" style="249" customWidth="1"/>
    <col min="14415" max="14415" width="10.140625" style="249" customWidth="1"/>
    <col min="14416" max="14416" width="11.140625" style="249" customWidth="1"/>
    <col min="14417" max="14417" width="11.42578125" style="249" customWidth="1"/>
    <col min="14418" max="14421" width="0" style="249" hidden="1" customWidth="1"/>
    <col min="14422" max="14422" width="16.7109375" style="249" customWidth="1"/>
    <col min="14423" max="14423" width="12.7109375" style="249" customWidth="1"/>
    <col min="14424" max="14592" width="9" style="249"/>
    <col min="14593" max="14593" width="14.42578125" style="249" customWidth="1"/>
    <col min="14594" max="14594" width="26.28515625" style="249" customWidth="1"/>
    <col min="14595" max="14595" width="31.7109375" style="249" customWidth="1"/>
    <col min="14596" max="14598" width="11.7109375" style="249" customWidth="1"/>
    <col min="14599" max="14599" width="10.5703125" style="249" customWidth="1"/>
    <col min="14600" max="14600" width="11.42578125" style="249" customWidth="1"/>
    <col min="14601" max="14601" width="10.5703125" style="249" customWidth="1"/>
    <col min="14602" max="14602" width="11.5703125" style="249" customWidth="1"/>
    <col min="14603" max="14605" width="10.42578125" style="249" customWidth="1"/>
    <col min="14606" max="14606" width="11.85546875" style="249" customWidth="1"/>
    <col min="14607" max="14607" width="10.42578125" style="249" customWidth="1"/>
    <col min="14608" max="14608" width="11.42578125" style="249" customWidth="1"/>
    <col min="14609" max="14613" width="9.85546875" style="249" customWidth="1"/>
    <col min="14614" max="14616" width="10.7109375" style="249" customWidth="1"/>
    <col min="14617" max="14625" width="9" style="249" customWidth="1"/>
    <col min="14626" max="14626" width="9.42578125" style="249" customWidth="1"/>
    <col min="14627" max="14627" width="11.5703125" style="249" customWidth="1"/>
    <col min="14628" max="14628" width="9.42578125" style="249" customWidth="1"/>
    <col min="14629" max="14637" width="9" style="249" customWidth="1"/>
    <col min="14638" max="14640" width="10" style="249" customWidth="1"/>
    <col min="14641" max="14643" width="9" style="249" customWidth="1"/>
    <col min="14644" max="14644" width="9.7109375" style="249" customWidth="1"/>
    <col min="14645" max="14646" width="10.140625" style="249" customWidth="1"/>
    <col min="14647" max="14649" width="9" style="249" customWidth="1"/>
    <col min="14650" max="14661" width="10.28515625" style="249" customWidth="1"/>
    <col min="14662" max="14662" width="10.7109375" style="249" customWidth="1"/>
    <col min="14663" max="14665" width="12.140625" style="249" customWidth="1"/>
    <col min="14666" max="14666" width="12.28515625" style="249" customWidth="1"/>
    <col min="14667" max="14668" width="12.140625" style="249" customWidth="1"/>
    <col min="14669" max="14669" width="11.140625" style="249" customWidth="1"/>
    <col min="14670" max="14670" width="10.85546875" style="249" customWidth="1"/>
    <col min="14671" max="14671" width="10.140625" style="249" customWidth="1"/>
    <col min="14672" max="14672" width="11.140625" style="249" customWidth="1"/>
    <col min="14673" max="14673" width="11.42578125" style="249" customWidth="1"/>
    <col min="14674" max="14677" width="0" style="249" hidden="1" customWidth="1"/>
    <col min="14678" max="14678" width="16.7109375" style="249" customWidth="1"/>
    <col min="14679" max="14679" width="12.7109375" style="249" customWidth="1"/>
    <col min="14680" max="14848" width="9" style="249"/>
    <col min="14849" max="14849" width="14.42578125" style="249" customWidth="1"/>
    <col min="14850" max="14850" width="26.28515625" style="249" customWidth="1"/>
    <col min="14851" max="14851" width="31.7109375" style="249" customWidth="1"/>
    <col min="14852" max="14854" width="11.7109375" style="249" customWidth="1"/>
    <col min="14855" max="14855" width="10.5703125" style="249" customWidth="1"/>
    <col min="14856" max="14856" width="11.42578125" style="249" customWidth="1"/>
    <col min="14857" max="14857" width="10.5703125" style="249" customWidth="1"/>
    <col min="14858" max="14858" width="11.5703125" style="249" customWidth="1"/>
    <col min="14859" max="14861" width="10.42578125" style="249" customWidth="1"/>
    <col min="14862" max="14862" width="11.85546875" style="249" customWidth="1"/>
    <col min="14863" max="14863" width="10.42578125" style="249" customWidth="1"/>
    <col min="14864" max="14864" width="11.42578125" style="249" customWidth="1"/>
    <col min="14865" max="14869" width="9.85546875" style="249" customWidth="1"/>
    <col min="14870" max="14872" width="10.7109375" style="249" customWidth="1"/>
    <col min="14873" max="14881" width="9" style="249" customWidth="1"/>
    <col min="14882" max="14882" width="9.42578125" style="249" customWidth="1"/>
    <col min="14883" max="14883" width="11.5703125" style="249" customWidth="1"/>
    <col min="14884" max="14884" width="9.42578125" style="249" customWidth="1"/>
    <col min="14885" max="14893" width="9" style="249" customWidth="1"/>
    <col min="14894" max="14896" width="10" style="249" customWidth="1"/>
    <col min="14897" max="14899" width="9" style="249" customWidth="1"/>
    <col min="14900" max="14900" width="9.7109375" style="249" customWidth="1"/>
    <col min="14901" max="14902" width="10.140625" style="249" customWidth="1"/>
    <col min="14903" max="14905" width="9" style="249" customWidth="1"/>
    <col min="14906" max="14917" width="10.28515625" style="249" customWidth="1"/>
    <col min="14918" max="14918" width="10.7109375" style="249" customWidth="1"/>
    <col min="14919" max="14921" width="12.140625" style="249" customWidth="1"/>
    <col min="14922" max="14922" width="12.28515625" style="249" customWidth="1"/>
    <col min="14923" max="14924" width="12.140625" style="249" customWidth="1"/>
    <col min="14925" max="14925" width="11.140625" style="249" customWidth="1"/>
    <col min="14926" max="14926" width="10.85546875" style="249" customWidth="1"/>
    <col min="14927" max="14927" width="10.140625" style="249" customWidth="1"/>
    <col min="14928" max="14928" width="11.140625" style="249" customWidth="1"/>
    <col min="14929" max="14929" width="11.42578125" style="249" customWidth="1"/>
    <col min="14930" max="14933" width="0" style="249" hidden="1" customWidth="1"/>
    <col min="14934" max="14934" width="16.7109375" style="249" customWidth="1"/>
    <col min="14935" max="14935" width="12.7109375" style="249" customWidth="1"/>
    <col min="14936" max="15104" width="9" style="249"/>
    <col min="15105" max="15105" width="14.42578125" style="249" customWidth="1"/>
    <col min="15106" max="15106" width="26.28515625" style="249" customWidth="1"/>
    <col min="15107" max="15107" width="31.7109375" style="249" customWidth="1"/>
    <col min="15108" max="15110" width="11.7109375" style="249" customWidth="1"/>
    <col min="15111" max="15111" width="10.5703125" style="249" customWidth="1"/>
    <col min="15112" max="15112" width="11.42578125" style="249" customWidth="1"/>
    <col min="15113" max="15113" width="10.5703125" style="249" customWidth="1"/>
    <col min="15114" max="15114" width="11.5703125" style="249" customWidth="1"/>
    <col min="15115" max="15117" width="10.42578125" style="249" customWidth="1"/>
    <col min="15118" max="15118" width="11.85546875" style="249" customWidth="1"/>
    <col min="15119" max="15119" width="10.42578125" style="249" customWidth="1"/>
    <col min="15120" max="15120" width="11.42578125" style="249" customWidth="1"/>
    <col min="15121" max="15125" width="9.85546875" style="249" customWidth="1"/>
    <col min="15126" max="15128" width="10.7109375" style="249" customWidth="1"/>
    <col min="15129" max="15137" width="9" style="249" customWidth="1"/>
    <col min="15138" max="15138" width="9.42578125" style="249" customWidth="1"/>
    <col min="15139" max="15139" width="11.5703125" style="249" customWidth="1"/>
    <col min="15140" max="15140" width="9.42578125" style="249" customWidth="1"/>
    <col min="15141" max="15149" width="9" style="249" customWidth="1"/>
    <col min="15150" max="15152" width="10" style="249" customWidth="1"/>
    <col min="15153" max="15155" width="9" style="249" customWidth="1"/>
    <col min="15156" max="15156" width="9.7109375" style="249" customWidth="1"/>
    <col min="15157" max="15158" width="10.140625" style="249" customWidth="1"/>
    <col min="15159" max="15161" width="9" style="249" customWidth="1"/>
    <col min="15162" max="15173" width="10.28515625" style="249" customWidth="1"/>
    <col min="15174" max="15174" width="10.7109375" style="249" customWidth="1"/>
    <col min="15175" max="15177" width="12.140625" style="249" customWidth="1"/>
    <col min="15178" max="15178" width="12.28515625" style="249" customWidth="1"/>
    <col min="15179" max="15180" width="12.140625" style="249" customWidth="1"/>
    <col min="15181" max="15181" width="11.140625" style="249" customWidth="1"/>
    <col min="15182" max="15182" width="10.85546875" style="249" customWidth="1"/>
    <col min="15183" max="15183" width="10.140625" style="249" customWidth="1"/>
    <col min="15184" max="15184" width="11.140625" style="249" customWidth="1"/>
    <col min="15185" max="15185" width="11.42578125" style="249" customWidth="1"/>
    <col min="15186" max="15189" width="0" style="249" hidden="1" customWidth="1"/>
    <col min="15190" max="15190" width="16.7109375" style="249" customWidth="1"/>
    <col min="15191" max="15191" width="12.7109375" style="249" customWidth="1"/>
    <col min="15192" max="15360" width="9" style="249"/>
    <col min="15361" max="15361" width="14.42578125" style="249" customWidth="1"/>
    <col min="15362" max="15362" width="26.28515625" style="249" customWidth="1"/>
    <col min="15363" max="15363" width="31.7109375" style="249" customWidth="1"/>
    <col min="15364" max="15366" width="11.7109375" style="249" customWidth="1"/>
    <col min="15367" max="15367" width="10.5703125" style="249" customWidth="1"/>
    <col min="15368" max="15368" width="11.42578125" style="249" customWidth="1"/>
    <col min="15369" max="15369" width="10.5703125" style="249" customWidth="1"/>
    <col min="15370" max="15370" width="11.5703125" style="249" customWidth="1"/>
    <col min="15371" max="15373" width="10.42578125" style="249" customWidth="1"/>
    <col min="15374" max="15374" width="11.85546875" style="249" customWidth="1"/>
    <col min="15375" max="15375" width="10.42578125" style="249" customWidth="1"/>
    <col min="15376" max="15376" width="11.42578125" style="249" customWidth="1"/>
    <col min="15377" max="15381" width="9.85546875" style="249" customWidth="1"/>
    <col min="15382" max="15384" width="10.7109375" style="249" customWidth="1"/>
    <col min="15385" max="15393" width="9" style="249" customWidth="1"/>
    <col min="15394" max="15394" width="9.42578125" style="249" customWidth="1"/>
    <col min="15395" max="15395" width="11.5703125" style="249" customWidth="1"/>
    <col min="15396" max="15396" width="9.42578125" style="249" customWidth="1"/>
    <col min="15397" max="15405" width="9" style="249" customWidth="1"/>
    <col min="15406" max="15408" width="10" style="249" customWidth="1"/>
    <col min="15409" max="15411" width="9" style="249" customWidth="1"/>
    <col min="15412" max="15412" width="9.7109375" style="249" customWidth="1"/>
    <col min="15413" max="15414" width="10.140625" style="249" customWidth="1"/>
    <col min="15415" max="15417" width="9" style="249" customWidth="1"/>
    <col min="15418" max="15429" width="10.28515625" style="249" customWidth="1"/>
    <col min="15430" max="15430" width="10.7109375" style="249" customWidth="1"/>
    <col min="15431" max="15433" width="12.140625" style="249" customWidth="1"/>
    <col min="15434" max="15434" width="12.28515625" style="249" customWidth="1"/>
    <col min="15435" max="15436" width="12.140625" style="249" customWidth="1"/>
    <col min="15437" max="15437" width="11.140625" style="249" customWidth="1"/>
    <col min="15438" max="15438" width="10.85546875" style="249" customWidth="1"/>
    <col min="15439" max="15439" width="10.140625" style="249" customWidth="1"/>
    <col min="15440" max="15440" width="11.140625" style="249" customWidth="1"/>
    <col min="15441" max="15441" width="11.42578125" style="249" customWidth="1"/>
    <col min="15442" max="15445" width="0" style="249" hidden="1" customWidth="1"/>
    <col min="15446" max="15446" width="16.7109375" style="249" customWidth="1"/>
    <col min="15447" max="15447" width="12.7109375" style="249" customWidth="1"/>
    <col min="15448" max="15616" width="9" style="249"/>
    <col min="15617" max="15617" width="14.42578125" style="249" customWidth="1"/>
    <col min="15618" max="15618" width="26.28515625" style="249" customWidth="1"/>
    <col min="15619" max="15619" width="31.7109375" style="249" customWidth="1"/>
    <col min="15620" max="15622" width="11.7109375" style="249" customWidth="1"/>
    <col min="15623" max="15623" width="10.5703125" style="249" customWidth="1"/>
    <col min="15624" max="15624" width="11.42578125" style="249" customWidth="1"/>
    <col min="15625" max="15625" width="10.5703125" style="249" customWidth="1"/>
    <col min="15626" max="15626" width="11.5703125" style="249" customWidth="1"/>
    <col min="15627" max="15629" width="10.42578125" style="249" customWidth="1"/>
    <col min="15630" max="15630" width="11.85546875" style="249" customWidth="1"/>
    <col min="15631" max="15631" width="10.42578125" style="249" customWidth="1"/>
    <col min="15632" max="15632" width="11.42578125" style="249" customWidth="1"/>
    <col min="15633" max="15637" width="9.85546875" style="249" customWidth="1"/>
    <col min="15638" max="15640" width="10.7109375" style="249" customWidth="1"/>
    <col min="15641" max="15649" width="9" style="249" customWidth="1"/>
    <col min="15650" max="15650" width="9.42578125" style="249" customWidth="1"/>
    <col min="15651" max="15651" width="11.5703125" style="249" customWidth="1"/>
    <col min="15652" max="15652" width="9.42578125" style="249" customWidth="1"/>
    <col min="15653" max="15661" width="9" style="249" customWidth="1"/>
    <col min="15662" max="15664" width="10" style="249" customWidth="1"/>
    <col min="15665" max="15667" width="9" style="249" customWidth="1"/>
    <col min="15668" max="15668" width="9.7109375" style="249" customWidth="1"/>
    <col min="15669" max="15670" width="10.140625" style="249" customWidth="1"/>
    <col min="15671" max="15673" width="9" style="249" customWidth="1"/>
    <col min="15674" max="15685" width="10.28515625" style="249" customWidth="1"/>
    <col min="15686" max="15686" width="10.7109375" style="249" customWidth="1"/>
    <col min="15687" max="15689" width="12.140625" style="249" customWidth="1"/>
    <col min="15690" max="15690" width="12.28515625" style="249" customWidth="1"/>
    <col min="15691" max="15692" width="12.140625" style="249" customWidth="1"/>
    <col min="15693" max="15693" width="11.140625" style="249" customWidth="1"/>
    <col min="15694" max="15694" width="10.85546875" style="249" customWidth="1"/>
    <col min="15695" max="15695" width="10.140625" style="249" customWidth="1"/>
    <col min="15696" max="15696" width="11.140625" style="249" customWidth="1"/>
    <col min="15697" max="15697" width="11.42578125" style="249" customWidth="1"/>
    <col min="15698" max="15701" width="0" style="249" hidden="1" customWidth="1"/>
    <col min="15702" max="15702" width="16.7109375" style="249" customWidth="1"/>
    <col min="15703" max="15703" width="12.7109375" style="249" customWidth="1"/>
    <col min="15704" max="15872" width="9" style="249"/>
    <col min="15873" max="15873" width="14.42578125" style="249" customWidth="1"/>
    <col min="15874" max="15874" width="26.28515625" style="249" customWidth="1"/>
    <col min="15875" max="15875" width="31.7109375" style="249" customWidth="1"/>
    <col min="15876" max="15878" width="11.7109375" style="249" customWidth="1"/>
    <col min="15879" max="15879" width="10.5703125" style="249" customWidth="1"/>
    <col min="15880" max="15880" width="11.42578125" style="249" customWidth="1"/>
    <col min="15881" max="15881" width="10.5703125" style="249" customWidth="1"/>
    <col min="15882" max="15882" width="11.5703125" style="249" customWidth="1"/>
    <col min="15883" max="15885" width="10.42578125" style="249" customWidth="1"/>
    <col min="15886" max="15886" width="11.85546875" style="249" customWidth="1"/>
    <col min="15887" max="15887" width="10.42578125" style="249" customWidth="1"/>
    <col min="15888" max="15888" width="11.42578125" style="249" customWidth="1"/>
    <col min="15889" max="15893" width="9.85546875" style="249" customWidth="1"/>
    <col min="15894" max="15896" width="10.7109375" style="249" customWidth="1"/>
    <col min="15897" max="15905" width="9" style="249" customWidth="1"/>
    <col min="15906" max="15906" width="9.42578125" style="249" customWidth="1"/>
    <col min="15907" max="15907" width="11.5703125" style="249" customWidth="1"/>
    <col min="15908" max="15908" width="9.42578125" style="249" customWidth="1"/>
    <col min="15909" max="15917" width="9" style="249" customWidth="1"/>
    <col min="15918" max="15920" width="10" style="249" customWidth="1"/>
    <col min="15921" max="15923" width="9" style="249" customWidth="1"/>
    <col min="15924" max="15924" width="9.7109375" style="249" customWidth="1"/>
    <col min="15925" max="15926" width="10.140625" style="249" customWidth="1"/>
    <col min="15927" max="15929" width="9" style="249" customWidth="1"/>
    <col min="15930" max="15941" width="10.28515625" style="249" customWidth="1"/>
    <col min="15942" max="15942" width="10.7109375" style="249" customWidth="1"/>
    <col min="15943" max="15945" width="12.140625" style="249" customWidth="1"/>
    <col min="15946" max="15946" width="12.28515625" style="249" customWidth="1"/>
    <col min="15947" max="15948" width="12.140625" style="249" customWidth="1"/>
    <col min="15949" max="15949" width="11.140625" style="249" customWidth="1"/>
    <col min="15950" max="15950" width="10.85546875" style="249" customWidth="1"/>
    <col min="15951" max="15951" width="10.140625" style="249" customWidth="1"/>
    <col min="15952" max="15952" width="11.140625" style="249" customWidth="1"/>
    <col min="15953" max="15953" width="11.42578125" style="249" customWidth="1"/>
    <col min="15954" max="15957" width="0" style="249" hidden="1" customWidth="1"/>
    <col min="15958" max="15958" width="16.7109375" style="249" customWidth="1"/>
    <col min="15959" max="15959" width="12.7109375" style="249" customWidth="1"/>
    <col min="15960" max="16128" width="9" style="249"/>
    <col min="16129" max="16129" width="14.42578125" style="249" customWidth="1"/>
    <col min="16130" max="16130" width="26.28515625" style="249" customWidth="1"/>
    <col min="16131" max="16131" width="31.7109375" style="249" customWidth="1"/>
    <col min="16132" max="16134" width="11.7109375" style="249" customWidth="1"/>
    <col min="16135" max="16135" width="10.5703125" style="249" customWidth="1"/>
    <col min="16136" max="16136" width="11.42578125" style="249" customWidth="1"/>
    <col min="16137" max="16137" width="10.5703125" style="249" customWidth="1"/>
    <col min="16138" max="16138" width="11.5703125" style="249" customWidth="1"/>
    <col min="16139" max="16141" width="10.42578125" style="249" customWidth="1"/>
    <col min="16142" max="16142" width="11.85546875" style="249" customWidth="1"/>
    <col min="16143" max="16143" width="10.42578125" style="249" customWidth="1"/>
    <col min="16144" max="16144" width="11.42578125" style="249" customWidth="1"/>
    <col min="16145" max="16149" width="9.85546875" style="249" customWidth="1"/>
    <col min="16150" max="16152" width="10.7109375" style="249" customWidth="1"/>
    <col min="16153" max="16161" width="9" style="249" customWidth="1"/>
    <col min="16162" max="16162" width="9.42578125" style="249" customWidth="1"/>
    <col min="16163" max="16163" width="11.5703125" style="249" customWidth="1"/>
    <col min="16164" max="16164" width="9.42578125" style="249" customWidth="1"/>
    <col min="16165" max="16173" width="9" style="249" customWidth="1"/>
    <col min="16174" max="16176" width="10" style="249" customWidth="1"/>
    <col min="16177" max="16179" width="9" style="249" customWidth="1"/>
    <col min="16180" max="16180" width="9.7109375" style="249" customWidth="1"/>
    <col min="16181" max="16182" width="10.140625" style="249" customWidth="1"/>
    <col min="16183" max="16185" width="9" style="249" customWidth="1"/>
    <col min="16186" max="16197" width="10.28515625" style="249" customWidth="1"/>
    <col min="16198" max="16198" width="10.7109375" style="249" customWidth="1"/>
    <col min="16199" max="16201" width="12.140625" style="249" customWidth="1"/>
    <col min="16202" max="16202" width="12.28515625" style="249" customWidth="1"/>
    <col min="16203" max="16204" width="12.140625" style="249" customWidth="1"/>
    <col min="16205" max="16205" width="11.140625" style="249" customWidth="1"/>
    <col min="16206" max="16206" width="10.85546875" style="249" customWidth="1"/>
    <col min="16207" max="16207" width="10.140625" style="249" customWidth="1"/>
    <col min="16208" max="16208" width="11.140625" style="249" customWidth="1"/>
    <col min="16209" max="16209" width="11.42578125" style="249" customWidth="1"/>
    <col min="16210" max="16213" width="0" style="249" hidden="1" customWidth="1"/>
    <col min="16214" max="16214" width="16.7109375" style="249" customWidth="1"/>
    <col min="16215" max="16215" width="12.7109375" style="249" customWidth="1"/>
    <col min="16216" max="16384" width="9" style="249"/>
  </cols>
  <sheetData>
    <row r="1" spans="1:88">
      <c r="E1" s="250"/>
    </row>
    <row r="2" spans="1:88">
      <c r="C2" s="251" t="s">
        <v>112</v>
      </c>
      <c r="E2" s="250"/>
    </row>
    <row r="3" spans="1:88" s="253" customFormat="1" ht="18.75" customHeight="1">
      <c r="A3" s="252"/>
      <c r="C3" s="254"/>
      <c r="D3" s="1426" t="s">
        <v>31</v>
      </c>
      <c r="E3" s="1427"/>
      <c r="F3" s="1427"/>
      <c r="G3" s="1427"/>
      <c r="H3" s="1427"/>
      <c r="I3" s="1428"/>
      <c r="J3" s="1426" t="s">
        <v>32</v>
      </c>
      <c r="K3" s="1427"/>
      <c r="L3" s="1427"/>
      <c r="M3" s="1427"/>
      <c r="N3" s="1427"/>
      <c r="O3" s="1428"/>
      <c r="P3" s="1426" t="s">
        <v>36</v>
      </c>
      <c r="Q3" s="1427"/>
      <c r="R3" s="1427"/>
      <c r="S3" s="1427"/>
      <c r="T3" s="1427"/>
      <c r="U3" s="1428"/>
      <c r="V3" s="1426" t="s">
        <v>38</v>
      </c>
      <c r="W3" s="1427"/>
      <c r="X3" s="1427"/>
      <c r="Y3" s="1427"/>
      <c r="Z3" s="1427"/>
      <c r="AA3" s="1428"/>
      <c r="AB3" s="1426" t="s">
        <v>39</v>
      </c>
      <c r="AC3" s="1427"/>
      <c r="AD3" s="1427"/>
      <c r="AE3" s="1427"/>
      <c r="AF3" s="1427"/>
      <c r="AG3" s="1428"/>
      <c r="AH3" s="1426" t="s">
        <v>40</v>
      </c>
      <c r="AI3" s="1427"/>
      <c r="AJ3" s="1427"/>
      <c r="AK3" s="1427"/>
      <c r="AL3" s="1427"/>
      <c r="AM3" s="1428"/>
      <c r="AN3" s="1426" t="s">
        <v>41</v>
      </c>
      <c r="AO3" s="1427"/>
      <c r="AP3" s="1427"/>
      <c r="AQ3" s="1427"/>
      <c r="AR3" s="1427"/>
      <c r="AS3" s="1428"/>
      <c r="AT3" s="1426" t="s">
        <v>42</v>
      </c>
      <c r="AU3" s="1427"/>
      <c r="AV3" s="1427"/>
      <c r="AW3" s="1427"/>
      <c r="AX3" s="1427"/>
      <c r="AY3" s="1428"/>
      <c r="AZ3" s="1431" t="s">
        <v>44</v>
      </c>
      <c r="BA3" s="1432"/>
      <c r="BB3" s="1432"/>
      <c r="BC3" s="1432"/>
      <c r="BD3" s="1432"/>
      <c r="BE3" s="1433"/>
      <c r="BF3" s="1426" t="s">
        <v>47</v>
      </c>
      <c r="BG3" s="1427"/>
      <c r="BH3" s="1427"/>
      <c r="BI3" s="1427"/>
      <c r="BJ3" s="1427"/>
      <c r="BK3" s="1428"/>
      <c r="BL3" s="1426" t="s">
        <v>48</v>
      </c>
      <c r="BM3" s="1427"/>
      <c r="BN3" s="1427"/>
      <c r="BO3" s="1427"/>
      <c r="BP3" s="1427"/>
      <c r="BQ3" s="1428"/>
      <c r="BR3" s="1426" t="s">
        <v>49</v>
      </c>
      <c r="BS3" s="1427"/>
      <c r="BT3" s="1427"/>
      <c r="BU3" s="1427"/>
      <c r="BV3" s="1427"/>
      <c r="BW3" s="1428"/>
      <c r="BX3" s="1429" t="s">
        <v>113</v>
      </c>
      <c r="BY3" s="1430"/>
      <c r="BZ3" s="1430"/>
      <c r="CA3" s="1430"/>
      <c r="CB3" s="1430"/>
      <c r="CC3" s="1430"/>
      <c r="CD3" s="255" t="s">
        <v>114</v>
      </c>
      <c r="CE3" s="255" t="s">
        <v>115</v>
      </c>
      <c r="CF3" s="255" t="s">
        <v>116</v>
      </c>
      <c r="CG3" s="255"/>
    </row>
    <row r="4" spans="1:88" s="257" customFormat="1" ht="25.5" customHeight="1">
      <c r="A4" s="256"/>
      <c r="C4" s="258"/>
      <c r="D4" s="259" t="s">
        <v>105</v>
      </c>
      <c r="E4" s="259" t="s">
        <v>111</v>
      </c>
      <c r="F4" s="1434" t="s">
        <v>15</v>
      </c>
      <c r="G4" s="1435"/>
      <c r="H4" s="1434" t="s">
        <v>17</v>
      </c>
      <c r="I4" s="1435"/>
      <c r="J4" s="259" t="s">
        <v>105</v>
      </c>
      <c r="K4" s="259" t="s">
        <v>111</v>
      </c>
      <c r="L4" s="1434" t="s">
        <v>15</v>
      </c>
      <c r="M4" s="1435"/>
      <c r="N4" s="1434" t="s">
        <v>17</v>
      </c>
      <c r="O4" s="1435"/>
      <c r="P4" s="259" t="s">
        <v>105</v>
      </c>
      <c r="Q4" s="259" t="s">
        <v>111</v>
      </c>
      <c r="R4" s="1434" t="s">
        <v>15</v>
      </c>
      <c r="S4" s="1435"/>
      <c r="T4" s="1434" t="s">
        <v>17</v>
      </c>
      <c r="U4" s="1435"/>
      <c r="V4" s="259" t="s">
        <v>105</v>
      </c>
      <c r="W4" s="259" t="s">
        <v>111</v>
      </c>
      <c r="X4" s="1434" t="s">
        <v>15</v>
      </c>
      <c r="Y4" s="1435"/>
      <c r="Z4" s="1434" t="s">
        <v>17</v>
      </c>
      <c r="AA4" s="1435"/>
      <c r="AB4" s="259" t="s">
        <v>105</v>
      </c>
      <c r="AC4" s="259" t="s">
        <v>111</v>
      </c>
      <c r="AD4" s="1434" t="s">
        <v>15</v>
      </c>
      <c r="AE4" s="1435"/>
      <c r="AF4" s="1434" t="s">
        <v>17</v>
      </c>
      <c r="AG4" s="1435"/>
      <c r="AH4" s="259" t="s">
        <v>105</v>
      </c>
      <c r="AI4" s="259" t="s">
        <v>111</v>
      </c>
      <c r="AJ4" s="1434" t="s">
        <v>15</v>
      </c>
      <c r="AK4" s="1435"/>
      <c r="AL4" s="1434" t="s">
        <v>17</v>
      </c>
      <c r="AM4" s="1435"/>
      <c r="AN4" s="259" t="s">
        <v>105</v>
      </c>
      <c r="AO4" s="259" t="s">
        <v>111</v>
      </c>
      <c r="AP4" s="1434" t="s">
        <v>15</v>
      </c>
      <c r="AQ4" s="1435"/>
      <c r="AR4" s="1434" t="s">
        <v>17</v>
      </c>
      <c r="AS4" s="1435"/>
      <c r="AT4" s="259" t="s">
        <v>105</v>
      </c>
      <c r="AU4" s="259" t="s">
        <v>111</v>
      </c>
      <c r="AV4" s="1434" t="s">
        <v>15</v>
      </c>
      <c r="AW4" s="1435"/>
      <c r="AX4" s="1434" t="s">
        <v>17</v>
      </c>
      <c r="AY4" s="1435"/>
      <c r="AZ4" s="259" t="s">
        <v>105</v>
      </c>
      <c r="BA4" s="259" t="s">
        <v>111</v>
      </c>
      <c r="BB4" s="1434" t="s">
        <v>15</v>
      </c>
      <c r="BC4" s="1435"/>
      <c r="BD4" s="1434" t="s">
        <v>17</v>
      </c>
      <c r="BE4" s="1435"/>
      <c r="BF4" s="259" t="s">
        <v>105</v>
      </c>
      <c r="BG4" s="259" t="s">
        <v>111</v>
      </c>
      <c r="BH4" s="1434" t="s">
        <v>15</v>
      </c>
      <c r="BI4" s="1435"/>
      <c r="BJ4" s="1434" t="s">
        <v>17</v>
      </c>
      <c r="BK4" s="1435"/>
      <c r="BL4" s="259" t="s">
        <v>105</v>
      </c>
      <c r="BM4" s="259" t="s">
        <v>111</v>
      </c>
      <c r="BN4" s="1434" t="s">
        <v>15</v>
      </c>
      <c r="BO4" s="1435"/>
      <c r="BP4" s="1434" t="s">
        <v>17</v>
      </c>
      <c r="BQ4" s="1435"/>
      <c r="BR4" s="259" t="s">
        <v>105</v>
      </c>
      <c r="BS4" s="259" t="s">
        <v>111</v>
      </c>
      <c r="BT4" s="1434" t="s">
        <v>15</v>
      </c>
      <c r="BU4" s="1435"/>
      <c r="BV4" s="1434" t="s">
        <v>17</v>
      </c>
      <c r="BW4" s="1435"/>
      <c r="BX4" s="259" t="s">
        <v>105</v>
      </c>
      <c r="BY4" s="259" t="s">
        <v>111</v>
      </c>
      <c r="BZ4" s="1434" t="s">
        <v>15</v>
      </c>
      <c r="CA4" s="1435"/>
      <c r="CB4" s="1434" t="s">
        <v>17</v>
      </c>
      <c r="CC4" s="1435"/>
      <c r="CD4" s="265"/>
      <c r="CE4" s="265"/>
      <c r="CF4" s="265"/>
      <c r="CG4" s="265"/>
      <c r="CH4" s="266" t="s">
        <v>122</v>
      </c>
      <c r="CI4" s="267" t="s">
        <v>123</v>
      </c>
    </row>
    <row r="5" spans="1:88" s="256" customFormat="1" ht="22.5" customHeight="1">
      <c r="C5" s="431"/>
      <c r="D5" s="432" t="s">
        <v>14</v>
      </c>
      <c r="E5" s="432" t="s">
        <v>14</v>
      </c>
      <c r="F5" s="432" t="s">
        <v>14</v>
      </c>
      <c r="G5" s="433" t="s">
        <v>16</v>
      </c>
      <c r="H5" s="432" t="s">
        <v>14</v>
      </c>
      <c r="I5" s="433" t="s">
        <v>16</v>
      </c>
      <c r="J5" s="432" t="s">
        <v>14</v>
      </c>
      <c r="K5" s="432" t="s">
        <v>14</v>
      </c>
      <c r="L5" s="432" t="s">
        <v>14</v>
      </c>
      <c r="M5" s="433" t="s">
        <v>16</v>
      </c>
      <c r="N5" s="432" t="s">
        <v>14</v>
      </c>
      <c r="O5" s="433" t="s">
        <v>16</v>
      </c>
      <c r="P5" s="432" t="s">
        <v>14</v>
      </c>
      <c r="Q5" s="432" t="s">
        <v>14</v>
      </c>
      <c r="R5" s="432" t="s">
        <v>14</v>
      </c>
      <c r="S5" s="433" t="s">
        <v>16</v>
      </c>
      <c r="T5" s="432" t="s">
        <v>14</v>
      </c>
      <c r="U5" s="433" t="s">
        <v>16</v>
      </c>
      <c r="V5" s="432" t="s">
        <v>14</v>
      </c>
      <c r="W5" s="432" t="s">
        <v>14</v>
      </c>
      <c r="X5" s="432" t="s">
        <v>14</v>
      </c>
      <c r="Y5" s="433" t="s">
        <v>16</v>
      </c>
      <c r="Z5" s="432" t="s">
        <v>14</v>
      </c>
      <c r="AA5" s="433" t="s">
        <v>16</v>
      </c>
      <c r="AB5" s="432" t="s">
        <v>14</v>
      </c>
      <c r="AC5" s="432" t="s">
        <v>14</v>
      </c>
      <c r="AD5" s="432" t="s">
        <v>14</v>
      </c>
      <c r="AE5" s="433" t="s">
        <v>16</v>
      </c>
      <c r="AF5" s="432" t="s">
        <v>14</v>
      </c>
      <c r="AG5" s="433" t="s">
        <v>16</v>
      </c>
      <c r="AH5" s="432" t="s">
        <v>14</v>
      </c>
      <c r="AI5" s="432" t="s">
        <v>14</v>
      </c>
      <c r="AJ5" s="432" t="s">
        <v>14</v>
      </c>
      <c r="AK5" s="433" t="s">
        <v>16</v>
      </c>
      <c r="AL5" s="432" t="s">
        <v>14</v>
      </c>
      <c r="AM5" s="433" t="s">
        <v>16</v>
      </c>
      <c r="AN5" s="432" t="s">
        <v>14</v>
      </c>
      <c r="AO5" s="432" t="s">
        <v>14</v>
      </c>
      <c r="AP5" s="432" t="s">
        <v>14</v>
      </c>
      <c r="AQ5" s="433" t="s">
        <v>16</v>
      </c>
      <c r="AR5" s="432" t="s">
        <v>14</v>
      </c>
      <c r="AS5" s="433" t="s">
        <v>16</v>
      </c>
      <c r="AT5" s="432" t="s">
        <v>14</v>
      </c>
      <c r="AU5" s="432" t="s">
        <v>14</v>
      </c>
      <c r="AV5" s="432" t="s">
        <v>14</v>
      </c>
      <c r="AW5" s="433" t="s">
        <v>16</v>
      </c>
      <c r="AX5" s="432" t="s">
        <v>14</v>
      </c>
      <c r="AY5" s="433" t="s">
        <v>16</v>
      </c>
      <c r="AZ5" s="432" t="s">
        <v>14</v>
      </c>
      <c r="BA5" s="432" t="s">
        <v>14</v>
      </c>
      <c r="BB5" s="432" t="s">
        <v>14</v>
      </c>
      <c r="BC5" s="433" t="s">
        <v>16</v>
      </c>
      <c r="BD5" s="432" t="s">
        <v>14</v>
      </c>
      <c r="BE5" s="433" t="s">
        <v>16</v>
      </c>
      <c r="BF5" s="432" t="s">
        <v>14</v>
      </c>
      <c r="BG5" s="432" t="s">
        <v>14</v>
      </c>
      <c r="BH5" s="432" t="s">
        <v>14</v>
      </c>
      <c r="BI5" s="433" t="s">
        <v>16</v>
      </c>
      <c r="BJ5" s="432" t="s">
        <v>14</v>
      </c>
      <c r="BK5" s="433" t="s">
        <v>16</v>
      </c>
      <c r="BL5" s="432" t="s">
        <v>14</v>
      </c>
      <c r="BM5" s="432" t="s">
        <v>14</v>
      </c>
      <c r="BN5" s="432" t="s">
        <v>14</v>
      </c>
      <c r="BO5" s="433" t="s">
        <v>16</v>
      </c>
      <c r="BP5" s="432" t="s">
        <v>14</v>
      </c>
      <c r="BQ5" s="433" t="s">
        <v>16</v>
      </c>
      <c r="BR5" s="432" t="s">
        <v>14</v>
      </c>
      <c r="BS5" s="432" t="s">
        <v>14</v>
      </c>
      <c r="BT5" s="432" t="s">
        <v>14</v>
      </c>
      <c r="BU5" s="433" t="s">
        <v>16</v>
      </c>
      <c r="BV5" s="432" t="s">
        <v>14</v>
      </c>
      <c r="BW5" s="433" t="s">
        <v>16</v>
      </c>
      <c r="BX5" s="432" t="s">
        <v>14</v>
      </c>
      <c r="BY5" s="432" t="s">
        <v>14</v>
      </c>
      <c r="BZ5" s="432" t="s">
        <v>14</v>
      </c>
      <c r="CA5" s="433" t="s">
        <v>16</v>
      </c>
      <c r="CB5" s="432" t="s">
        <v>14</v>
      </c>
      <c r="CC5" s="433" t="s">
        <v>16</v>
      </c>
      <c r="CD5" s="434"/>
      <c r="CE5" s="434"/>
      <c r="CF5" s="434"/>
      <c r="CG5" s="434"/>
      <c r="CH5" s="435"/>
      <c r="CI5" s="436"/>
    </row>
    <row r="6" spans="1:88" s="279" customFormat="1" ht="20.25" customHeight="1">
      <c r="A6" s="268"/>
      <c r="B6" s="269" t="s">
        <v>114</v>
      </c>
      <c r="C6" s="270" t="s">
        <v>13</v>
      </c>
      <c r="D6" s="271">
        <v>59388.957415134835</v>
      </c>
      <c r="E6" s="271">
        <v>52322.311781921278</v>
      </c>
      <c r="F6" s="272">
        <v>7066.645633213554</v>
      </c>
      <c r="G6" s="275">
        <f>F6/D6</f>
        <v>0.11898921854810457</v>
      </c>
      <c r="H6" s="274">
        <v>6132.2394923501342</v>
      </c>
      <c r="I6" s="275">
        <f>H6/D6</f>
        <v>0.10325555051396437</v>
      </c>
      <c r="J6" s="271">
        <v>59644.356152035958</v>
      </c>
      <c r="K6" s="271">
        <v>55862.298117078266</v>
      </c>
      <c r="L6" s="272">
        <v>3782.0580349576953</v>
      </c>
      <c r="M6" s="273">
        <v>6.3410157791242996E-2</v>
      </c>
      <c r="N6" s="274">
        <v>3281.9652842533915</v>
      </c>
      <c r="O6" s="275">
        <f>N6/J6</f>
        <v>5.502557988701437E-2</v>
      </c>
      <c r="P6" s="271">
        <v>58198.224973083656</v>
      </c>
      <c r="Q6" s="271">
        <v>50324.268050063569</v>
      </c>
      <c r="R6" s="272">
        <v>7873.9569230200896</v>
      </c>
      <c r="S6" s="273">
        <v>0.13529548240795572</v>
      </c>
      <c r="T6" s="274">
        <v>6832.8018851640036</v>
      </c>
      <c r="U6" s="273">
        <v>0.11740567497246067</v>
      </c>
      <c r="V6" s="271">
        <v>50524.243455818629</v>
      </c>
      <c r="W6" s="271">
        <v>48847.440758737677</v>
      </c>
      <c r="X6" s="272">
        <v>1676.8026970809524</v>
      </c>
      <c r="Y6" s="273">
        <v>3.3188081253453051E-2</v>
      </c>
      <c r="Z6" s="274">
        <v>1455.0829705667657</v>
      </c>
      <c r="AA6" s="273">
        <v>2.8799698343611534E-2</v>
      </c>
      <c r="AB6" s="271">
        <v>45303.258739162331</v>
      </c>
      <c r="AC6" s="271">
        <v>42586.023068466282</v>
      </c>
      <c r="AD6" s="272">
        <v>2717.2356706960509</v>
      </c>
      <c r="AE6" s="273">
        <v>5.997881270177019E-2</v>
      </c>
      <c r="AF6" s="274">
        <v>2357.941908329065</v>
      </c>
      <c r="AG6" s="273">
        <v>5.2047953589942214E-2</v>
      </c>
      <c r="AH6" s="271">
        <v>43747.692840214288</v>
      </c>
      <c r="AI6" s="271">
        <v>41802.92358501094</v>
      </c>
      <c r="AJ6" s="272">
        <v>1944.7692552033466</v>
      </c>
      <c r="AK6" s="273">
        <v>4.4454212986876691E-2</v>
      </c>
      <c r="AL6" s="274">
        <v>1687.616933020465</v>
      </c>
      <c r="AM6" s="273">
        <v>3.8576135641812712E-2</v>
      </c>
      <c r="AN6" s="271">
        <v>45592.190503651989</v>
      </c>
      <c r="AO6" s="271">
        <v>41166.312935225156</v>
      </c>
      <c r="AP6" s="272">
        <v>4425.8775684268358</v>
      </c>
      <c r="AQ6" s="273">
        <v>9.7075343815128112E-2</v>
      </c>
      <c r="AR6" s="274">
        <v>3840.6540559854684</v>
      </c>
      <c r="AS6" s="273">
        <v>8.4239296545267489E-2</v>
      </c>
      <c r="AT6" s="271">
        <v>46299.783992717392</v>
      </c>
      <c r="AU6" s="271">
        <v>41759.807247072182</v>
      </c>
      <c r="AV6" s="272">
        <v>4539.9767456452128</v>
      </c>
      <c r="AW6" s="273">
        <v>9.8056110723093587E-2</v>
      </c>
      <c r="AX6" s="274">
        <v>3939.6661639783529</v>
      </c>
      <c r="AY6" s="273">
        <v>8.5090378922675597E-2</v>
      </c>
      <c r="AZ6" s="271">
        <v>49747.679501491068</v>
      </c>
      <c r="BA6" s="271">
        <v>42935.044219125062</v>
      </c>
      <c r="BB6" s="272">
        <v>6812.6352823660036</v>
      </c>
      <c r="BC6" s="273">
        <v>0.13694378010459385</v>
      </c>
      <c r="BD6" s="274">
        <v>5911.8163402945065</v>
      </c>
      <c r="BE6" s="273">
        <v>0.11883602209259457</v>
      </c>
      <c r="BF6" s="271">
        <v>57755.312620358076</v>
      </c>
      <c r="BG6" s="271">
        <v>48972.211593099782</v>
      </c>
      <c r="BH6" s="272">
        <v>8783.1010272582898</v>
      </c>
      <c r="BI6" s="273">
        <v>0.15207433963680683</v>
      </c>
      <c r="BJ6" s="274">
        <v>7621.7319758485619</v>
      </c>
      <c r="BK6" s="273">
        <v>0.13196590287630078</v>
      </c>
      <c r="BL6" s="271">
        <v>60068.591124288578</v>
      </c>
      <c r="BM6" s="271">
        <v>52423.352891541632</v>
      </c>
      <c r="BN6" s="272">
        <v>7645.2382327469495</v>
      </c>
      <c r="BO6" s="273">
        <v>0.12727513813214136</v>
      </c>
      <c r="BP6" s="274">
        <v>6634.3261361410932</v>
      </c>
      <c r="BQ6" s="273">
        <v>0.11044584219419991</v>
      </c>
      <c r="BR6" s="271">
        <v>64142.438554183726</v>
      </c>
      <c r="BS6" s="271">
        <v>53449.240090237043</v>
      </c>
      <c r="BT6" s="272">
        <v>10693.198463946686</v>
      </c>
      <c r="BU6" s="273">
        <v>0.16671019538668938</v>
      </c>
      <c r="BV6" s="274">
        <v>9279.2616643962701</v>
      </c>
      <c r="BW6" s="273">
        <v>0.14466649340993951</v>
      </c>
      <c r="BX6" s="271">
        <v>640412.72987214045</v>
      </c>
      <c r="BY6" s="271">
        <v>572451.23433757888</v>
      </c>
      <c r="BZ6" s="272">
        <v>67961.495534561676</v>
      </c>
      <c r="CA6" s="273">
        <v>0.10612140009791859</v>
      </c>
      <c r="CB6" s="272">
        <v>58975.104810328077</v>
      </c>
      <c r="CC6" s="273">
        <v>9.2089213813883061E-2</v>
      </c>
      <c r="CD6" s="276">
        <v>517460.82112801296</v>
      </c>
      <c r="CE6" s="276">
        <f>BY6-CD6</f>
        <v>54990.413209565915</v>
      </c>
      <c r="CF6" s="276">
        <v>16192.69491</v>
      </c>
      <c r="CG6" s="276">
        <f>SUM(CE6:CF6)</f>
        <v>71183.108119565921</v>
      </c>
      <c r="CH6" s="277">
        <v>0.10320912463057692</v>
      </c>
      <c r="CI6" s="277">
        <v>0.11205976270583123</v>
      </c>
      <c r="CJ6" s="278">
        <f>CA6-CI6</f>
        <v>-5.9383626079126395E-3</v>
      </c>
    </row>
    <row r="7" spans="1:88" s="279" customFormat="1" ht="18" customHeight="1">
      <c r="A7" s="268"/>
      <c r="B7" s="269" t="s">
        <v>114</v>
      </c>
      <c r="C7" s="270" t="s">
        <v>5</v>
      </c>
      <c r="D7" s="271">
        <v>10929.165275391912</v>
      </c>
      <c r="E7" s="271">
        <v>8111.4570381708118</v>
      </c>
      <c r="F7" s="271">
        <v>2817.7082372211007</v>
      </c>
      <c r="G7" s="275">
        <f t="shared" ref="G7:G23" si="0">F7/D7</f>
        <v>0.25781550248539542</v>
      </c>
      <c r="H7" s="274">
        <v>2445.1292207148581</v>
      </c>
      <c r="I7" s="275">
        <f t="shared" ref="I7:I23" si="1">H7/D7</f>
        <v>0.22372515732928905</v>
      </c>
      <c r="J7" s="271">
        <v>11166.826418631385</v>
      </c>
      <c r="K7" s="271">
        <v>8646.3340516977278</v>
      </c>
      <c r="L7" s="271">
        <v>2520.4923669336563</v>
      </c>
      <c r="M7" s="273">
        <v>0.22571250527619197</v>
      </c>
      <c r="N7" s="274">
        <v>2187.213514716585</v>
      </c>
      <c r="O7" s="275">
        <f t="shared" ref="O7:O23" si="2">N7/J7</f>
        <v>0.19586706488669964</v>
      </c>
      <c r="P7" s="271">
        <v>10515.718465833048</v>
      </c>
      <c r="Q7" s="271">
        <v>7648.5313060328326</v>
      </c>
      <c r="R7" s="271">
        <v>2867.1871598002149</v>
      </c>
      <c r="S7" s="273">
        <v>0.27265727673445073</v>
      </c>
      <c r="T7" s="274">
        <v>2488.0656602686558</v>
      </c>
      <c r="U7" s="273">
        <v>0.23660443823716928</v>
      </c>
      <c r="V7" s="271">
        <v>8983.1443222299549</v>
      </c>
      <c r="W7" s="271">
        <v>7079.236736609806</v>
      </c>
      <c r="X7" s="271">
        <v>1903.9075856201482</v>
      </c>
      <c r="Y7" s="273">
        <v>0.21194222393919265</v>
      </c>
      <c r="Z7" s="274">
        <v>1652.1583071112018</v>
      </c>
      <c r="AA7" s="273">
        <v>0.18391759587149478</v>
      </c>
      <c r="AB7" s="271">
        <v>7436.9258709235728</v>
      </c>
      <c r="AC7" s="271">
        <v>6281.0989270920272</v>
      </c>
      <c r="AD7" s="271">
        <v>1155.8269438315458</v>
      </c>
      <c r="AE7" s="273">
        <v>0.15541730062827783</v>
      </c>
      <c r="AF7" s="274">
        <v>1002.9946312820817</v>
      </c>
      <c r="AG7" s="273">
        <v>0.13486683189939103</v>
      </c>
      <c r="AH7" s="271">
        <v>7212.1380764418918</v>
      </c>
      <c r="AI7" s="271">
        <v>6061.3508707936326</v>
      </c>
      <c r="AJ7" s="271">
        <v>1150.787205648259</v>
      </c>
      <c r="AK7" s="273">
        <v>0.15956255876565245</v>
      </c>
      <c r="AL7" s="274">
        <v>998.62128597474157</v>
      </c>
      <c r="AM7" s="273">
        <v>0.13846397217999623</v>
      </c>
      <c r="AN7" s="271">
        <v>7474.2943076540378</v>
      </c>
      <c r="AO7" s="271">
        <v>6091.1190856779322</v>
      </c>
      <c r="AP7" s="271">
        <v>1383.1752219761061</v>
      </c>
      <c r="AQ7" s="273">
        <v>0.18505763421165633</v>
      </c>
      <c r="AR7" s="274">
        <v>1200.2811745896015</v>
      </c>
      <c r="AS7" s="273">
        <v>0.16058789300823434</v>
      </c>
      <c r="AT7" s="271">
        <v>7285.1507158611475</v>
      </c>
      <c r="AU7" s="271">
        <v>6081.3252338633965</v>
      </c>
      <c r="AV7" s="271">
        <v>1203.8254819977508</v>
      </c>
      <c r="AW7" s="273">
        <v>0.16524373056233355</v>
      </c>
      <c r="AX7" s="274">
        <v>1044.6464342159204</v>
      </c>
      <c r="AY7" s="273">
        <v>0.143393935823665</v>
      </c>
      <c r="AZ7" s="271">
        <v>8015.3283259008986</v>
      </c>
      <c r="BA7" s="271">
        <v>6304.6930542416085</v>
      </c>
      <c r="BB7" s="271">
        <v>1710.6352716592901</v>
      </c>
      <c r="BC7" s="273">
        <v>0.21342048661082388</v>
      </c>
      <c r="BD7" s="274">
        <v>1484.4419423796496</v>
      </c>
      <c r="BE7" s="273">
        <v>0.18520039130309773</v>
      </c>
      <c r="BF7" s="271">
        <v>10078.271361047247</v>
      </c>
      <c r="BG7" s="271">
        <v>7245.1875265327253</v>
      </c>
      <c r="BH7" s="271">
        <v>2833.0838345145216</v>
      </c>
      <c r="BI7" s="273">
        <v>0.28110811199869618</v>
      </c>
      <c r="BJ7" s="274">
        <v>2458.4717384856726</v>
      </c>
      <c r="BK7" s="273">
        <v>0.24393783918021128</v>
      </c>
      <c r="BL7" s="271">
        <v>10606.903699523984</v>
      </c>
      <c r="BM7" s="271">
        <v>8067.8113048151536</v>
      </c>
      <c r="BN7" s="271">
        <v>2539.0923947088299</v>
      </c>
      <c r="BO7" s="273">
        <v>0.23938111126838826</v>
      </c>
      <c r="BP7" s="274">
        <v>2203.3541040148029</v>
      </c>
      <c r="BQ7" s="273">
        <v>0.20772830285181951</v>
      </c>
      <c r="BR7" s="271">
        <v>10963.423809465379</v>
      </c>
      <c r="BS7" s="271">
        <v>7344.2817797516473</v>
      </c>
      <c r="BT7" s="271">
        <v>3619.1420297137324</v>
      </c>
      <c r="BU7" s="273">
        <v>0.330110565149284</v>
      </c>
      <c r="BV7" s="274">
        <v>3140.5912840350497</v>
      </c>
      <c r="BW7" s="273">
        <v>0.28646081175148858</v>
      </c>
      <c r="BX7" s="271">
        <v>110667.29064890447</v>
      </c>
      <c r="BY7" s="271">
        <v>84962.426915279313</v>
      </c>
      <c r="BZ7" s="271">
        <v>25704.863733625156</v>
      </c>
      <c r="CA7" s="273">
        <v>0.23227155542439962</v>
      </c>
      <c r="CB7" s="271">
        <v>22305.969297788819</v>
      </c>
      <c r="CC7" s="273">
        <v>0.20155882706621256</v>
      </c>
      <c r="CD7" s="276">
        <v>91650.835911332179</v>
      </c>
      <c r="CE7" s="276">
        <f t="shared" ref="CE7:CE21" si="3">BY7-CD7</f>
        <v>-6688.4089960528654</v>
      </c>
      <c r="CF7" s="276">
        <v>8508.1959999999999</v>
      </c>
      <c r="CG7" s="276">
        <f t="shared" ref="CG7:CG22" si="4">SUM(CE7:CF7)</f>
        <v>1819.7870039471345</v>
      </c>
      <c r="CH7" s="277">
        <v>0.21626829203316789</v>
      </c>
      <c r="CI7" s="277">
        <v>0.23393492462022791</v>
      </c>
      <c r="CJ7" s="278">
        <f t="shared" ref="CJ7:CJ23" si="5">CA7-CI7</f>
        <v>-1.6633691958282959E-3</v>
      </c>
    </row>
    <row r="8" spans="1:88" s="279" customFormat="1" ht="18" customHeight="1">
      <c r="A8" s="268"/>
      <c r="B8" s="269" t="s">
        <v>114</v>
      </c>
      <c r="C8" s="270" t="s">
        <v>21</v>
      </c>
      <c r="D8" s="271">
        <v>3250.7963519564305</v>
      </c>
      <c r="E8" s="271">
        <v>2553.1870926393208</v>
      </c>
      <c r="F8" s="271">
        <v>697.60925931710972</v>
      </c>
      <c r="G8" s="275">
        <f t="shared" si="0"/>
        <v>0.21459642001175089</v>
      </c>
      <c r="H8" s="274">
        <v>605.36600704967418</v>
      </c>
      <c r="I8" s="275">
        <f t="shared" si="1"/>
        <v>0.18622083376134776</v>
      </c>
      <c r="J8" s="271">
        <v>3062.8434870400815</v>
      </c>
      <c r="K8" s="271">
        <v>2483.00542550622</v>
      </c>
      <c r="L8" s="271">
        <v>579.83806153386149</v>
      </c>
      <c r="M8" s="273">
        <v>0.18931364400020795</v>
      </c>
      <c r="N8" s="274">
        <v>503.16742124349804</v>
      </c>
      <c r="O8" s="275">
        <f t="shared" si="2"/>
        <v>0.16428114050638506</v>
      </c>
      <c r="P8" s="271">
        <v>3010.7509912508299</v>
      </c>
      <c r="Q8" s="271">
        <v>2449.9147220213235</v>
      </c>
      <c r="R8" s="271">
        <v>560.83626922950634</v>
      </c>
      <c r="S8" s="273">
        <v>0.18627786584120809</v>
      </c>
      <c r="T8" s="274">
        <v>486.67819180675752</v>
      </c>
      <c r="U8" s="273">
        <v>0.16164677624321397</v>
      </c>
      <c r="V8" s="271">
        <v>2749.9749541414376</v>
      </c>
      <c r="W8" s="271">
        <v>2398.7256839165689</v>
      </c>
      <c r="X8" s="271">
        <v>351.24927022486867</v>
      </c>
      <c r="Y8" s="273">
        <v>0.12772817064966008</v>
      </c>
      <c r="Z8" s="274">
        <v>304.80439494637562</v>
      </c>
      <c r="AA8" s="273">
        <v>0.11083897127402667</v>
      </c>
      <c r="AB8" s="271">
        <v>2592.931354689028</v>
      </c>
      <c r="AC8" s="271">
        <v>2352.5243994421885</v>
      </c>
      <c r="AD8" s="271">
        <v>240.40695524683937</v>
      </c>
      <c r="AE8" s="273">
        <v>9.2716282215528051E-2</v>
      </c>
      <c r="AF8" s="274">
        <v>208.61850186336741</v>
      </c>
      <c r="AG8" s="273">
        <v>8.0456623537720748E-2</v>
      </c>
      <c r="AH8" s="271">
        <v>2451.8549051529444</v>
      </c>
      <c r="AI8" s="271">
        <v>2249.5924959083059</v>
      </c>
      <c r="AJ8" s="271">
        <v>202.26240924463849</v>
      </c>
      <c r="AK8" s="273">
        <v>8.249362913749643E-2</v>
      </c>
      <c r="AL8" s="274">
        <v>175.51772059409487</v>
      </c>
      <c r="AM8" s="273">
        <v>7.1585688135630612E-2</v>
      </c>
      <c r="AN8" s="271">
        <v>2636.9153357135033</v>
      </c>
      <c r="AO8" s="271">
        <v>2363.147189904189</v>
      </c>
      <c r="AP8" s="271">
        <v>273.76814580931449</v>
      </c>
      <c r="AQ8" s="273">
        <v>0.10382136358399145</v>
      </c>
      <c r="AR8" s="274">
        <v>237.56841967408937</v>
      </c>
      <c r="AS8" s="273">
        <v>9.0093305786705324E-2</v>
      </c>
      <c r="AT8" s="271">
        <v>2572.721366706588</v>
      </c>
      <c r="AU8" s="271">
        <v>2383.099314336042</v>
      </c>
      <c r="AV8" s="271">
        <v>189.62205237054599</v>
      </c>
      <c r="AW8" s="273">
        <v>7.3704853865806094E-2</v>
      </c>
      <c r="AX8" s="274">
        <v>164.5487687541453</v>
      </c>
      <c r="AY8" s="273">
        <v>6.3959032207513686E-2</v>
      </c>
      <c r="AZ8" s="271">
        <v>2614.2450737081758</v>
      </c>
      <c r="BA8" s="271">
        <v>2333.9656902908478</v>
      </c>
      <c r="BB8" s="271">
        <v>280.27938341732806</v>
      </c>
      <c r="BC8" s="273">
        <v>0.10721235978835213</v>
      </c>
      <c r="BD8" s="274">
        <v>243.21869145456046</v>
      </c>
      <c r="BE8" s="273">
        <v>9.3035918438039517E-2</v>
      </c>
      <c r="BF8" s="271">
        <v>2940.6831642857132</v>
      </c>
      <c r="BG8" s="271">
        <v>2476.9246000949897</v>
      </c>
      <c r="BH8" s="271">
        <v>463.7585641907234</v>
      </c>
      <c r="BI8" s="273">
        <v>0.15770436265389698</v>
      </c>
      <c r="BJ8" s="274">
        <v>402.43684625695573</v>
      </c>
      <c r="BK8" s="273">
        <v>0.13685148102471859</v>
      </c>
      <c r="BL8" s="271">
        <v>2942.5024707181642</v>
      </c>
      <c r="BM8" s="271">
        <v>2488.7418512169434</v>
      </c>
      <c r="BN8" s="271">
        <v>453.76061950122096</v>
      </c>
      <c r="BO8" s="273">
        <v>0.15420908699882027</v>
      </c>
      <c r="BP8" s="274">
        <v>393.76090657503067</v>
      </c>
      <c r="BQ8" s="273">
        <v>0.13381837755226322</v>
      </c>
      <c r="BR8" s="271">
        <v>3184.8624945034758</v>
      </c>
      <c r="BS8" s="271">
        <v>2622.8111085928031</v>
      </c>
      <c r="BT8" s="271">
        <v>562.05138591067282</v>
      </c>
      <c r="BU8" s="273">
        <v>0.17647587199782619</v>
      </c>
      <c r="BV8" s="274">
        <v>487.73263643109942</v>
      </c>
      <c r="BW8" s="273">
        <v>0.15314087728209363</v>
      </c>
      <c r="BX8" s="271">
        <v>34011.081949866377</v>
      </c>
      <c r="BY8" s="271">
        <v>29155.639573869743</v>
      </c>
      <c r="BZ8" s="271">
        <v>4855.4423759966303</v>
      </c>
      <c r="CA8" s="273">
        <v>0.14276059735922944</v>
      </c>
      <c r="CB8" s="271">
        <v>4213.4185066496493</v>
      </c>
      <c r="CC8" s="273">
        <v>0.12388369511032868</v>
      </c>
      <c r="CD8" s="276">
        <v>21975.615766772113</v>
      </c>
      <c r="CE8" s="276">
        <f t="shared" si="3"/>
        <v>7180.0238070976302</v>
      </c>
      <c r="CF8" s="276">
        <v>-512.904</v>
      </c>
      <c r="CG8" s="276">
        <f t="shared" si="4"/>
        <v>6667.1198070976297</v>
      </c>
      <c r="CH8" s="277">
        <v>0.17756908639082056</v>
      </c>
      <c r="CI8" s="277">
        <v>0.14366588737734365</v>
      </c>
      <c r="CJ8" s="278">
        <f t="shared" si="5"/>
        <v>-9.0529001811420762E-4</v>
      </c>
    </row>
    <row r="9" spans="1:88" s="288" customFormat="1" ht="18" customHeight="1">
      <c r="A9" s="280"/>
      <c r="B9" s="281" t="s">
        <v>126</v>
      </c>
      <c r="C9" s="282" t="s">
        <v>22</v>
      </c>
      <c r="D9" s="274">
        <v>53.926000000000002</v>
      </c>
      <c r="E9" s="274">
        <v>37.803642399514196</v>
      </c>
      <c r="F9" s="274">
        <v>16.122357600485802</v>
      </c>
      <c r="G9" s="275">
        <f t="shared" si="0"/>
        <v>0.29897187999269004</v>
      </c>
      <c r="H9" s="274">
        <v>13.990535696712307</v>
      </c>
      <c r="I9" s="275">
        <f t="shared" si="1"/>
        <v>0.25943952261826031</v>
      </c>
      <c r="J9" s="274">
        <v>52.174000000000007</v>
      </c>
      <c r="K9" s="274">
        <v>36.558547071487673</v>
      </c>
      <c r="L9" s="274">
        <v>15.615452928512333</v>
      </c>
      <c r="M9" s="283">
        <v>0.29929568230368253</v>
      </c>
      <c r="N9" s="274">
        <v>13.550657852304399</v>
      </c>
      <c r="O9" s="275">
        <f t="shared" si="2"/>
        <v>0.25972050930165208</v>
      </c>
      <c r="P9" s="274">
        <v>47.817999999999998</v>
      </c>
      <c r="Q9" s="274">
        <v>35.484128056312443</v>
      </c>
      <c r="R9" s="274">
        <v>12.333871943687555</v>
      </c>
      <c r="S9" s="283">
        <v>0.25793366396937462</v>
      </c>
      <c r="T9" s="274">
        <v>10.70299270012716</v>
      </c>
      <c r="U9" s="283"/>
      <c r="V9" s="274">
        <v>38.435000000000002</v>
      </c>
      <c r="W9" s="274">
        <v>28.789759074749455</v>
      </c>
      <c r="X9" s="274">
        <v>9.645240925250544</v>
      </c>
      <c r="Y9" s="283">
        <v>0.2509494191557316</v>
      </c>
      <c r="Z9" s="274">
        <v>8.3698731173189049</v>
      </c>
      <c r="AA9" s="283"/>
      <c r="AB9" s="274">
        <v>30.96</v>
      </c>
      <c r="AC9" s="274">
        <v>23.479200000000002</v>
      </c>
      <c r="AD9" s="274">
        <v>7.4808000000000003</v>
      </c>
      <c r="AE9" s="283">
        <v>0.24162790697674419</v>
      </c>
      <c r="AF9" s="274">
        <v>6.4916311890273262</v>
      </c>
      <c r="AG9" s="283"/>
      <c r="AH9" s="274">
        <v>24.263999999999999</v>
      </c>
      <c r="AI9" s="274">
        <v>18.238319999999998</v>
      </c>
      <c r="AJ9" s="274">
        <v>6.0256800000000004</v>
      </c>
      <c r="AK9" s="283">
        <v>0.24833827893175076</v>
      </c>
      <c r="AL9" s="274">
        <v>5.2289183273310602</v>
      </c>
      <c r="AM9" s="283"/>
      <c r="AN9" s="274">
        <v>32.546999999999997</v>
      </c>
      <c r="AO9" s="274">
        <v>22.42041</v>
      </c>
      <c r="AP9" s="274">
        <v>10.12659</v>
      </c>
      <c r="AQ9" s="283">
        <v>0.3111374320213845</v>
      </c>
      <c r="AR9" s="274">
        <v>8.7875745217747134</v>
      </c>
      <c r="AS9" s="283"/>
      <c r="AT9" s="274">
        <v>17.917000000000002</v>
      </c>
      <c r="AU9" s="274">
        <v>14.73911</v>
      </c>
      <c r="AV9" s="274">
        <v>3.1778900000000005</v>
      </c>
      <c r="AW9" s="283">
        <v>0.17736730479432941</v>
      </c>
      <c r="AX9" s="274">
        <v>2.7576849854692105</v>
      </c>
      <c r="AY9" s="283"/>
      <c r="AZ9" s="274">
        <v>32.716999999999999</v>
      </c>
      <c r="BA9" s="274">
        <v>24.805509999999998</v>
      </c>
      <c r="BB9" s="274">
        <v>7.9114900000000006</v>
      </c>
      <c r="BC9" s="283">
        <v>0.24181587553871078</v>
      </c>
      <c r="BD9" s="274">
        <v>6.8653720505397571</v>
      </c>
      <c r="BE9" s="283"/>
      <c r="BF9" s="274">
        <v>39.664999999999999</v>
      </c>
      <c r="BG9" s="274">
        <v>30.07075</v>
      </c>
      <c r="BH9" s="274">
        <v>9.5942500000000006</v>
      </c>
      <c r="BI9" s="283">
        <v>0.24188201184923738</v>
      </c>
      <c r="BJ9" s="274">
        <v>8.325624603695525</v>
      </c>
      <c r="BK9" s="283"/>
      <c r="BL9" s="274">
        <v>50.278999999999996</v>
      </c>
      <c r="BM9" s="274">
        <v>38.207169999999998</v>
      </c>
      <c r="BN9" s="274">
        <v>12.07183</v>
      </c>
      <c r="BO9" s="283">
        <v>0.2400968595238569</v>
      </c>
      <c r="BP9" s="274">
        <v>10.475599954100606</v>
      </c>
      <c r="BQ9" s="283"/>
      <c r="BR9" s="274">
        <v>48.550000000000004</v>
      </c>
      <c r="BS9" s="274">
        <v>35.069000000000003</v>
      </c>
      <c r="BT9" s="274">
        <v>13.481</v>
      </c>
      <c r="BU9" s="283">
        <v>0.27767250257466525</v>
      </c>
      <c r="BV9" s="274">
        <v>11.698438677584971</v>
      </c>
      <c r="BW9" s="283"/>
      <c r="BX9" s="274">
        <v>469.25200000000007</v>
      </c>
      <c r="BY9" s="274">
        <v>345.66554660206378</v>
      </c>
      <c r="BZ9" s="274">
        <v>123.58645339793624</v>
      </c>
      <c r="CA9" s="283">
        <v>0.26336904988777082</v>
      </c>
      <c r="CB9" s="274">
        <v>107.24490367598594</v>
      </c>
      <c r="CC9" s="273">
        <v>0.22854437205592287</v>
      </c>
      <c r="CD9" s="284"/>
      <c r="CE9" s="284"/>
      <c r="CF9" s="284"/>
      <c r="CG9" s="284">
        <f t="shared" si="4"/>
        <v>0</v>
      </c>
      <c r="CH9" s="285">
        <v>0.26336904988777082</v>
      </c>
      <c r="CI9" s="286">
        <v>0.40608970646837456</v>
      </c>
      <c r="CJ9" s="287">
        <f t="shared" si="5"/>
        <v>-0.14272065658060373</v>
      </c>
    </row>
    <row r="10" spans="1:88" s="288" customFormat="1" ht="18" customHeight="1">
      <c r="A10" s="280"/>
      <c r="B10" s="281" t="s">
        <v>127</v>
      </c>
      <c r="C10" s="282" t="s">
        <v>187</v>
      </c>
      <c r="D10" s="274">
        <v>3304.7223519564304</v>
      </c>
      <c r="E10" s="274">
        <v>2590.9907350388348</v>
      </c>
      <c r="F10" s="274">
        <v>713.73161691759549</v>
      </c>
      <c r="G10" s="275">
        <f t="shared" si="0"/>
        <v>0.21597324703996959</v>
      </c>
      <c r="H10" s="289">
        <v>619.35654274638648</v>
      </c>
      <c r="I10" s="275">
        <f t="shared" si="1"/>
        <v>0.18741560614909777</v>
      </c>
      <c r="J10" s="274">
        <v>3115.0174870400815</v>
      </c>
      <c r="K10" s="274">
        <v>2519.5639725777078</v>
      </c>
      <c r="L10" s="274">
        <v>595.45351446237385</v>
      </c>
      <c r="M10" s="283">
        <v>0.19115575335924656</v>
      </c>
      <c r="N10" s="289">
        <v>516.71807909580241</v>
      </c>
      <c r="O10" s="275">
        <f t="shared" si="2"/>
        <v>0.16587967202289858</v>
      </c>
      <c r="P10" s="274">
        <v>3058.5689912508301</v>
      </c>
      <c r="Q10" s="274">
        <v>2485.3988500776359</v>
      </c>
      <c r="R10" s="274">
        <v>573.17014117319388</v>
      </c>
      <c r="S10" s="283">
        <v>0.18739814037635641</v>
      </c>
      <c r="T10" s="289">
        <v>497.38118450688467</v>
      </c>
      <c r="U10" s="283">
        <v>0.16261891947824791</v>
      </c>
      <c r="V10" s="274">
        <v>2788.4099541414375</v>
      </c>
      <c r="W10" s="274">
        <v>2427.5154429913182</v>
      </c>
      <c r="X10" s="274">
        <v>360.89451115011923</v>
      </c>
      <c r="Y10" s="283">
        <v>0.12942663277116298</v>
      </c>
      <c r="Z10" s="289">
        <v>313.17426806369451</v>
      </c>
      <c r="AA10" s="283">
        <v>0.1123128496936248</v>
      </c>
      <c r="AB10" s="274">
        <v>2623.891354689028</v>
      </c>
      <c r="AC10" s="274">
        <v>2376.0035994421887</v>
      </c>
      <c r="AD10" s="274">
        <v>247.88775524683936</v>
      </c>
      <c r="AE10" s="283">
        <v>9.4473330537810291E-2</v>
      </c>
      <c r="AF10" s="289">
        <v>215.11013305239473</v>
      </c>
      <c r="AG10" s="283">
        <v>8.1981341440826777E-2</v>
      </c>
      <c r="AH10" s="274">
        <v>2476.1189051529445</v>
      </c>
      <c r="AI10" s="274">
        <v>2267.8308159083058</v>
      </c>
      <c r="AJ10" s="274">
        <v>208.28808924463848</v>
      </c>
      <c r="AK10" s="283">
        <v>8.4118775076261115E-2</v>
      </c>
      <c r="AL10" s="289">
        <v>180.74663892142593</v>
      </c>
      <c r="AM10" s="283">
        <v>7.299594480106826E-2</v>
      </c>
      <c r="AN10" s="274">
        <v>2669.4623357135033</v>
      </c>
      <c r="AO10" s="274">
        <v>2385.5675999041891</v>
      </c>
      <c r="AP10" s="274">
        <v>283.89473580931451</v>
      </c>
      <c r="AQ10" s="283">
        <v>0.1063490321669716</v>
      </c>
      <c r="AR10" s="289">
        <v>246.35599419586407</v>
      </c>
      <c r="AS10" s="283">
        <v>9.2286746623086238E-2</v>
      </c>
      <c r="AT10" s="274">
        <v>2590.6383667065879</v>
      </c>
      <c r="AU10" s="274">
        <v>2397.838424336042</v>
      </c>
      <c r="AV10" s="274">
        <v>192.79994237054598</v>
      </c>
      <c r="AW10" s="283">
        <v>7.4421789180729073E-2</v>
      </c>
      <c r="AX10" s="289">
        <v>167.30645373961451</v>
      </c>
      <c r="AY10" s="283">
        <v>6.4581168830718322E-2</v>
      </c>
      <c r="AZ10" s="274">
        <v>2646.9620737081759</v>
      </c>
      <c r="BA10" s="274">
        <v>2358.7712002908479</v>
      </c>
      <c r="BB10" s="274">
        <v>288.19087341732808</v>
      </c>
      <c r="BC10" s="283">
        <v>0.1088760871490676</v>
      </c>
      <c r="BD10" s="289">
        <v>250.0840635051002</v>
      </c>
      <c r="BE10" s="283">
        <v>9.4479654993602918E-2</v>
      </c>
      <c r="BF10" s="274">
        <v>2980.3481642857132</v>
      </c>
      <c r="BG10" s="274">
        <v>2506.9953500949896</v>
      </c>
      <c r="BH10" s="274">
        <v>473.35281419072339</v>
      </c>
      <c r="BI10" s="283">
        <v>0.15882467017210714</v>
      </c>
      <c r="BJ10" s="289">
        <v>410.76247086065126</v>
      </c>
      <c r="BK10" s="283">
        <v>0.13782365288154072</v>
      </c>
      <c r="BL10" s="274">
        <v>2992.7814707181642</v>
      </c>
      <c r="BM10" s="274">
        <v>2526.9490212169435</v>
      </c>
      <c r="BN10" s="274">
        <v>465.83244950122094</v>
      </c>
      <c r="BO10" s="283">
        <v>0.15565200936286111</v>
      </c>
      <c r="BP10" s="289">
        <v>404.2365065291313</v>
      </c>
      <c r="BQ10" s="283">
        <v>0.13507050564307607</v>
      </c>
      <c r="BR10" s="274">
        <v>3233.412494503476</v>
      </c>
      <c r="BS10" s="274">
        <v>2657.880108592803</v>
      </c>
      <c r="BT10" s="274">
        <v>575.53238591067282</v>
      </c>
      <c r="BU10" s="283">
        <v>0.17799534915171775</v>
      </c>
      <c r="BV10" s="289">
        <v>499.43107510868441</v>
      </c>
      <c r="BW10" s="283">
        <v>0.15445943750068214</v>
      </c>
      <c r="BX10" s="274">
        <v>34480.33394986637</v>
      </c>
      <c r="BY10" s="274">
        <v>29501.305120471807</v>
      </c>
      <c r="BZ10" s="274">
        <v>4979.0288293945659</v>
      </c>
      <c r="CA10" s="283">
        <v>0.14440198974389173</v>
      </c>
      <c r="CB10" s="274">
        <v>4320.6634103256347</v>
      </c>
      <c r="CC10" s="273">
        <v>0.1253080499918528</v>
      </c>
      <c r="CD10" s="284"/>
      <c r="CE10" s="284"/>
      <c r="CF10" s="284"/>
      <c r="CG10" s="284">
        <f t="shared" si="4"/>
        <v>0</v>
      </c>
      <c r="CH10" s="285">
        <v>0.17901666466293975</v>
      </c>
      <c r="CI10" s="286">
        <v>0.14737764557527241</v>
      </c>
      <c r="CJ10" s="287">
        <f t="shared" si="5"/>
        <v>-2.9756558313806802E-3</v>
      </c>
    </row>
    <row r="11" spans="1:88" s="279" customFormat="1" ht="18" customHeight="1">
      <c r="A11" s="268"/>
      <c r="B11" s="269" t="s">
        <v>114</v>
      </c>
      <c r="C11" s="270" t="s">
        <v>6</v>
      </c>
      <c r="D11" s="271">
        <v>7889.0884009256451</v>
      </c>
      <c r="E11" s="271">
        <v>6100.7008874668054</v>
      </c>
      <c r="F11" s="272">
        <v>1788.3875134588397</v>
      </c>
      <c r="G11" s="275">
        <f t="shared" si="0"/>
        <v>0.22669127566741476</v>
      </c>
      <c r="H11" s="274">
        <v>1551.9131858138749</v>
      </c>
      <c r="I11" s="275">
        <f t="shared" si="1"/>
        <v>0.19671641474213741</v>
      </c>
      <c r="J11" s="271">
        <v>8100.8910127855779</v>
      </c>
      <c r="K11" s="271">
        <v>6681.3184255682772</v>
      </c>
      <c r="L11" s="272">
        <v>1419.5725872173005</v>
      </c>
      <c r="M11" s="273">
        <v>0.17523659866264085</v>
      </c>
      <c r="N11" s="274">
        <v>1231.8658007523313</v>
      </c>
      <c r="O11" s="275">
        <f t="shared" si="2"/>
        <v>0.15206547018199434</v>
      </c>
      <c r="P11" s="271">
        <v>7921.4101079464017</v>
      </c>
      <c r="Q11" s="271">
        <v>5994.7820041402983</v>
      </c>
      <c r="R11" s="272">
        <v>1926.6281038061036</v>
      </c>
      <c r="S11" s="273">
        <v>0.24321782076064929</v>
      </c>
      <c r="T11" s="274">
        <v>1671.8745439423974</v>
      </c>
      <c r="U11" s="273">
        <v>0.21105769315809672</v>
      </c>
      <c r="V11" s="271">
        <v>6722.2905741338873</v>
      </c>
      <c r="W11" s="271">
        <v>5662.4388377989744</v>
      </c>
      <c r="X11" s="272">
        <v>1059.8517363349126</v>
      </c>
      <c r="Y11" s="273">
        <v>0.15766229154285941</v>
      </c>
      <c r="Z11" s="274">
        <v>919.71000258481592</v>
      </c>
      <c r="AA11" s="273">
        <v>0.13681497287898969</v>
      </c>
      <c r="AB11" s="271">
        <v>5516.5705274499378</v>
      </c>
      <c r="AC11" s="271">
        <v>4854.5560580761166</v>
      </c>
      <c r="AD11" s="272">
        <v>662.0144693738215</v>
      </c>
      <c r="AE11" s="273">
        <v>0.12000471417517451</v>
      </c>
      <c r="AF11" s="274">
        <v>574.47783351706698</v>
      </c>
      <c r="AG11" s="273">
        <v>0.10413676951260192</v>
      </c>
      <c r="AH11" s="271">
        <v>5295.2764046842176</v>
      </c>
      <c r="AI11" s="271">
        <v>4893.4049591247403</v>
      </c>
      <c r="AJ11" s="272">
        <v>401.87144555947697</v>
      </c>
      <c r="AK11" s="273">
        <v>7.5892439760836705E-2</v>
      </c>
      <c r="AL11" s="274">
        <v>348.73291759883955</v>
      </c>
      <c r="AM11" s="273">
        <v>6.5857358699981994E-2</v>
      </c>
      <c r="AN11" s="271">
        <v>5243.1891561005787</v>
      </c>
      <c r="AO11" s="271">
        <v>4622.1878730057924</v>
      </c>
      <c r="AP11" s="272">
        <v>621.00128309478623</v>
      </c>
      <c r="AQ11" s="273">
        <v>0.11843961081820518</v>
      </c>
      <c r="AR11" s="274">
        <v>538.88772561278279</v>
      </c>
      <c r="AS11" s="273">
        <v>0.10277861613780875</v>
      </c>
      <c r="AT11" s="271">
        <v>5085.737453491487</v>
      </c>
      <c r="AU11" s="271">
        <v>4412.9133660993557</v>
      </c>
      <c r="AV11" s="272">
        <v>672.82408739213088</v>
      </c>
      <c r="AW11" s="273">
        <v>0.13229626844583181</v>
      </c>
      <c r="AX11" s="274">
        <v>583.85812084851977</v>
      </c>
      <c r="AY11" s="273">
        <v>0.11480304010732729</v>
      </c>
      <c r="AZ11" s="271">
        <v>6017.1332394336259</v>
      </c>
      <c r="BA11" s="271">
        <v>5094.5106794201592</v>
      </c>
      <c r="BB11" s="272">
        <v>922.62256001346702</v>
      </c>
      <c r="BC11" s="273">
        <v>0.15333257936969177</v>
      </c>
      <c r="BD11" s="274">
        <v>800.6263215543338</v>
      </c>
      <c r="BE11" s="273">
        <v>0.13305776849137785</v>
      </c>
      <c r="BF11" s="271">
        <v>7158.46078241547</v>
      </c>
      <c r="BG11" s="271">
        <v>5836.783342062924</v>
      </c>
      <c r="BH11" s="272">
        <v>1321.6774403525462</v>
      </c>
      <c r="BI11" s="273">
        <v>0.18463151234958283</v>
      </c>
      <c r="BJ11" s="274">
        <v>1146.9151018108225</v>
      </c>
      <c r="BK11" s="273">
        <v>0.16021811625037924</v>
      </c>
      <c r="BL11" s="271">
        <v>7720.1656712867607</v>
      </c>
      <c r="BM11" s="271">
        <v>6550.4914599462909</v>
      </c>
      <c r="BN11" s="272">
        <v>1169.6742113404696</v>
      </c>
      <c r="BO11" s="273">
        <v>0.15150895215769558</v>
      </c>
      <c r="BP11" s="274">
        <v>1015.0109067664873</v>
      </c>
      <c r="BQ11" s="273">
        <v>0.13147527527052538</v>
      </c>
      <c r="BR11" s="271">
        <v>7952.877254809905</v>
      </c>
      <c r="BS11" s="271">
        <v>6110.2353676955008</v>
      </c>
      <c r="BT11" s="272">
        <v>1842.6418871144044</v>
      </c>
      <c r="BU11" s="273">
        <v>0.23169499893890272</v>
      </c>
      <c r="BV11" s="274">
        <v>1598.9936296385513</v>
      </c>
      <c r="BW11" s="273">
        <v>0.20105850730582808</v>
      </c>
      <c r="BX11" s="271">
        <v>80623.090585463491</v>
      </c>
      <c r="BY11" s="271">
        <v>66814.323260405232</v>
      </c>
      <c r="BZ11" s="272">
        <v>13808.767325058261</v>
      </c>
      <c r="CA11" s="273">
        <v>0.17127558897559814</v>
      </c>
      <c r="CB11" s="272">
        <v>11982.866090440823</v>
      </c>
      <c r="CC11" s="273">
        <v>0.14862821560702311</v>
      </c>
      <c r="CD11" s="276">
        <v>64335.595353253979</v>
      </c>
      <c r="CE11" s="276">
        <f t="shared" si="3"/>
        <v>2478.727907151253</v>
      </c>
      <c r="CF11" s="276">
        <v>323.40199999999999</v>
      </c>
      <c r="CG11" s="276">
        <f t="shared" si="4"/>
        <v>2802.1299071512531</v>
      </c>
      <c r="CH11" s="277">
        <v>0.16249849910398689</v>
      </c>
      <c r="CI11" s="277">
        <v>0.17122130081622919</v>
      </c>
      <c r="CJ11" s="290">
        <f t="shared" si="5"/>
        <v>5.4288159368948152E-5</v>
      </c>
    </row>
    <row r="12" spans="1:88" s="279" customFormat="1" ht="18" customHeight="1">
      <c r="A12" s="268"/>
      <c r="B12" s="269" t="s">
        <v>114</v>
      </c>
      <c r="C12" s="270" t="s">
        <v>7</v>
      </c>
      <c r="D12" s="271">
        <v>21623.415577109598</v>
      </c>
      <c r="E12" s="271">
        <v>17025.30356254843</v>
      </c>
      <c r="F12" s="272">
        <v>4598.1120145611667</v>
      </c>
      <c r="G12" s="275">
        <f t="shared" si="0"/>
        <v>0.21264503742085489</v>
      </c>
      <c r="H12" s="274">
        <v>3990.1143412959241</v>
      </c>
      <c r="I12" s="275">
        <f t="shared" si="1"/>
        <v>0.18452747795865479</v>
      </c>
      <c r="J12" s="271">
        <v>20587.717432420101</v>
      </c>
      <c r="K12" s="271">
        <v>17026.516446063695</v>
      </c>
      <c r="L12" s="272">
        <v>3561.2009863564067</v>
      </c>
      <c r="M12" s="273">
        <v>0.17297697027590228</v>
      </c>
      <c r="N12" s="274">
        <v>3090.3116502815369</v>
      </c>
      <c r="O12" s="275">
        <f t="shared" si="2"/>
        <v>0.1501046272091888</v>
      </c>
      <c r="P12" s="271">
        <v>19644.460906761018</v>
      </c>
      <c r="Q12" s="271">
        <v>15705.797954367696</v>
      </c>
      <c r="R12" s="272">
        <v>3938.6629523933229</v>
      </c>
      <c r="S12" s="273">
        <v>0.20049738046197829</v>
      </c>
      <c r="T12" s="274">
        <v>3417.8626971477597</v>
      </c>
      <c r="U12" s="273">
        <v>0.17398607746835326</v>
      </c>
      <c r="V12" s="271">
        <v>17147.602516388884</v>
      </c>
      <c r="W12" s="271">
        <v>14907.87384272931</v>
      </c>
      <c r="X12" s="272">
        <v>2239.7286736595761</v>
      </c>
      <c r="Y12" s="273">
        <v>0.13061468339489132</v>
      </c>
      <c r="Z12" s="274">
        <v>1943.5745525728962</v>
      </c>
      <c r="AA12" s="273">
        <v>0.11334380714244557</v>
      </c>
      <c r="AB12" s="271">
        <v>15052.95639857421</v>
      </c>
      <c r="AC12" s="271">
        <v>12959.057236879295</v>
      </c>
      <c r="AD12" s="272">
        <v>2093.8991616949156</v>
      </c>
      <c r="AE12" s="273">
        <v>0.13910218738780417</v>
      </c>
      <c r="AF12" s="274">
        <v>1817.0277383083207</v>
      </c>
      <c r="AG12" s="273">
        <v>0.12070902819332065</v>
      </c>
      <c r="AH12" s="271">
        <v>14606.346820826928</v>
      </c>
      <c r="AI12" s="271">
        <v>12696.135727405077</v>
      </c>
      <c r="AJ12" s="272">
        <v>1910.2110934218513</v>
      </c>
      <c r="AK12" s="273">
        <v>0.13077952460351794</v>
      </c>
      <c r="AL12" s="274">
        <v>1657.6283167152294</v>
      </c>
      <c r="AM12" s="273">
        <v>0.11348685178087425</v>
      </c>
      <c r="AN12" s="271">
        <v>14934.909158763166</v>
      </c>
      <c r="AO12" s="271">
        <v>12267.868578782642</v>
      </c>
      <c r="AP12" s="272">
        <v>2667.0405799805258</v>
      </c>
      <c r="AQ12" s="273">
        <v>0.1785776231799589</v>
      </c>
      <c r="AR12" s="274">
        <v>2314.3839978883434</v>
      </c>
      <c r="AS12" s="273">
        <v>0.15496471878641202</v>
      </c>
      <c r="AT12" s="271">
        <v>15696.45913827782</v>
      </c>
      <c r="AU12" s="271">
        <v>13392.207763412427</v>
      </c>
      <c r="AV12" s="272">
        <v>2304.2513748653932</v>
      </c>
      <c r="AW12" s="273">
        <v>0.1468007118399195</v>
      </c>
      <c r="AX12" s="274">
        <v>1999.5655668424893</v>
      </c>
      <c r="AY12" s="273">
        <v>0.1273895946357923</v>
      </c>
      <c r="AZ12" s="271">
        <v>17015.300741995758</v>
      </c>
      <c r="BA12" s="271">
        <v>13444.855123776329</v>
      </c>
      <c r="BB12" s="272">
        <v>3570.4456182194267</v>
      </c>
      <c r="BC12" s="273">
        <v>0.2098373500626497</v>
      </c>
      <c r="BD12" s="274">
        <v>3098.3338859425717</v>
      </c>
      <c r="BE12" s="273">
        <v>0.18209104457939554</v>
      </c>
      <c r="BF12" s="271">
        <v>20284.284888236798</v>
      </c>
      <c r="BG12" s="271">
        <v>15926.940433140733</v>
      </c>
      <c r="BH12" s="272">
        <v>4357.344455096063</v>
      </c>
      <c r="BI12" s="273">
        <v>0.21481380680188342</v>
      </c>
      <c r="BJ12" s="274">
        <v>3781.1829170726273</v>
      </c>
      <c r="BK12" s="273">
        <v>0.18640947600106916</v>
      </c>
      <c r="BL12" s="271">
        <v>21292.343732152218</v>
      </c>
      <c r="BM12" s="271">
        <v>17352.358510983435</v>
      </c>
      <c r="BN12" s="272">
        <v>3939.9852211687839</v>
      </c>
      <c r="BO12" s="273">
        <v>0.18504234530176508</v>
      </c>
      <c r="BP12" s="274">
        <v>3419.0101253938114</v>
      </c>
      <c r="BQ12" s="273">
        <v>0.16057462571539183</v>
      </c>
      <c r="BR12" s="271">
        <v>22972.825347991398</v>
      </c>
      <c r="BS12" s="271">
        <v>17627.088268344087</v>
      </c>
      <c r="BT12" s="272">
        <v>5345.7370796473133</v>
      </c>
      <c r="BU12" s="273">
        <v>0.23269828585166655</v>
      </c>
      <c r="BV12" s="274">
        <v>4638.8826802719577</v>
      </c>
      <c r="BW12" s="273">
        <v>0.20192913192009937</v>
      </c>
      <c r="BX12" s="271">
        <v>220858.62265949789</v>
      </c>
      <c r="BY12" s="291">
        <v>180332.00344843316</v>
      </c>
      <c r="BZ12" s="272">
        <v>40526.619211064746</v>
      </c>
      <c r="CA12" s="273">
        <v>0.18349575272660029</v>
      </c>
      <c r="CB12" s="272">
        <v>35167.878469733463</v>
      </c>
      <c r="CC12" s="273">
        <v>0.15923253548471358</v>
      </c>
      <c r="CD12" s="276">
        <v>166186.30727419103</v>
      </c>
      <c r="CE12" s="276">
        <f t="shared" si="3"/>
        <v>14145.696174242126</v>
      </c>
      <c r="CF12" s="276">
        <f>-BY91</f>
        <v>-1961.2703880000001</v>
      </c>
      <c r="CG12" s="276">
        <f t="shared" si="4"/>
        <v>12184.425786242125</v>
      </c>
      <c r="CH12" s="277">
        <v>0.18799412894171041</v>
      </c>
      <c r="CI12" s="277">
        <v>0.18821787655801764</v>
      </c>
      <c r="CJ12" s="278">
        <f t="shared" si="5"/>
        <v>-4.7221238314173464E-3</v>
      </c>
    </row>
    <row r="13" spans="1:88" s="279" customFormat="1" ht="18" customHeight="1">
      <c r="A13" s="268"/>
      <c r="B13" s="269" t="s">
        <v>114</v>
      </c>
      <c r="C13" s="270" t="s">
        <v>8</v>
      </c>
      <c r="D13" s="271">
        <v>8598.4042812469233</v>
      </c>
      <c r="E13" s="271">
        <v>6727.3790103751289</v>
      </c>
      <c r="F13" s="271">
        <v>1871.0252708717937</v>
      </c>
      <c r="G13" s="275">
        <f t="shared" si="0"/>
        <v>0.217601453673502</v>
      </c>
      <c r="H13" s="274">
        <v>1623.6239444778153</v>
      </c>
      <c r="I13" s="275">
        <f t="shared" si="1"/>
        <v>0.188828518800742</v>
      </c>
      <c r="J13" s="271">
        <v>8622.4043424924439</v>
      </c>
      <c r="K13" s="271">
        <v>7345.5647437002817</v>
      </c>
      <c r="L13" s="271">
        <v>1276.839598792162</v>
      </c>
      <c r="M13" s="273">
        <v>0.14808393901219796</v>
      </c>
      <c r="N13" s="274">
        <v>1108.0060639108565</v>
      </c>
      <c r="O13" s="275">
        <f t="shared" si="2"/>
        <v>0.12850314365918145</v>
      </c>
      <c r="P13" s="271">
        <v>8133.393692811278</v>
      </c>
      <c r="Q13" s="271">
        <v>6943.3877858731403</v>
      </c>
      <c r="R13" s="271">
        <v>1190.0059069381373</v>
      </c>
      <c r="S13" s="273">
        <v>0.14631111586174997</v>
      </c>
      <c r="T13" s="274">
        <v>1032.6541894725653</v>
      </c>
      <c r="U13" s="273">
        <v>0.12696473679680348</v>
      </c>
      <c r="V13" s="271">
        <v>7365.3153568062489</v>
      </c>
      <c r="W13" s="271">
        <v>6512.1025643626745</v>
      </c>
      <c r="X13" s="271">
        <v>853.21279244357436</v>
      </c>
      <c r="Y13" s="273">
        <v>0.1158419906155308</v>
      </c>
      <c r="Z13" s="274">
        <v>740.39444635651409</v>
      </c>
      <c r="AA13" s="273">
        <v>0.10052447322195369</v>
      </c>
      <c r="AB13" s="271">
        <v>6247.9694228066437</v>
      </c>
      <c r="AC13" s="271">
        <v>5630.2176579707229</v>
      </c>
      <c r="AD13" s="271">
        <v>617.75176483592077</v>
      </c>
      <c r="AE13" s="273">
        <v>9.8872405261935664E-2</v>
      </c>
      <c r="AF13" s="274">
        <v>536.0678836067716</v>
      </c>
      <c r="AG13" s="273">
        <v>8.5798736730367212E-2</v>
      </c>
      <c r="AH13" s="271">
        <v>6227.810154685134</v>
      </c>
      <c r="AI13" s="271">
        <v>5691.4687517139719</v>
      </c>
      <c r="AJ13" s="271">
        <v>536.34140297116198</v>
      </c>
      <c r="AK13" s="273">
        <v>8.6120384155845928E-2</v>
      </c>
      <c r="AL13" s="274">
        <v>465.42222482812934</v>
      </c>
      <c r="AM13" s="273">
        <v>7.4732885760494125E-2</v>
      </c>
      <c r="AN13" s="271">
        <v>6049.0766256930356</v>
      </c>
      <c r="AO13" s="271">
        <v>5180.4250407203999</v>
      </c>
      <c r="AP13" s="271">
        <v>868.65158497263565</v>
      </c>
      <c r="AQ13" s="273">
        <v>0.14360069126634931</v>
      </c>
      <c r="AR13" s="274">
        <v>753.79180320371961</v>
      </c>
      <c r="AS13" s="273">
        <v>0.12461270535110118</v>
      </c>
      <c r="AT13" s="271">
        <v>6509.1108709010987</v>
      </c>
      <c r="AU13" s="271">
        <v>5828.5168469213177</v>
      </c>
      <c r="AV13" s="271">
        <v>680.59402397978135</v>
      </c>
      <c r="AW13" s="273">
        <v>0.10456021374937224</v>
      </c>
      <c r="AX13" s="274">
        <v>590.60065676568865</v>
      </c>
      <c r="AY13" s="273">
        <v>9.0734459510585647E-2</v>
      </c>
      <c r="AZ13" s="271">
        <v>6860.3032250515362</v>
      </c>
      <c r="BA13" s="271">
        <v>5721.8661038608088</v>
      </c>
      <c r="BB13" s="271">
        <v>1138.4371211907271</v>
      </c>
      <c r="BC13" s="273">
        <v>0.16594559800702904</v>
      </c>
      <c r="BD13" s="274">
        <v>987.90422450382414</v>
      </c>
      <c r="BE13" s="273">
        <v>0.14400299696612939</v>
      </c>
      <c r="BF13" s="271">
        <v>8283.5156519897937</v>
      </c>
      <c r="BG13" s="271">
        <v>6861.1989835689046</v>
      </c>
      <c r="BH13" s="271">
        <v>1422.3166684208886</v>
      </c>
      <c r="BI13" s="273">
        <v>0.17170447044175405</v>
      </c>
      <c r="BJ13" s="274">
        <v>1234.2470384710844</v>
      </c>
      <c r="BK13" s="273">
        <v>0.14900038707292168</v>
      </c>
      <c r="BL13" s="271">
        <v>8673.6122675710067</v>
      </c>
      <c r="BM13" s="271">
        <v>7591.9044943625395</v>
      </c>
      <c r="BN13" s="271">
        <v>1081.7077732084672</v>
      </c>
      <c r="BO13" s="273">
        <v>0.12471248884997634</v>
      </c>
      <c r="BP13" s="274">
        <v>938.67606645992259</v>
      </c>
      <c r="BQ13" s="273">
        <v>0.10822204607524993</v>
      </c>
      <c r="BR13" s="271">
        <v>8792.5967483014629</v>
      </c>
      <c r="BS13" s="271">
        <v>7288.4988962315465</v>
      </c>
      <c r="BT13" s="271">
        <v>1504.0978520699171</v>
      </c>
      <c r="BU13" s="273">
        <v>0.17106412304879964</v>
      </c>
      <c r="BV13" s="274">
        <v>1305.2144861306429</v>
      </c>
      <c r="BW13" s="273">
        <v>0.14844471132862788</v>
      </c>
      <c r="BX13" s="271">
        <v>90363.51264035661</v>
      </c>
      <c r="BY13" s="271">
        <v>77322.530879661426</v>
      </c>
      <c r="BZ13" s="271">
        <v>13040.981760695166</v>
      </c>
      <c r="CA13" s="273">
        <v>0.14431689715956245</v>
      </c>
      <c r="CB13" s="271">
        <v>11316.603028187534</v>
      </c>
      <c r="CC13" s="273">
        <v>0.1252342090023347</v>
      </c>
      <c r="CD13" s="276">
        <v>67144.134825794012</v>
      </c>
      <c r="CE13" s="276">
        <f t="shared" si="3"/>
        <v>10178.396053867415</v>
      </c>
      <c r="CF13" s="276">
        <v>1200</v>
      </c>
      <c r="CG13" s="276">
        <f t="shared" si="4"/>
        <v>11378.396053867415</v>
      </c>
      <c r="CH13" s="277">
        <v>0.1500281024786225</v>
      </c>
      <c r="CI13" s="277">
        <v>0.14785862966040234</v>
      </c>
      <c r="CJ13" s="278">
        <f t="shared" si="5"/>
        <v>-3.5417325008398892E-3</v>
      </c>
    </row>
    <row r="14" spans="1:88" s="279" customFormat="1" ht="20.25" customHeight="1">
      <c r="A14" s="268"/>
      <c r="B14" s="269" t="s">
        <v>114</v>
      </c>
      <c r="C14" s="270" t="s">
        <v>9</v>
      </c>
      <c r="D14" s="271">
        <v>6082.8040754805006</v>
      </c>
      <c r="E14" s="271">
        <v>4532.7783491761884</v>
      </c>
      <c r="F14" s="271">
        <v>1550.0257263043122</v>
      </c>
      <c r="G14" s="275">
        <f t="shared" si="0"/>
        <v>0.25482091927839556</v>
      </c>
      <c r="H14" s="274">
        <v>1345.0694242155666</v>
      </c>
      <c r="I14" s="275">
        <f t="shared" si="1"/>
        <v>0.22112654090528391</v>
      </c>
      <c r="J14" s="271">
        <v>5869.1516915913444</v>
      </c>
      <c r="K14" s="271">
        <v>4642.8401217772343</v>
      </c>
      <c r="L14" s="271">
        <v>1226.31156981411</v>
      </c>
      <c r="M14" s="273">
        <v>0.20894187682540738</v>
      </c>
      <c r="N14" s="274">
        <v>1064.1592388608622</v>
      </c>
      <c r="O14" s="275">
        <f t="shared" si="2"/>
        <v>0.18131397768871249</v>
      </c>
      <c r="P14" s="271">
        <v>5627.399489533158</v>
      </c>
      <c r="Q14" s="271">
        <v>4300.3339218918527</v>
      </c>
      <c r="R14" s="271">
        <v>1327.0655676413053</v>
      </c>
      <c r="S14" s="273">
        <v>0.23582217152160934</v>
      </c>
      <c r="T14" s="274">
        <v>1151.5907695412996</v>
      </c>
      <c r="U14" s="273">
        <v>0.20463995344265742</v>
      </c>
      <c r="V14" s="271">
        <v>4708.250029374778</v>
      </c>
      <c r="W14" s="271">
        <v>4060.8226987037351</v>
      </c>
      <c r="X14" s="271">
        <v>647.42733067104268</v>
      </c>
      <c r="Y14" s="273">
        <v>0.13750912263192114</v>
      </c>
      <c r="Z14" s="274">
        <v>561.81951828853221</v>
      </c>
      <c r="AA14" s="273">
        <v>0.11932661069045601</v>
      </c>
      <c r="AB14" s="271">
        <v>3623.4816055324113</v>
      </c>
      <c r="AC14" s="271">
        <v>3200.2855418391937</v>
      </c>
      <c r="AD14" s="271">
        <v>423.19606369321764</v>
      </c>
      <c r="AE14" s="273">
        <v>0.11679266235188626</v>
      </c>
      <c r="AF14" s="274">
        <v>367.23783099995808</v>
      </c>
      <c r="AG14" s="273">
        <v>0.1013494398424022</v>
      </c>
      <c r="AH14" s="271">
        <v>3441.7010659522875</v>
      </c>
      <c r="AI14" s="271">
        <v>3059.0154403603733</v>
      </c>
      <c r="AJ14" s="271">
        <v>382.6856255919144</v>
      </c>
      <c r="AK14" s="273">
        <v>0.11119083797768146</v>
      </c>
      <c r="AL14" s="274">
        <v>332.08399404942071</v>
      </c>
      <c r="AM14" s="273">
        <v>9.648833169580813E-2</v>
      </c>
      <c r="AN14" s="271">
        <v>3638.9001389030732</v>
      </c>
      <c r="AO14" s="271">
        <v>3124.2004846474506</v>
      </c>
      <c r="AP14" s="271">
        <v>514.6996542556227</v>
      </c>
      <c r="AQ14" s="273">
        <v>0.14144374250698072</v>
      </c>
      <c r="AR14" s="274">
        <v>446.64211428555552</v>
      </c>
      <c r="AS14" s="273">
        <v>0.12274096491699643</v>
      </c>
      <c r="AT14" s="271">
        <v>3692.6999656465177</v>
      </c>
      <c r="AU14" s="271">
        <v>3248.7131605819668</v>
      </c>
      <c r="AV14" s="271">
        <v>443.98680506455082</v>
      </c>
      <c r="AW14" s="273">
        <v>0.12023365266471565</v>
      </c>
      <c r="AX14" s="274">
        <v>385.27946092311458</v>
      </c>
      <c r="AY14" s="273">
        <v>0.10433543599734615</v>
      </c>
      <c r="AZ14" s="271">
        <v>3825.9120897465473</v>
      </c>
      <c r="BA14" s="271">
        <v>3091.430538769644</v>
      </c>
      <c r="BB14" s="271">
        <v>734.48155097690346</v>
      </c>
      <c r="BC14" s="273">
        <v>0.19197554302026845</v>
      </c>
      <c r="BD14" s="274">
        <v>637.36276121361777</v>
      </c>
      <c r="BE14" s="273">
        <v>0.16659106280088123</v>
      </c>
      <c r="BF14" s="271">
        <v>5151.8204055554124</v>
      </c>
      <c r="BG14" s="271">
        <v>3943.4669243482131</v>
      </c>
      <c r="BH14" s="271">
        <v>1208.3534812071994</v>
      </c>
      <c r="BI14" s="273">
        <v>0.23454883634999851</v>
      </c>
      <c r="BJ14" s="274">
        <v>1048.5757066054978</v>
      </c>
      <c r="BK14" s="273">
        <v>0.2035349884236603</v>
      </c>
      <c r="BL14" s="271">
        <v>5496.5401531057651</v>
      </c>
      <c r="BM14" s="271">
        <v>4377.5925408177764</v>
      </c>
      <c r="BN14" s="271">
        <v>1118.9476122879892</v>
      </c>
      <c r="BO14" s="273">
        <v>0.20357308072346911</v>
      </c>
      <c r="BP14" s="274">
        <v>970.99176810185702</v>
      </c>
      <c r="BQ14" s="273">
        <v>0.17665508502711616</v>
      </c>
      <c r="BR14" s="271">
        <v>5918.0158364697818</v>
      </c>
      <c r="BS14" s="271">
        <v>4475.928063795629</v>
      </c>
      <c r="BT14" s="271">
        <v>1442.0877726741533</v>
      </c>
      <c r="BU14" s="273">
        <v>0.24367757919593339</v>
      </c>
      <c r="BV14" s="274">
        <v>1251.4038555243437</v>
      </c>
      <c r="BW14" s="273">
        <v>0.21145665880320319</v>
      </c>
      <c r="BX14" s="271">
        <v>57076.676546891584</v>
      </c>
      <c r="BY14" s="271">
        <v>46057.407786709256</v>
      </c>
      <c r="BZ14" s="271">
        <v>11019.26876018232</v>
      </c>
      <c r="CA14" s="273">
        <v>0.1930607986806904</v>
      </c>
      <c r="CB14" s="271">
        <v>9562.2164426096242</v>
      </c>
      <c r="CC14" s="273">
        <v>0.16753281762566791</v>
      </c>
      <c r="CD14" s="276">
        <v>36362.5594490925</v>
      </c>
      <c r="CE14" s="276">
        <f t="shared" si="3"/>
        <v>9694.8483376167569</v>
      </c>
      <c r="CF14" s="276">
        <v>-3560.5259999999998</v>
      </c>
      <c r="CG14" s="276">
        <f t="shared" si="4"/>
        <v>6134.3223376167571</v>
      </c>
      <c r="CH14" s="277">
        <v>0.19766082792207101</v>
      </c>
      <c r="CI14" s="277">
        <v>0.20329314439934812</v>
      </c>
      <c r="CJ14" s="278">
        <f t="shared" si="5"/>
        <v>-1.023234571865772E-2</v>
      </c>
    </row>
    <row r="15" spans="1:88" s="301" customFormat="1" ht="20.25" customHeight="1">
      <c r="A15" s="292"/>
      <c r="B15" s="293" t="s">
        <v>114</v>
      </c>
      <c r="C15" s="294" t="s">
        <v>10</v>
      </c>
      <c r="D15" s="295">
        <v>8212.2399958627502</v>
      </c>
      <c r="E15" s="296">
        <v>5778.7021448346823</v>
      </c>
      <c r="F15" s="295">
        <v>2433.5378510280684</v>
      </c>
      <c r="G15" s="275">
        <f t="shared" si="0"/>
        <v>0.29633058121219813</v>
      </c>
      <c r="H15" s="274">
        <v>2111.7567925104731</v>
      </c>
      <c r="I15" s="275">
        <f t="shared" si="1"/>
        <v>0.25714747664149568</v>
      </c>
      <c r="J15" s="295">
        <v>8409.1907678900989</v>
      </c>
      <c r="K15" s="296">
        <v>6685.1798807990326</v>
      </c>
      <c r="L15" s="295">
        <v>1724.0108870910656</v>
      </c>
      <c r="M15" s="297">
        <v>0.205015076322692</v>
      </c>
      <c r="N15" s="274">
        <v>1496.0489312457262</v>
      </c>
      <c r="O15" s="275">
        <f t="shared" si="2"/>
        <v>0.17790640889707049</v>
      </c>
      <c r="P15" s="295">
        <v>8400.7465690612371</v>
      </c>
      <c r="Q15" s="296">
        <v>6024.9724377739331</v>
      </c>
      <c r="R15" s="295">
        <v>2375.774131287305</v>
      </c>
      <c r="S15" s="297">
        <v>0.28280511877800785</v>
      </c>
      <c r="T15" s="274">
        <v>2061.631035283523</v>
      </c>
      <c r="U15" s="297">
        <v>0.24541045469413622</v>
      </c>
      <c r="V15" s="295">
        <v>7391.9484143985919</v>
      </c>
      <c r="W15" s="296">
        <v>5871.5231072631841</v>
      </c>
      <c r="X15" s="295">
        <v>1520.4253071354074</v>
      </c>
      <c r="Y15" s="297">
        <v>0.20568667716536126</v>
      </c>
      <c r="Z15" s="274">
        <v>1319.3829997308671</v>
      </c>
      <c r="AA15" s="297">
        <v>0.17848920552000525</v>
      </c>
      <c r="AB15" s="295">
        <v>6309.9405395097892</v>
      </c>
      <c r="AC15" s="296">
        <v>5185.7920903030963</v>
      </c>
      <c r="AD15" s="295">
        <v>1124.1484492066925</v>
      </c>
      <c r="AE15" s="297">
        <v>0.17815515727411688</v>
      </c>
      <c r="AF15" s="274">
        <v>975.5049104329571</v>
      </c>
      <c r="AG15" s="297">
        <v>0.15459811456618619</v>
      </c>
      <c r="AH15" s="295">
        <v>5971.3187925796001</v>
      </c>
      <c r="AI15" s="296">
        <v>5120.8219218045624</v>
      </c>
      <c r="AJ15" s="295">
        <v>850.49687077503802</v>
      </c>
      <c r="AK15" s="297">
        <v>0.14243032407379219</v>
      </c>
      <c r="AL15" s="274">
        <v>738.03764470289047</v>
      </c>
      <c r="AM15" s="297">
        <v>0.12359709309441498</v>
      </c>
      <c r="AN15" s="295">
        <v>5952.2041167321595</v>
      </c>
      <c r="AO15" s="296">
        <v>4770.8484260384475</v>
      </c>
      <c r="AP15" s="295">
        <v>1181.3556906937117</v>
      </c>
      <c r="AQ15" s="297">
        <v>0.19847365236901385</v>
      </c>
      <c r="AR15" s="274">
        <v>1025.1477712333203</v>
      </c>
      <c r="AS15" s="297">
        <v>0.17222994224131888</v>
      </c>
      <c r="AT15" s="295">
        <v>6458.4409329467562</v>
      </c>
      <c r="AU15" s="296">
        <v>5416.8791610661783</v>
      </c>
      <c r="AV15" s="295">
        <v>1041.5617718805779</v>
      </c>
      <c r="AW15" s="297">
        <v>0.16127139393149956</v>
      </c>
      <c r="AX15" s="274">
        <v>903.83847765459961</v>
      </c>
      <c r="AY15" s="297">
        <v>0.13994685204037477</v>
      </c>
      <c r="AZ15" s="295">
        <v>7314.536167314579</v>
      </c>
      <c r="BA15" s="296">
        <v>5579.7406363683267</v>
      </c>
      <c r="BB15" s="295">
        <v>1734.7955309462523</v>
      </c>
      <c r="BC15" s="297">
        <v>0.2371709553776335</v>
      </c>
      <c r="BD15" s="274">
        <v>1505.4075466896475</v>
      </c>
      <c r="BE15" s="297">
        <v>0.20581039074174612</v>
      </c>
      <c r="BF15" s="295">
        <v>8362.7408197229288</v>
      </c>
      <c r="BG15" s="296">
        <v>6382.9640793507624</v>
      </c>
      <c r="BH15" s="295">
        <v>1979.7767403721659</v>
      </c>
      <c r="BI15" s="297">
        <v>0.23673778526090436</v>
      </c>
      <c r="BJ15" s="274">
        <v>1717.9954597250055</v>
      </c>
      <c r="BK15" s="297">
        <v>0.2054344977035801</v>
      </c>
      <c r="BL15" s="295">
        <v>8520.4215208931219</v>
      </c>
      <c r="BM15" s="296">
        <v>6738.0177449147404</v>
      </c>
      <c r="BN15" s="295">
        <v>1782.4037759783821</v>
      </c>
      <c r="BO15" s="297">
        <v>0.2091919715013757</v>
      </c>
      <c r="BP15" s="274">
        <v>1546.7206640441329</v>
      </c>
      <c r="BQ15" s="297">
        <v>0.18153100292648475</v>
      </c>
      <c r="BR15" s="295">
        <v>9340.2877205430996</v>
      </c>
      <c r="BS15" s="296">
        <v>7107.5980807144097</v>
      </c>
      <c r="BT15" s="295">
        <v>2232.6896398286895</v>
      </c>
      <c r="BU15" s="297">
        <v>0.2390386363492952</v>
      </c>
      <c r="BV15" s="274">
        <v>1937.4662738383799</v>
      </c>
      <c r="BW15" s="297">
        <v>0.20743111259593233</v>
      </c>
      <c r="BX15" s="298">
        <v>90644.016357454704</v>
      </c>
      <c r="BY15" s="298">
        <v>70663.039711231351</v>
      </c>
      <c r="BZ15" s="298">
        <v>19980.976646223357</v>
      </c>
      <c r="CA15" s="299">
        <v>0.22043348749495356</v>
      </c>
      <c r="CB15" s="298">
        <v>17338.93850709152</v>
      </c>
      <c r="CC15" s="273">
        <v>0.19128607936695358</v>
      </c>
      <c r="CD15" s="284">
        <v>65679.93191872997</v>
      </c>
      <c r="CE15" s="284">
        <f t="shared" si="3"/>
        <v>4983.1077925013815</v>
      </c>
      <c r="CF15" s="284">
        <v>-1769.4079999999999</v>
      </c>
      <c r="CG15" s="300">
        <f t="shared" si="4"/>
        <v>3213.6997925013816</v>
      </c>
      <c r="CH15" s="285">
        <v>0.20911541797768893</v>
      </c>
      <c r="CI15" s="286">
        <v>0.22208501753960763</v>
      </c>
      <c r="CJ15" s="287">
        <f t="shared" si="5"/>
        <v>-1.6515300446540704E-3</v>
      </c>
    </row>
    <row r="16" spans="1:88" s="288" customFormat="1" ht="18" customHeight="1">
      <c r="A16" s="280"/>
      <c r="B16" s="293" t="s">
        <v>114</v>
      </c>
      <c r="C16" s="282" t="s">
        <v>12</v>
      </c>
      <c r="D16" s="274">
        <v>458.9666198598868</v>
      </c>
      <c r="E16" s="274">
        <v>413.80200000000002</v>
      </c>
      <c r="F16" s="274">
        <v>45.164619859886763</v>
      </c>
      <c r="G16" s="275">
        <f t="shared" si="0"/>
        <v>9.8405020987527597E-2</v>
      </c>
      <c r="H16" s="274">
        <v>39.192607063817242</v>
      </c>
      <c r="I16" s="275">
        <f t="shared" si="1"/>
        <v>8.5393153593134832E-2</v>
      </c>
      <c r="J16" s="274">
        <v>460.44000872176247</v>
      </c>
      <c r="K16" s="274">
        <v>415.13040000000001</v>
      </c>
      <c r="L16" s="274">
        <v>45.309608721762437</v>
      </c>
      <c r="M16" s="283">
        <v>9.8405020987527625E-2</v>
      </c>
      <c r="N16" s="274">
        <v>39.318424385201794</v>
      </c>
      <c r="O16" s="275">
        <f t="shared" si="2"/>
        <v>8.5393153593134805E-2</v>
      </c>
      <c r="P16" s="274">
        <v>413.01864651881959</v>
      </c>
      <c r="Q16" s="274">
        <v>380.51567999999997</v>
      </c>
      <c r="R16" s="274">
        <v>32.502966518819619</v>
      </c>
      <c r="S16" s="283">
        <v>7.8696123753188921E-2</v>
      </c>
      <c r="T16" s="274">
        <v>28.205174739263246</v>
      </c>
      <c r="U16" s="283"/>
      <c r="V16" s="274">
        <v>379.98146868342968</v>
      </c>
      <c r="W16" s="274">
        <v>350.07840000000004</v>
      </c>
      <c r="X16" s="274">
        <v>29.903068683429662</v>
      </c>
      <c r="Y16" s="283">
        <v>7.8696123753188921E-2</v>
      </c>
      <c r="Z16" s="274">
        <v>25.949055356777141</v>
      </c>
      <c r="AA16" s="283"/>
      <c r="AB16" s="274">
        <v>359.58689030772712</v>
      </c>
      <c r="AC16" s="274">
        <v>320.65631999999999</v>
      </c>
      <c r="AD16" s="274">
        <v>38.930570307727116</v>
      </c>
      <c r="AE16" s="283">
        <v>0.10826470974626225</v>
      </c>
      <c r="AF16" s="274">
        <v>33.782871406301794</v>
      </c>
      <c r="AG16" s="283"/>
      <c r="AH16" s="274">
        <v>332.60350155661774</v>
      </c>
      <c r="AI16" s="274">
        <v>296.59428000000003</v>
      </c>
      <c r="AJ16" s="274">
        <v>36.009221556617689</v>
      </c>
      <c r="AK16" s="283">
        <v>0.10826470974626221</v>
      </c>
      <c r="AL16" s="274">
        <v>31.247805816160657</v>
      </c>
      <c r="AM16" s="283"/>
      <c r="AN16" s="274">
        <v>343.70585458470401</v>
      </c>
      <c r="AO16" s="274">
        <v>306.49464</v>
      </c>
      <c r="AP16" s="274">
        <v>37.211214584703988</v>
      </c>
      <c r="AQ16" s="283">
        <v>0.10826470974626222</v>
      </c>
      <c r="AR16" s="274">
        <v>32.290862097590242</v>
      </c>
      <c r="AS16" s="283"/>
      <c r="AT16" s="274">
        <v>358.41367267668835</v>
      </c>
      <c r="AU16" s="274">
        <v>314.30700000000002</v>
      </c>
      <c r="AV16" s="274">
        <v>44.106672676688326</v>
      </c>
      <c r="AW16" s="283">
        <v>0.12306079828733352</v>
      </c>
      <c r="AX16" s="274">
        <v>38.274549779730712</v>
      </c>
      <c r="AY16" s="283"/>
      <c r="AZ16" s="274">
        <v>422.93578519864934</v>
      </c>
      <c r="BA16" s="274">
        <v>380.25626099999994</v>
      </c>
      <c r="BB16" s="274">
        <v>42.679524198649432</v>
      </c>
      <c r="BC16" s="283">
        <v>0.10091253966273679</v>
      </c>
      <c r="BD16" s="274">
        <v>37.03610983060625</v>
      </c>
      <c r="BE16" s="283"/>
      <c r="BF16" s="274">
        <v>479.82023624976438</v>
      </c>
      <c r="BG16" s="274">
        <v>420.71181899999993</v>
      </c>
      <c r="BH16" s="274">
        <v>59.108417249764429</v>
      </c>
      <c r="BI16" s="283">
        <v>0.12318867105679196</v>
      </c>
      <c r="BJ16" s="274">
        <v>51.292648507193341</v>
      </c>
      <c r="BK16" s="283"/>
      <c r="BL16" s="274">
        <v>413.33550058412521</v>
      </c>
      <c r="BM16" s="274">
        <v>362.47010392174815</v>
      </c>
      <c r="BN16" s="274">
        <v>50.865396662377066</v>
      </c>
      <c r="BO16" s="283">
        <v>0.12306079828733353</v>
      </c>
      <c r="BP16" s="274">
        <v>44.139583388906765</v>
      </c>
      <c r="BQ16" s="283"/>
      <c r="BR16" s="274">
        <v>454.24765089932146</v>
      </c>
      <c r="BS16" s="274">
        <v>392.89849499999991</v>
      </c>
      <c r="BT16" s="274">
        <v>61.349155899321516</v>
      </c>
      <c r="BU16" s="283">
        <v>0.13505662776210772</v>
      </c>
      <c r="BV16" s="274">
        <v>53.237099488896447</v>
      </c>
      <c r="BW16" s="283"/>
      <c r="BX16" s="274">
        <v>4877.0558358414955</v>
      </c>
      <c r="BY16" s="298">
        <v>4353.9153989217484</v>
      </c>
      <c r="BZ16" s="274">
        <v>523.14043691974814</v>
      </c>
      <c r="CA16" s="283">
        <v>0.10726562387807574</v>
      </c>
      <c r="CB16" s="274">
        <v>453.9667918604456</v>
      </c>
      <c r="CC16" s="273">
        <v>9.3082139540876796E-2</v>
      </c>
      <c r="CD16" s="284"/>
      <c r="CE16" s="284"/>
      <c r="CF16" s="284"/>
      <c r="CG16" s="284">
        <f t="shared" si="4"/>
        <v>0</v>
      </c>
      <c r="CH16" s="285">
        <v>0.10726562387807574</v>
      </c>
      <c r="CI16" s="286">
        <v>0.12823461105970346</v>
      </c>
      <c r="CJ16" s="287">
        <f t="shared" si="5"/>
        <v>-2.0968987181627721E-2</v>
      </c>
    </row>
    <row r="17" spans="1:89" s="288" customFormat="1" ht="20.25" customHeight="1">
      <c r="A17" s="280"/>
      <c r="B17" s="281" t="s">
        <v>114</v>
      </c>
      <c r="C17" s="282" t="s">
        <v>91</v>
      </c>
      <c r="D17" s="274">
        <v>8671.2066157226363</v>
      </c>
      <c r="E17" s="274">
        <v>6192.5041448346819</v>
      </c>
      <c r="F17" s="274">
        <v>2478.7024708879553</v>
      </c>
      <c r="G17" s="275">
        <f t="shared" si="0"/>
        <v>0.28585438921424966</v>
      </c>
      <c r="H17" s="289">
        <v>2150.9493995742905</v>
      </c>
      <c r="I17" s="275">
        <f t="shared" si="1"/>
        <v>0.24805652718206345</v>
      </c>
      <c r="J17" s="274">
        <v>8869.6307766118607</v>
      </c>
      <c r="K17" s="274">
        <v>7100.3102807990326</v>
      </c>
      <c r="L17" s="274">
        <v>1769.3204958128281</v>
      </c>
      <c r="M17" s="283">
        <v>0.19948073830517404</v>
      </c>
      <c r="N17" s="289">
        <v>1535.3673556309279</v>
      </c>
      <c r="O17" s="275">
        <f t="shared" si="2"/>
        <v>0.17310386354294535</v>
      </c>
      <c r="P17" s="274">
        <v>8813.765215580057</v>
      </c>
      <c r="Q17" s="274">
        <v>6405.4881177739335</v>
      </c>
      <c r="R17" s="274">
        <v>2408.2770978061244</v>
      </c>
      <c r="S17" s="283">
        <v>0.27324044138922859</v>
      </c>
      <c r="T17" s="289">
        <v>2089.8362100227864</v>
      </c>
      <c r="U17" s="283"/>
      <c r="V17" s="274">
        <v>7771.9298830820217</v>
      </c>
      <c r="W17" s="274">
        <v>6221.6015072631844</v>
      </c>
      <c r="X17" s="274">
        <v>1550.328375818837</v>
      </c>
      <c r="Y17" s="283">
        <v>0.19947791592839767</v>
      </c>
      <c r="Z17" s="289">
        <v>1345.3320550876442</v>
      </c>
      <c r="AA17" s="283"/>
      <c r="AB17" s="274">
        <v>6669.5274298175163</v>
      </c>
      <c r="AC17" s="274">
        <v>5506.4484103030964</v>
      </c>
      <c r="AD17" s="274">
        <v>1163.0790195144195</v>
      </c>
      <c r="AE17" s="283">
        <v>0.17438702093264236</v>
      </c>
      <c r="AF17" s="289">
        <v>1009.2877818392589</v>
      </c>
      <c r="AG17" s="283"/>
      <c r="AH17" s="274">
        <v>6303.9222941362177</v>
      </c>
      <c r="AI17" s="274">
        <v>5417.4162018045627</v>
      </c>
      <c r="AJ17" s="274">
        <v>886.50609233165574</v>
      </c>
      <c r="AK17" s="283">
        <v>0.1406276998617616</v>
      </c>
      <c r="AL17" s="289">
        <v>769.2854505190511</v>
      </c>
      <c r="AM17" s="283"/>
      <c r="AN17" s="274">
        <v>6295.9099713168634</v>
      </c>
      <c r="AO17" s="274">
        <v>5077.3430660384474</v>
      </c>
      <c r="AP17" s="274">
        <v>1218.5669052784158</v>
      </c>
      <c r="AQ17" s="283">
        <v>0.19354897240113142</v>
      </c>
      <c r="AR17" s="289">
        <v>1057.4386333309105</v>
      </c>
      <c r="AS17" s="283"/>
      <c r="AT17" s="274">
        <v>6816.8546056234445</v>
      </c>
      <c r="AU17" s="274">
        <v>5731.1861610661781</v>
      </c>
      <c r="AV17" s="274">
        <v>1085.6684445572662</v>
      </c>
      <c r="AW17" s="283">
        <v>0.15926237353832706</v>
      </c>
      <c r="AX17" s="289">
        <v>942.11302743433032</v>
      </c>
      <c r="AY17" s="283"/>
      <c r="AZ17" s="274">
        <v>7737.4719525132286</v>
      </c>
      <c r="BA17" s="274">
        <v>5959.9968973683262</v>
      </c>
      <c r="BB17" s="274">
        <v>1777.4750551449017</v>
      </c>
      <c r="BC17" s="283">
        <v>0.22972297231624283</v>
      </c>
      <c r="BD17" s="289">
        <v>1542.4436565202536</v>
      </c>
      <c r="BE17" s="283"/>
      <c r="BF17" s="274">
        <v>8842.5610559726938</v>
      </c>
      <c r="BG17" s="274">
        <v>6803.6758983507625</v>
      </c>
      <c r="BH17" s="274">
        <v>2038.8851576219304</v>
      </c>
      <c r="BI17" s="283">
        <v>0.23057631660284308</v>
      </c>
      <c r="BJ17" s="289">
        <v>1769.2881082321987</v>
      </c>
      <c r="BK17" s="283"/>
      <c r="BL17" s="274">
        <v>8933.7570214772477</v>
      </c>
      <c r="BM17" s="274">
        <v>7100.4878488364884</v>
      </c>
      <c r="BN17" s="274">
        <v>1833.2691726407593</v>
      </c>
      <c r="BO17" s="283">
        <v>0.2052069659196549</v>
      </c>
      <c r="BP17" s="289">
        <v>1590.8602474330396</v>
      </c>
      <c r="BQ17" s="283"/>
      <c r="BR17" s="274">
        <v>9794.5353714424218</v>
      </c>
      <c r="BS17" s="274">
        <v>7500.4965757144091</v>
      </c>
      <c r="BT17" s="274">
        <v>2294.0387957280109</v>
      </c>
      <c r="BU17" s="283">
        <v>0.23421619390100507</v>
      </c>
      <c r="BV17" s="289">
        <v>1990.7033733272765</v>
      </c>
      <c r="BW17" s="283"/>
      <c r="BX17" s="274">
        <v>95521.072193296204</v>
      </c>
      <c r="BY17" s="298">
        <v>75016.955110153111</v>
      </c>
      <c r="BZ17" s="274">
        <v>20504.117083143108</v>
      </c>
      <c r="CA17" s="283">
        <v>0.21465543269500814</v>
      </c>
      <c r="CB17" s="274">
        <v>17792.90529895197</v>
      </c>
      <c r="CC17" s="273">
        <v>0.18627204333454603</v>
      </c>
      <c r="CD17" s="284"/>
      <c r="CE17" s="284"/>
      <c r="CF17" s="284"/>
      <c r="CG17" s="284">
        <f t="shared" si="4"/>
        <v>0</v>
      </c>
      <c r="CH17" s="285">
        <v>0.20416926910356031</v>
      </c>
      <c r="CI17" s="286">
        <v>0.21720232525463459</v>
      </c>
      <c r="CJ17" s="287">
        <f t="shared" si="5"/>
        <v>-2.5468925596264513E-3</v>
      </c>
    </row>
    <row r="18" spans="1:89" s="301" customFormat="1" ht="18" customHeight="1">
      <c r="A18" s="292"/>
      <c r="B18" s="293" t="s">
        <v>114</v>
      </c>
      <c r="C18" s="294" t="s">
        <v>23</v>
      </c>
      <c r="D18" s="295">
        <v>4621.0165652680589</v>
      </c>
      <c r="E18" s="295">
        <v>3334.5154627429833</v>
      </c>
      <c r="F18" s="295">
        <v>1286.5011025250751</v>
      </c>
      <c r="G18" s="275">
        <f t="shared" si="0"/>
        <v>0.27840218366549979</v>
      </c>
      <c r="H18" s="274">
        <v>1116.3900494425493</v>
      </c>
      <c r="I18" s="275">
        <f t="shared" si="1"/>
        <v>0.24158970946640373</v>
      </c>
      <c r="J18" s="295">
        <v>4617.5729941178315</v>
      </c>
      <c r="K18" s="295">
        <v>3622.6635496263466</v>
      </c>
      <c r="L18" s="295">
        <v>994.90944449148526</v>
      </c>
      <c r="M18" s="297">
        <v>0.21546155215280113</v>
      </c>
      <c r="N18" s="274">
        <v>863.35487917318687</v>
      </c>
      <c r="O18" s="275">
        <f t="shared" si="2"/>
        <v>0.1869715714885255</v>
      </c>
      <c r="P18" s="295">
        <v>4403.5217942925374</v>
      </c>
      <c r="Q18" s="295">
        <v>3144.1132751344112</v>
      </c>
      <c r="R18" s="295">
        <v>1259.4085191581257</v>
      </c>
      <c r="S18" s="297">
        <v>0.28600029203681054</v>
      </c>
      <c r="T18" s="274">
        <v>1092.8798554557818</v>
      </c>
      <c r="U18" s="297">
        <v>0.24818313761323443</v>
      </c>
      <c r="V18" s="295">
        <v>3631.5528510061213</v>
      </c>
      <c r="W18" s="295">
        <v>2875.1702216420304</v>
      </c>
      <c r="X18" s="295">
        <v>756.38262936409103</v>
      </c>
      <c r="Y18" s="297">
        <v>0.20828077144864773</v>
      </c>
      <c r="Z18" s="274">
        <v>656.36791086761218</v>
      </c>
      <c r="AA18" s="297">
        <v>0.1807402887406046</v>
      </c>
      <c r="AB18" s="295">
        <v>2818.3336881419136</v>
      </c>
      <c r="AC18" s="295">
        <v>2268.2596002857799</v>
      </c>
      <c r="AD18" s="295">
        <v>550.07408785613347</v>
      </c>
      <c r="AE18" s="297">
        <v>0.19517706159868858</v>
      </c>
      <c r="AF18" s="274">
        <v>477.33906868284589</v>
      </c>
      <c r="AG18" s="297">
        <v>0.16936925201271982</v>
      </c>
      <c r="AH18" s="295">
        <v>2546.8590964869991</v>
      </c>
      <c r="AI18" s="295">
        <v>2219.9740453752884</v>
      </c>
      <c r="AJ18" s="295">
        <v>326.88505111171094</v>
      </c>
      <c r="AK18" s="297">
        <v>0.12834830617940296</v>
      </c>
      <c r="AL18" s="274">
        <v>283.66179994433423</v>
      </c>
      <c r="AM18" s="297">
        <v>0.11137710772284266</v>
      </c>
      <c r="AN18" s="295">
        <v>2572.4620669151036</v>
      </c>
      <c r="AO18" s="295">
        <v>2174.9103351523495</v>
      </c>
      <c r="AP18" s="295">
        <v>397.55173176275434</v>
      </c>
      <c r="AQ18" s="297">
        <v>0.15454133877258619</v>
      </c>
      <c r="AR18" s="274">
        <v>344.98438952557524</v>
      </c>
      <c r="AS18" s="297">
        <v>0.13410669644558859</v>
      </c>
      <c r="AT18" s="295">
        <v>2635.9452374386201</v>
      </c>
      <c r="AU18" s="295">
        <v>2234.7946516088482</v>
      </c>
      <c r="AV18" s="295">
        <v>401.15058582977201</v>
      </c>
      <c r="AW18" s="297">
        <v>0.15218471921653989</v>
      </c>
      <c r="AX18" s="274">
        <v>348.10737547710579</v>
      </c>
      <c r="AY18" s="297">
        <v>0.13206168722054556</v>
      </c>
      <c r="AZ18" s="295">
        <v>3010.6115657631854</v>
      </c>
      <c r="BA18" s="295">
        <v>2394.328353423904</v>
      </c>
      <c r="BB18" s="295">
        <v>616.28321233928125</v>
      </c>
      <c r="BC18" s="297">
        <v>0.20470366198937207</v>
      </c>
      <c r="BD18" s="274">
        <v>534.79351439627169</v>
      </c>
      <c r="BE18" s="297">
        <v>0.17763617215783278</v>
      </c>
      <c r="BF18" s="295">
        <v>3856.2973730045396</v>
      </c>
      <c r="BG18" s="295">
        <v>2884.2158157835725</v>
      </c>
      <c r="BH18" s="295">
        <v>972.08155722096728</v>
      </c>
      <c r="BI18" s="297">
        <v>0.25207639950847299</v>
      </c>
      <c r="BJ18" s="274">
        <v>843.54547042213244</v>
      </c>
      <c r="BK18" s="297">
        <v>0.218744922610806</v>
      </c>
      <c r="BL18" s="295">
        <v>4222.0626811990951</v>
      </c>
      <c r="BM18" s="295">
        <v>3329.7112456786713</v>
      </c>
      <c r="BN18" s="295">
        <v>892.35143552042405</v>
      </c>
      <c r="BO18" s="297">
        <v>0.21135437886653782</v>
      </c>
      <c r="BP18" s="274">
        <v>774.35787755289493</v>
      </c>
      <c r="BQ18" s="297">
        <v>0.18340748018761577</v>
      </c>
      <c r="BR18" s="295">
        <v>4580.0822673399725</v>
      </c>
      <c r="BS18" s="295">
        <v>3307.3370976883766</v>
      </c>
      <c r="BT18" s="295">
        <v>1272.7451696515961</v>
      </c>
      <c r="BU18" s="297">
        <v>0.27788696694978432</v>
      </c>
      <c r="BV18" s="274">
        <v>1104.4530316268583</v>
      </c>
      <c r="BW18" s="297">
        <v>0.241142618660495</v>
      </c>
      <c r="BX18" s="298">
        <v>43516.318180973984</v>
      </c>
      <c r="BY18" s="298">
        <v>33789.993654142563</v>
      </c>
      <c r="BZ18" s="298">
        <v>9726.3245268314167</v>
      </c>
      <c r="CA18" s="297">
        <v>0.22350982191052915</v>
      </c>
      <c r="CB18" s="298">
        <v>8440.2352225671493</v>
      </c>
      <c r="CC18" s="273">
        <v>0.1939556372270794</v>
      </c>
      <c r="CD18" s="284">
        <v>31353.350847242578</v>
      </c>
      <c r="CE18" s="284">
        <f t="shared" si="3"/>
        <v>2436.6428068999849</v>
      </c>
      <c r="CF18" s="284">
        <v>-228.49900000000002</v>
      </c>
      <c r="CG18" s="302">
        <f t="shared" si="4"/>
        <v>2208.1438068999851</v>
      </c>
      <c r="CH18" s="285">
        <v>0.23545762247328686</v>
      </c>
      <c r="CI18" s="286">
        <v>0.24137016765581673</v>
      </c>
      <c r="CJ18" s="287">
        <f t="shared" si="5"/>
        <v>-1.7860345745287581E-2</v>
      </c>
    </row>
    <row r="19" spans="1:89" s="310" customFormat="1" ht="18" customHeight="1">
      <c r="A19" s="303"/>
      <c r="B19" s="304" t="s">
        <v>126</v>
      </c>
      <c r="C19" s="305" t="s">
        <v>24</v>
      </c>
      <c r="D19" s="306">
        <v>576.10341436298654</v>
      </c>
      <c r="E19" s="306">
        <v>386.40357999999986</v>
      </c>
      <c r="F19" s="272">
        <v>189.69983436298662</v>
      </c>
      <c r="G19" s="275">
        <f t="shared" si="0"/>
        <v>0.32928087151287405</v>
      </c>
      <c r="H19" s="274">
        <v>164.61626581436238</v>
      </c>
      <c r="I19" s="275">
        <f t="shared" si="1"/>
        <v>0.28574082657778227</v>
      </c>
      <c r="J19" s="306">
        <v>580.37741396344768</v>
      </c>
      <c r="K19" s="306">
        <v>401.38047</v>
      </c>
      <c r="L19" s="272">
        <v>178.99694396344768</v>
      </c>
      <c r="M19" s="307">
        <v>0.30841473092666033</v>
      </c>
      <c r="N19" s="274">
        <v>155.32859375650909</v>
      </c>
      <c r="O19" s="275">
        <f t="shared" si="2"/>
        <v>0.26763376730282568</v>
      </c>
      <c r="P19" s="306">
        <v>530.91884738594672</v>
      </c>
      <c r="Q19" s="306">
        <v>363.94292000000002</v>
      </c>
      <c r="R19" s="272">
        <v>166.9759273859467</v>
      </c>
      <c r="S19" s="307">
        <v>0.31450367265746182</v>
      </c>
      <c r="T19" s="274">
        <v>144.89708828405708</v>
      </c>
      <c r="U19" s="307"/>
      <c r="V19" s="306">
        <v>408.7618327297314</v>
      </c>
      <c r="W19" s="306">
        <v>314.45827000000003</v>
      </c>
      <c r="X19" s="272">
        <v>94.303562729731354</v>
      </c>
      <c r="Y19" s="307">
        <v>0.23070540148028884</v>
      </c>
      <c r="Z19" s="274">
        <v>81.834021635750119</v>
      </c>
      <c r="AA19" s="307"/>
      <c r="AB19" s="306">
        <v>352.77426039330817</v>
      </c>
      <c r="AC19" s="306">
        <v>261.98508000000004</v>
      </c>
      <c r="AD19" s="272">
        <v>90.789180393308143</v>
      </c>
      <c r="AE19" s="307">
        <v>0.25735772301552629</v>
      </c>
      <c r="AF19" s="274">
        <v>78.784337914050269</v>
      </c>
      <c r="AG19" s="307"/>
      <c r="AH19" s="306">
        <v>339.19553119229056</v>
      </c>
      <c r="AI19" s="306">
        <v>265.36491000000001</v>
      </c>
      <c r="AJ19" s="272">
        <v>73.830621192290522</v>
      </c>
      <c r="AK19" s="307">
        <v>0.21766389708252321</v>
      </c>
      <c r="AL19" s="274">
        <v>64.068169612492682</v>
      </c>
      <c r="AM19" s="307"/>
      <c r="AN19" s="306">
        <v>323.73375638750844</v>
      </c>
      <c r="AO19" s="306">
        <v>256.07559500000002</v>
      </c>
      <c r="AP19" s="272">
        <v>67.658161387508414</v>
      </c>
      <c r="AQ19" s="307">
        <v>0.20899322376045881</v>
      </c>
      <c r="AR19" s="274">
        <v>58.711879833091949</v>
      </c>
      <c r="AS19" s="307"/>
      <c r="AT19" s="306">
        <v>340.42927944585233</v>
      </c>
      <c r="AU19" s="306">
        <v>269.55986999999999</v>
      </c>
      <c r="AV19" s="272">
        <v>70.869409445852355</v>
      </c>
      <c r="AW19" s="307">
        <v>0.20817659856171283</v>
      </c>
      <c r="AX19" s="274">
        <v>61.498512018319332</v>
      </c>
      <c r="AY19" s="307"/>
      <c r="AZ19" s="306">
        <v>430.43171314108952</v>
      </c>
      <c r="BA19" s="306">
        <v>314.61121536966851</v>
      </c>
      <c r="BB19" s="272">
        <v>115.820497771421</v>
      </c>
      <c r="BC19" s="307">
        <v>0.2690798429470197</v>
      </c>
      <c r="BD19" s="274">
        <v>100.50582232670659</v>
      </c>
      <c r="BE19" s="307"/>
      <c r="BF19" s="306">
        <v>494.58687712694655</v>
      </c>
      <c r="BG19" s="306">
        <v>338.45668999999998</v>
      </c>
      <c r="BH19" s="272">
        <v>156.13018712694654</v>
      </c>
      <c r="BI19" s="307">
        <v>0.31567798165997901</v>
      </c>
      <c r="BJ19" s="274">
        <v>135.48545507191207</v>
      </c>
      <c r="BK19" s="307"/>
      <c r="BL19" s="306">
        <v>508.0555171849544</v>
      </c>
      <c r="BM19" s="306">
        <v>362.87909999999999</v>
      </c>
      <c r="BN19" s="272">
        <v>145.17641718495443</v>
      </c>
      <c r="BO19" s="307">
        <v>0.2857491204688638</v>
      </c>
      <c r="BP19" s="274">
        <v>125.98007669087445</v>
      </c>
      <c r="BQ19" s="307"/>
      <c r="BR19" s="306">
        <v>554.73633017343809</v>
      </c>
      <c r="BS19" s="306">
        <v>393.27840000000003</v>
      </c>
      <c r="BT19" s="272">
        <v>161.45793017343806</v>
      </c>
      <c r="BU19" s="307">
        <v>0.29105346340478239</v>
      </c>
      <c r="BV19" s="274">
        <v>140.1087230282443</v>
      </c>
      <c r="BW19" s="297"/>
      <c r="BX19" s="306">
        <v>5440.104773487501</v>
      </c>
      <c r="BY19" s="298">
        <v>3928.3961003696691</v>
      </c>
      <c r="BZ19" s="306">
        <v>1511.7086731178319</v>
      </c>
      <c r="CA19" s="307">
        <v>0.27788227176895297</v>
      </c>
      <c r="CB19" s="306">
        <v>1311.8189459863702</v>
      </c>
      <c r="CC19" s="273">
        <v>0.24113854431252052</v>
      </c>
      <c r="CD19" s="308"/>
      <c r="CE19" s="308"/>
      <c r="CF19" s="308"/>
      <c r="CG19" s="308">
        <f t="shared" si="4"/>
        <v>0</v>
      </c>
      <c r="CH19" s="285">
        <v>0.21118203751792441</v>
      </c>
      <c r="CI19" s="286">
        <v>0.23036783312738959</v>
      </c>
      <c r="CJ19" s="309">
        <f t="shared" si="5"/>
        <v>4.7514438641563378E-2</v>
      </c>
    </row>
    <row r="20" spans="1:89" s="301" customFormat="1" ht="18" customHeight="1">
      <c r="A20" s="292"/>
      <c r="B20" s="293" t="s">
        <v>127</v>
      </c>
      <c r="C20" s="294" t="s">
        <v>88</v>
      </c>
      <c r="D20" s="295">
        <v>5197.1199796310457</v>
      </c>
      <c r="E20" s="295">
        <v>3720.919042742983</v>
      </c>
      <c r="F20" s="295">
        <v>1476.2009368880617</v>
      </c>
      <c r="G20" s="275">
        <f t="shared" si="0"/>
        <v>0.28404211229944709</v>
      </c>
      <c r="H20" s="295">
        <v>1281.0063152569116</v>
      </c>
      <c r="I20" s="275">
        <f t="shared" si="1"/>
        <v>0.24648388343496602</v>
      </c>
      <c r="J20" s="295">
        <v>5197.9504080812794</v>
      </c>
      <c r="K20" s="295">
        <v>4024.0440196263467</v>
      </c>
      <c r="L20" s="295">
        <v>1173.906388454933</v>
      </c>
      <c r="M20" s="297">
        <v>0.22584024399883748</v>
      </c>
      <c r="N20" s="295">
        <v>1018.683472929696</v>
      </c>
      <c r="O20" s="275">
        <f t="shared" si="2"/>
        <v>0.19597791301470358</v>
      </c>
      <c r="P20" s="295">
        <v>4934.4406416784841</v>
      </c>
      <c r="Q20" s="295">
        <v>3508.0561951344112</v>
      </c>
      <c r="R20" s="295">
        <v>1426.3844465440725</v>
      </c>
      <c r="S20" s="297">
        <v>0.28906710002673736</v>
      </c>
      <c r="T20" s="295">
        <v>1237.7769437398388</v>
      </c>
      <c r="U20" s="297"/>
      <c r="V20" s="295">
        <v>4040.3146837358527</v>
      </c>
      <c r="W20" s="295">
        <v>3189.6284916420304</v>
      </c>
      <c r="X20" s="295">
        <v>850.68619209382234</v>
      </c>
      <c r="Y20" s="297">
        <v>0.21054948900842557</v>
      </c>
      <c r="Z20" s="295">
        <v>738.20193250336229</v>
      </c>
      <c r="AA20" s="297"/>
      <c r="AB20" s="295">
        <v>3171.107948535222</v>
      </c>
      <c r="AC20" s="295">
        <v>2530.2446802857799</v>
      </c>
      <c r="AD20" s="295">
        <v>640.8632682494416</v>
      </c>
      <c r="AE20" s="297">
        <v>0.20209443470553093</v>
      </c>
      <c r="AF20" s="295">
        <v>556.12340659689619</v>
      </c>
      <c r="AG20" s="297"/>
      <c r="AH20" s="295">
        <v>2886.0546276792898</v>
      </c>
      <c r="AI20" s="295">
        <v>2485.3389553752886</v>
      </c>
      <c r="AJ20" s="295">
        <v>400.71567230400149</v>
      </c>
      <c r="AK20" s="297">
        <v>0.13884549116321532</v>
      </c>
      <c r="AL20" s="295">
        <v>347.72996955682692</v>
      </c>
      <c r="AM20" s="297"/>
      <c r="AN20" s="295">
        <v>2896.1958233026121</v>
      </c>
      <c r="AO20" s="295">
        <v>2430.9859301523493</v>
      </c>
      <c r="AP20" s="295">
        <v>465.20989315026276</v>
      </c>
      <c r="AQ20" s="297">
        <v>0.16062791383345448</v>
      </c>
      <c r="AR20" s="295">
        <v>403.69626935866717</v>
      </c>
      <c r="AS20" s="297"/>
      <c r="AT20" s="295">
        <v>2976.3745168844725</v>
      </c>
      <c r="AU20" s="295">
        <v>2504.3545216088482</v>
      </c>
      <c r="AV20" s="295">
        <v>472.01999527562435</v>
      </c>
      <c r="AW20" s="297">
        <v>0.15858891164332117</v>
      </c>
      <c r="AX20" s="295">
        <v>409.60588749542512</v>
      </c>
      <c r="AY20" s="297"/>
      <c r="AZ20" s="295">
        <v>3441.0432789042748</v>
      </c>
      <c r="BA20" s="295">
        <v>2708.9395687935726</v>
      </c>
      <c r="BB20" s="295">
        <v>732.1037101107022</v>
      </c>
      <c r="BC20" s="297">
        <v>0.21275632149091267</v>
      </c>
      <c r="BD20" s="295">
        <v>635.2993367229783</v>
      </c>
      <c r="BE20" s="297"/>
      <c r="BF20" s="295">
        <v>4350.8842501314866</v>
      </c>
      <c r="BG20" s="295">
        <v>3222.6725057835724</v>
      </c>
      <c r="BH20" s="295">
        <v>1128.2117443479137</v>
      </c>
      <c r="BI20" s="297">
        <v>0.25930631096743573</v>
      </c>
      <c r="BJ20" s="295">
        <v>979.03092549404448</v>
      </c>
      <c r="BK20" s="297"/>
      <c r="BL20" s="295">
        <v>4730.1181983840497</v>
      </c>
      <c r="BM20" s="295">
        <v>3692.5903456786714</v>
      </c>
      <c r="BN20" s="295">
        <v>1037.5278527053786</v>
      </c>
      <c r="BO20" s="297">
        <v>0.21934501616890445</v>
      </c>
      <c r="BP20" s="295">
        <v>900.33795424376945</v>
      </c>
      <c r="BQ20" s="297"/>
      <c r="BR20" s="295">
        <v>5134.8185975134111</v>
      </c>
      <c r="BS20" s="295">
        <v>3700.6154976883768</v>
      </c>
      <c r="BT20" s="295">
        <v>1434.2030998250343</v>
      </c>
      <c r="BU20" s="297">
        <v>0.27930939965816165</v>
      </c>
      <c r="BV20" s="295">
        <v>1244.5617546551025</v>
      </c>
      <c r="BW20" s="297"/>
      <c r="BX20" s="298">
        <v>48956.422954461479</v>
      </c>
      <c r="BY20" s="298">
        <v>37718.389754512231</v>
      </c>
      <c r="BZ20" s="298">
        <v>11238.033199949248</v>
      </c>
      <c r="CA20" s="297">
        <v>0.22955176301182575</v>
      </c>
      <c r="CB20" s="298">
        <v>9752.054168553519</v>
      </c>
      <c r="CC20" s="273">
        <v>0.19919866648804654</v>
      </c>
      <c r="CD20" s="284"/>
      <c r="CE20" s="284"/>
      <c r="CF20" s="284"/>
      <c r="CG20" s="284">
        <f t="shared" si="4"/>
        <v>0</v>
      </c>
      <c r="CH20" s="285">
        <v>0.23284583912895465</v>
      </c>
      <c r="CI20" s="286">
        <v>0.2402742961037416</v>
      </c>
      <c r="CJ20" s="287">
        <f t="shared" si="5"/>
        <v>-1.0722533091915842E-2</v>
      </c>
    </row>
    <row r="21" spans="1:89" ht="18" customHeight="1">
      <c r="B21" s="311" t="s">
        <v>114</v>
      </c>
      <c r="C21" s="270"/>
      <c r="D21" s="298">
        <v>3344.9636385924259</v>
      </c>
      <c r="E21" s="296">
        <v>2942.9152220055103</v>
      </c>
      <c r="F21" s="295">
        <v>402.04841658691555</v>
      </c>
      <c r="G21" s="275">
        <f t="shared" si="0"/>
        <v>0.12019515307978031</v>
      </c>
      <c r="H21" s="274">
        <v>348.88648815830834</v>
      </c>
      <c r="I21" s="275">
        <f t="shared" si="1"/>
        <v>0.1043020271231173</v>
      </c>
      <c r="J21" s="298">
        <v>3270.8448226738483</v>
      </c>
      <c r="K21" s="296">
        <v>2969.8947033456152</v>
      </c>
      <c r="L21" s="295">
        <v>300.95011932823314</v>
      </c>
      <c r="M21" s="275">
        <v>9.2009904365384296E-2</v>
      </c>
      <c r="N21" s="274">
        <v>261.15618396062632</v>
      </c>
      <c r="O21" s="275">
        <f t="shared" si="2"/>
        <v>7.9843648390245714E-2</v>
      </c>
      <c r="P21" s="298">
        <v>3138.6885462882101</v>
      </c>
      <c r="Q21" s="296">
        <v>2705.69934940753</v>
      </c>
      <c r="R21" s="295">
        <v>432.98919688067986</v>
      </c>
      <c r="S21" s="275">
        <v>0.13795226588911783</v>
      </c>
      <c r="T21" s="274">
        <v>375.73604092911404</v>
      </c>
      <c r="U21" s="275">
        <v>0.11971115814388679</v>
      </c>
      <c r="V21" s="298">
        <v>2740.3430043931012</v>
      </c>
      <c r="W21" s="296">
        <v>2644.535916514455</v>
      </c>
      <c r="X21" s="295">
        <v>95.807087878646243</v>
      </c>
      <c r="Y21" s="275">
        <v>3.4961713816502496E-2</v>
      </c>
      <c r="Z21" s="274">
        <v>83.138739145933897</v>
      </c>
      <c r="AA21" s="275">
        <v>3.0338807591842498E-2</v>
      </c>
      <c r="AB21" s="298">
        <v>2526.990373747999</v>
      </c>
      <c r="AC21" s="296">
        <v>2310.9608987907086</v>
      </c>
      <c r="AD21" s="295">
        <v>216.02947495729023</v>
      </c>
      <c r="AE21" s="275">
        <v>8.5488839689119259E-2</v>
      </c>
      <c r="AF21" s="274">
        <v>187.46439917949189</v>
      </c>
      <c r="AG21" s="275">
        <v>7.4184848951936111E-2</v>
      </c>
      <c r="AH21" s="298">
        <v>2535.2621609583362</v>
      </c>
      <c r="AI21" s="296">
        <v>2318.0454014184779</v>
      </c>
      <c r="AJ21" s="295">
        <v>217.21675953985834</v>
      </c>
      <c r="AK21" s="275">
        <v>8.5678224084624763E-2</v>
      </c>
      <c r="AL21" s="274">
        <v>188.49469187899609</v>
      </c>
      <c r="AM21" s="275">
        <v>7.4349191488640595E-2</v>
      </c>
      <c r="AN21" s="298">
        <v>2710.6851279770053</v>
      </c>
      <c r="AO21" s="296">
        <v>2492.773548281546</v>
      </c>
      <c r="AP21" s="295">
        <v>217.91157969545932</v>
      </c>
      <c r="AQ21" s="275">
        <v>8.0389853268604303E-2</v>
      </c>
      <c r="AR21" s="274">
        <v>189.09763757903679</v>
      </c>
      <c r="AS21" s="275">
        <v>6.9760089664180611E-2</v>
      </c>
      <c r="AT21" s="298">
        <v>2718.2028056717868</v>
      </c>
      <c r="AU21" s="296">
        <v>2628.0351558421116</v>
      </c>
      <c r="AV21" s="295">
        <v>90.167649829675241</v>
      </c>
      <c r="AW21" s="275">
        <v>3.3171788963476868E-2</v>
      </c>
      <c r="AX21" s="274">
        <v>78.244990893435812</v>
      </c>
      <c r="AY21" s="275">
        <v>2.8785560345302511E-2</v>
      </c>
      <c r="AZ21" s="298">
        <v>2506.5104351881032</v>
      </c>
      <c r="BA21" s="296">
        <v>2239.857319808164</v>
      </c>
      <c r="BB21" s="295">
        <v>266.65311537993927</v>
      </c>
      <c r="BC21" s="275">
        <v>0.10638420316807022</v>
      </c>
      <c r="BD21" s="274">
        <v>231.39419319480757</v>
      </c>
      <c r="BE21" s="275">
        <v>9.2317267044388904E-2</v>
      </c>
      <c r="BF21" s="298">
        <v>2892.8291152400052</v>
      </c>
      <c r="BG21" s="296">
        <v>2505.4568916805515</v>
      </c>
      <c r="BH21" s="295">
        <v>387.37222355945363</v>
      </c>
      <c r="BI21" s="275">
        <v>0.13390774502327113</v>
      </c>
      <c r="BJ21" s="274">
        <v>336.15089405162786</v>
      </c>
      <c r="BK21" s="275">
        <v>0.11620143487934265</v>
      </c>
      <c r="BL21" s="298">
        <v>3215.8799182403013</v>
      </c>
      <c r="BM21" s="296">
        <v>2927.5058145229295</v>
      </c>
      <c r="BN21" s="295">
        <v>288.37410371737184</v>
      </c>
      <c r="BO21" s="275">
        <v>8.9671912835342246E-2</v>
      </c>
      <c r="BP21" s="274">
        <v>250.24306568809402</v>
      </c>
      <c r="BQ21" s="275">
        <v>7.7814804050589242E-2</v>
      </c>
      <c r="BR21" s="298">
        <v>3343.1474582148676</v>
      </c>
      <c r="BS21" s="296">
        <v>2811.3777230158553</v>
      </c>
      <c r="BT21" s="295">
        <v>531.76973519901242</v>
      </c>
      <c r="BU21" s="275">
        <v>0.15906260248626911</v>
      </c>
      <c r="BV21" s="274">
        <v>461.4550580684849</v>
      </c>
      <c r="BW21" s="275">
        <v>0.13803012395836317</v>
      </c>
      <c r="BX21" s="298">
        <v>34944.347407185989</v>
      </c>
      <c r="BY21" s="298">
        <v>31497.057944633452</v>
      </c>
      <c r="BZ21" s="298">
        <v>3447.2894625525346</v>
      </c>
      <c r="CA21" s="275">
        <v>9.8650846798862546E-2</v>
      </c>
      <c r="CB21" s="298">
        <v>2991.4623827279579</v>
      </c>
      <c r="CC21" s="273">
        <v>8.5606474428330304E-2</v>
      </c>
      <c r="CD21" s="284">
        <v>29304.395979871617</v>
      </c>
      <c r="CE21" s="284">
        <f t="shared" si="3"/>
        <v>2192.6619647618354</v>
      </c>
      <c r="CF21" s="284"/>
      <c r="CG21" s="284">
        <f t="shared" si="4"/>
        <v>2192.6619647618354</v>
      </c>
      <c r="CH21" s="285">
        <v>0.10525533009935319</v>
      </c>
      <c r="CI21" s="286">
        <v>9.8948518063010554E-2</v>
      </c>
      <c r="CJ21" s="287">
        <f t="shared" si="5"/>
        <v>-2.9767126414800837E-4</v>
      </c>
    </row>
    <row r="22" spans="1:89" s="319" customFormat="1" ht="21.75" customHeight="1">
      <c r="A22" s="312"/>
      <c r="B22" s="313" t="s">
        <v>126</v>
      </c>
      <c r="C22" s="314" t="s">
        <v>11</v>
      </c>
      <c r="D22" s="289">
        <v>4437.4535856370039</v>
      </c>
      <c r="E22" s="289">
        <v>3486.971</v>
      </c>
      <c r="F22" s="272">
        <v>950.48258563700404</v>
      </c>
      <c r="G22" s="275">
        <f t="shared" si="0"/>
        <v>0.21419549912893582</v>
      </c>
      <c r="H22" s="274">
        <v>824.80248069036918</v>
      </c>
      <c r="I22" s="275">
        <f t="shared" si="1"/>
        <v>0.18587292571578917</v>
      </c>
      <c r="J22" s="289">
        <v>4258.249586036558</v>
      </c>
      <c r="K22" s="289">
        <v>3515.777</v>
      </c>
      <c r="L22" s="272">
        <v>742.47258603655814</v>
      </c>
      <c r="M22" s="315">
        <v>0.174360983553251</v>
      </c>
      <c r="N22" s="274">
        <v>644.29716026530514</v>
      </c>
      <c r="O22" s="275">
        <f t="shared" si="2"/>
        <v>0.15130563562503538</v>
      </c>
      <c r="P22" s="289">
        <v>4098.8531526140541</v>
      </c>
      <c r="Q22" s="289">
        <v>3403.4756000000007</v>
      </c>
      <c r="R22" s="272">
        <v>695.37755261405334</v>
      </c>
      <c r="S22" s="315">
        <v>0.16965173591802735</v>
      </c>
      <c r="T22" s="274">
        <v>603.42939374116156</v>
      </c>
      <c r="U22" s="289"/>
      <c r="V22" s="289">
        <v>3823.9651672702657</v>
      </c>
      <c r="W22" s="289">
        <v>3175.4461689999998</v>
      </c>
      <c r="X22" s="272">
        <v>648.51899827026591</v>
      </c>
      <c r="Y22" s="315">
        <v>0.16959333307243765</v>
      </c>
      <c r="Z22" s="274">
        <v>562.76683721634322</v>
      </c>
      <c r="AA22" s="289"/>
      <c r="AB22" s="289">
        <v>2862.8837396067042</v>
      </c>
      <c r="AC22" s="289">
        <v>2567.0715000000118</v>
      </c>
      <c r="AD22" s="272">
        <v>295.81223960669246</v>
      </c>
      <c r="AE22" s="315">
        <v>0.10332666867126444</v>
      </c>
      <c r="AF22" s="274">
        <v>256.69767414271593</v>
      </c>
      <c r="AG22" s="289"/>
      <c r="AH22" s="289">
        <v>2937.5954688076972</v>
      </c>
      <c r="AI22" s="289">
        <v>2584.3918349999999</v>
      </c>
      <c r="AJ22" s="272">
        <v>353.20363380769726</v>
      </c>
      <c r="AK22" s="315">
        <v>0.1202356272530113</v>
      </c>
      <c r="AL22" s="274">
        <v>306.50033757136072</v>
      </c>
      <c r="AM22" s="289"/>
      <c r="AN22" s="289">
        <v>2965.2157436124876</v>
      </c>
      <c r="AO22" s="289">
        <v>2581.1339750000002</v>
      </c>
      <c r="AP22" s="272">
        <v>384.08176861248739</v>
      </c>
      <c r="AQ22" s="315">
        <v>0.12952911417655064</v>
      </c>
      <c r="AR22" s="274">
        <v>333.29552832071454</v>
      </c>
      <c r="AS22" s="289"/>
      <c r="AT22" s="289">
        <v>3214.7577205541502</v>
      </c>
      <c r="AU22" s="289">
        <v>2867.1374249999999</v>
      </c>
      <c r="AV22" s="272">
        <v>347.62029555415006</v>
      </c>
      <c r="AW22" s="315">
        <v>0.10813265750372887</v>
      </c>
      <c r="AX22" s="274">
        <v>301.65527116862091</v>
      </c>
      <c r="AY22" s="289"/>
      <c r="AZ22" s="289">
        <v>3306.5285358218016</v>
      </c>
      <c r="BA22" s="289">
        <v>2866.8282739793244</v>
      </c>
      <c r="BB22" s="272">
        <v>439.70026184247712</v>
      </c>
      <c r="BC22" s="315">
        <v>0.13297942451695624</v>
      </c>
      <c r="BD22" s="274">
        <v>381.55971735644681</v>
      </c>
      <c r="BE22" s="289"/>
      <c r="BF22" s="289">
        <v>3913.831720908302</v>
      </c>
      <c r="BG22" s="289">
        <v>3164.4289718612781</v>
      </c>
      <c r="BH22" s="272">
        <v>749.4027490470238</v>
      </c>
      <c r="BI22" s="315">
        <v>0.19147546509053953</v>
      </c>
      <c r="BJ22" s="274">
        <v>650.31096391515382</v>
      </c>
      <c r="BK22" s="289"/>
      <c r="BL22" s="289">
        <v>4149.7816134655686</v>
      </c>
      <c r="BM22" s="289">
        <v>3508.8740318635637</v>
      </c>
      <c r="BN22" s="272">
        <v>640.90758160200528</v>
      </c>
      <c r="BO22" s="315">
        <v>0.15444368916242079</v>
      </c>
      <c r="BP22" s="274">
        <v>556.16186049776184</v>
      </c>
      <c r="BQ22" s="289"/>
      <c r="BR22" s="289">
        <v>4353.2694173913078</v>
      </c>
      <c r="BS22" s="289">
        <v>3535.8249818809054</v>
      </c>
      <c r="BT22" s="272">
        <v>817.44443551040251</v>
      </c>
      <c r="BU22" s="315">
        <v>0.18777712958557369</v>
      </c>
      <c r="BV22" s="274">
        <v>709.35565619401427</v>
      </c>
      <c r="BW22" s="289"/>
      <c r="BX22" s="289">
        <v>44322.385451725902</v>
      </c>
      <c r="BY22" s="289">
        <v>37257.360763585086</v>
      </c>
      <c r="BZ22" s="289">
        <v>7065.0246881408166</v>
      </c>
      <c r="CA22" s="315">
        <v>0.15940082231891034</v>
      </c>
      <c r="CB22" s="289">
        <v>6130.8328810799676</v>
      </c>
      <c r="CC22" s="273">
        <v>0.13832362176799837</v>
      </c>
      <c r="CD22" s="316"/>
      <c r="CE22" s="316"/>
      <c r="CF22" s="316"/>
      <c r="CG22" s="316">
        <f t="shared" si="4"/>
        <v>0</v>
      </c>
      <c r="CH22" s="317">
        <v>0.16803536953726086</v>
      </c>
      <c r="CI22" s="317">
        <v>0.15935057180347328</v>
      </c>
      <c r="CJ22" s="318">
        <f t="shared" si="5"/>
        <v>5.0250515437055832E-5</v>
      </c>
    </row>
    <row r="23" spans="1:89" s="251" customFormat="1" ht="18" customHeight="1">
      <c r="A23" s="320"/>
      <c r="B23" s="321"/>
      <c r="C23" s="322" t="s">
        <v>25</v>
      </c>
      <c r="D23" s="323">
        <v>139467.30119682895</v>
      </c>
      <c r="E23" s="323">
        <v>113754.23077428067</v>
      </c>
      <c r="F23" s="323">
        <v>25713.070422548299</v>
      </c>
      <c r="G23" s="275">
        <f t="shared" si="0"/>
        <v>0.18436630093142531</v>
      </c>
      <c r="H23" s="325">
        <v>22313.090835294439</v>
      </c>
      <c r="I23" s="275">
        <f t="shared" si="1"/>
        <v>0.15998797312213114</v>
      </c>
      <c r="J23" s="323">
        <v>138703.04013040042</v>
      </c>
      <c r="K23" s="323">
        <v>120334.46188223414</v>
      </c>
      <c r="L23" s="323">
        <v>18368.578248166261</v>
      </c>
      <c r="M23" s="324">
        <v>0.13243097073357013</v>
      </c>
      <c r="N23" s="323">
        <v>15939.743804657925</v>
      </c>
      <c r="O23" s="275">
        <f t="shared" si="2"/>
        <v>0.11491993102438358</v>
      </c>
      <c r="P23" s="323">
        <v>134084.92418338018</v>
      </c>
      <c r="Q23" s="323">
        <v>109425.21913476291</v>
      </c>
      <c r="R23" s="323">
        <v>24659.705048617296</v>
      </c>
      <c r="S23" s="324">
        <v>0.18391109365055572</v>
      </c>
      <c r="T23" s="323">
        <v>21399.009518476465</v>
      </c>
      <c r="U23" s="324">
        <v>0.15959295684286087</v>
      </c>
      <c r="V23" s="323">
        <v>116615.80894737507</v>
      </c>
      <c r="W23" s="323">
        <v>104728.64296635317</v>
      </c>
      <c r="X23" s="323">
        <v>11887.165981021897</v>
      </c>
      <c r="Y23" s="324">
        <v>0.10193442971686788</v>
      </c>
      <c r="Z23" s="323">
        <v>10315.353629497704</v>
      </c>
      <c r="AA23" s="324">
        <v>8.8455876802712816E-2</v>
      </c>
      <c r="AB23" s="323">
        <v>101035.56341084557</v>
      </c>
      <c r="AC23" s="323">
        <v>90801.967579145421</v>
      </c>
      <c r="AD23" s="323">
        <v>10233.595831700155</v>
      </c>
      <c r="AE23" s="324">
        <v>0.10128706651624055</v>
      </c>
      <c r="AF23" s="323">
        <v>8880.4312208540214</v>
      </c>
      <c r="AG23" s="324">
        <v>8.789411293470116E-2</v>
      </c>
      <c r="AH23" s="323">
        <v>97669.918819539234</v>
      </c>
      <c r="AI23" s="323">
        <v>89277.322543915361</v>
      </c>
      <c r="AJ23" s="323">
        <v>8392.5962756238605</v>
      </c>
      <c r="AK23" s="324">
        <v>8.592815860869632E-2</v>
      </c>
      <c r="AL23" s="323">
        <v>7282.8627606344853</v>
      </c>
      <c r="AM23" s="324">
        <v>7.456607775102933E-2</v>
      </c>
      <c r="AN23" s="323">
        <v>100470.02889268835</v>
      </c>
      <c r="AO23" s="323">
        <v>87419.918117435911</v>
      </c>
      <c r="AP23" s="323">
        <v>13050.110775252453</v>
      </c>
      <c r="AQ23" s="324">
        <v>0.12989058447660273</v>
      </c>
      <c r="AR23" s="323">
        <v>11324.524934350666</v>
      </c>
      <c r="AS23" s="324">
        <v>0.11271545414251197</v>
      </c>
      <c r="AT23" s="323">
        <v>102885.7701523359</v>
      </c>
      <c r="AU23" s="323">
        <v>90852.035305803802</v>
      </c>
      <c r="AV23" s="323">
        <v>12033.734846532081</v>
      </c>
      <c r="AW23" s="324">
        <v>0.11696209134377432</v>
      </c>
      <c r="AX23" s="323">
        <v>10442.542034305512</v>
      </c>
      <c r="AY23" s="324">
        <v>0.1014964656321662</v>
      </c>
      <c r="AZ23" s="323">
        <v>111120.17339975502</v>
      </c>
      <c r="BA23" s="323">
        <v>92726.792979433842</v>
      </c>
      <c r="BB23" s="323">
        <v>18393.380420321169</v>
      </c>
      <c r="BC23" s="324">
        <v>0.16552692330807434</v>
      </c>
      <c r="BD23" s="323">
        <v>15961.266443188093</v>
      </c>
      <c r="BE23" s="324">
        <v>0.14363968265030877</v>
      </c>
      <c r="BF23" s="323">
        <v>131692.12001614098</v>
      </c>
      <c r="BG23" s="323">
        <v>106989.01842052441</v>
      </c>
      <c r="BH23" s="323">
        <v>24703.101595616557</v>
      </c>
      <c r="BI23" s="324">
        <v>0.18758223037634139</v>
      </c>
      <c r="BJ23" s="323">
        <v>21436.667840847946</v>
      </c>
      <c r="BK23" s="324">
        <v>0.16277866768505617</v>
      </c>
      <c r="BL23" s="323">
        <v>137880.47487021369</v>
      </c>
      <c r="BM23" s="323">
        <v>116119.91826458543</v>
      </c>
      <c r="BN23" s="323">
        <v>21760.556605628222</v>
      </c>
      <c r="BO23" s="324">
        <v>0.15782188613805792</v>
      </c>
      <c r="BP23" s="323">
        <v>18883.208741269769</v>
      </c>
      <c r="BQ23" s="324">
        <v>0.13695346465149946</v>
      </c>
      <c r="BR23" s="323">
        <v>146601.36089028715</v>
      </c>
      <c r="BS23" s="323">
        <v>116501.46735294779</v>
      </c>
      <c r="BT23" s="323">
        <v>30099.893537339347</v>
      </c>
      <c r="BU23" s="324">
        <v>0.20531796809079669</v>
      </c>
      <c r="BV23" s="323">
        <v>26119.854517350384</v>
      </c>
      <c r="BW23" s="324">
        <v>0.17816924999009962</v>
      </c>
      <c r="BX23" s="323">
        <v>1458226.4849097901</v>
      </c>
      <c r="BY23" s="323">
        <v>1238930.9953214233</v>
      </c>
      <c r="BZ23" s="323">
        <v>219295.48958836758</v>
      </c>
      <c r="CA23" s="324">
        <v>0.15038506834000742</v>
      </c>
      <c r="CB23" s="323">
        <v>190298.55628072735</v>
      </c>
      <c r="CC23" s="273">
        <v>0.13049999999999984</v>
      </c>
      <c r="CD23" s="326">
        <f>SUM(CD6:CD22)</f>
        <v>1091453.5484542928</v>
      </c>
      <c r="CE23" s="326">
        <f>SUM(CE6:CE22)</f>
        <v>101592.10905765143</v>
      </c>
      <c r="CF23" s="326">
        <f>SUM(CF6:CF22)</f>
        <v>18191.685522</v>
      </c>
      <c r="CG23" s="326">
        <f>SUM(CG6:CG22)</f>
        <v>119783.79457965143</v>
      </c>
      <c r="CH23" s="327">
        <v>0.15038506834000737</v>
      </c>
      <c r="CI23" s="328"/>
      <c r="CJ23" s="329">
        <f t="shared" si="5"/>
        <v>0.15038506834000742</v>
      </c>
    </row>
    <row r="24" spans="1:89" s="337" customFormat="1" ht="18" customHeight="1">
      <c r="A24" s="330"/>
      <c r="B24" s="331"/>
      <c r="C24" s="332"/>
      <c r="D24" s="333"/>
      <c r="E24" s="333"/>
      <c r="F24" s="333"/>
      <c r="G24" s="334"/>
      <c r="H24" s="335">
        <f>SUM(H6:H22)-H10-H17-H20-H23</f>
        <v>0</v>
      </c>
      <c r="I24" s="334"/>
      <c r="J24" s="333"/>
      <c r="K24" s="333"/>
      <c r="L24" s="333"/>
      <c r="M24" s="334"/>
      <c r="N24" s="335">
        <f>SUM(N6:N22)-N10-N17-N20-N23</f>
        <v>0</v>
      </c>
      <c r="O24" s="334"/>
      <c r="P24" s="333"/>
      <c r="Q24" s="333"/>
      <c r="R24" s="333"/>
      <c r="S24" s="334"/>
      <c r="T24" s="335">
        <f>SUM(T6:T22)-T10-T17-T20-T23</f>
        <v>0</v>
      </c>
      <c r="U24" s="334"/>
      <c r="V24" s="333"/>
      <c r="W24" s="333"/>
      <c r="X24" s="333"/>
      <c r="Y24" s="334"/>
      <c r="Z24" s="335">
        <f>SUM(Z6:Z22)-Z10-Z17-Z20-Z23</f>
        <v>0</v>
      </c>
      <c r="AA24" s="334"/>
      <c r="AB24" s="333"/>
      <c r="AC24" s="333"/>
      <c r="AD24" s="333"/>
      <c r="AE24" s="334"/>
      <c r="AF24" s="335">
        <f>SUM(AF6:AF22)-AF10-AF17-AF20-AF23</f>
        <v>0</v>
      </c>
      <c r="AG24" s="334"/>
      <c r="AH24" s="333"/>
      <c r="AI24" s="333"/>
      <c r="AJ24" s="333"/>
      <c r="AK24" s="334"/>
      <c r="AL24" s="335">
        <f>SUM(AL6:AL22)-AL10-AL17-AL20-AL23</f>
        <v>0</v>
      </c>
      <c r="AM24" s="334"/>
      <c r="AN24" s="333"/>
      <c r="AO24" s="333"/>
      <c r="AP24" s="333"/>
      <c r="AQ24" s="334"/>
      <c r="AR24" s="335">
        <f>SUM(AR6:AR22)-AR10-AR17-AR20-AR23</f>
        <v>0</v>
      </c>
      <c r="AS24" s="334"/>
      <c r="AT24" s="333"/>
      <c r="AU24" s="333"/>
      <c r="AV24" s="333"/>
      <c r="AW24" s="334"/>
      <c r="AX24" s="335">
        <f>SUM(AX6:AX22)-AX10-AX17-AX20-AX23</f>
        <v>0</v>
      </c>
      <c r="AY24" s="334"/>
      <c r="AZ24" s="333"/>
      <c r="BA24" s="333"/>
      <c r="BB24" s="333"/>
      <c r="BC24" s="334"/>
      <c r="BD24" s="335">
        <f>SUM(BD6:BD22)-BD10-BD17-BD20-BD23</f>
        <v>0</v>
      </c>
      <c r="BE24" s="334"/>
      <c r="BF24" s="333"/>
      <c r="BG24" s="333"/>
      <c r="BH24" s="333"/>
      <c r="BI24" s="334"/>
      <c r="BJ24" s="335">
        <f>SUM(BJ6:BJ22)-BJ10-BJ17-BJ20-BJ23</f>
        <v>0</v>
      </c>
      <c r="BK24" s="334"/>
      <c r="BL24" s="333"/>
      <c r="BM24" s="333"/>
      <c r="BN24" s="333"/>
      <c r="BO24" s="334"/>
      <c r="BP24" s="335">
        <f>SUM(BP6:BP22)-BP10-BP17-BP20-BP23</f>
        <v>0</v>
      </c>
      <c r="BQ24" s="334"/>
      <c r="BR24" s="333"/>
      <c r="BS24" s="333"/>
      <c r="BT24" s="333"/>
      <c r="BU24" s="334"/>
      <c r="BV24" s="335">
        <f>SUM(BV6:BV22)-BV10-BV17-BV20-BV23</f>
        <v>0</v>
      </c>
      <c r="BW24" s="334"/>
      <c r="BX24" s="333"/>
      <c r="BY24" s="333"/>
      <c r="BZ24" s="333"/>
      <c r="CA24" s="334"/>
      <c r="CB24" s="335">
        <f>SUM(CB6:CB22)-CB10-CB17-CB20-CB23</f>
        <v>0</v>
      </c>
      <c r="CC24" s="334"/>
      <c r="CD24" s="333"/>
      <c r="CE24" s="333"/>
      <c r="CF24" s="333"/>
      <c r="CG24" s="334"/>
      <c r="CH24" s="335">
        <f>SUM(CH6:CH22)-CH10-CH17-CH20-CH23</f>
        <v>2.3445234445323102</v>
      </c>
      <c r="CI24" s="334"/>
      <c r="CJ24" s="336"/>
    </row>
    <row r="25" spans="1:89" s="339" customFormat="1" ht="18" customHeight="1">
      <c r="A25" s="338"/>
      <c r="B25" s="339" t="s">
        <v>131</v>
      </c>
      <c r="C25" s="340" t="s">
        <v>130</v>
      </c>
      <c r="D25" s="341">
        <v>139467.30119682895</v>
      </c>
      <c r="E25" s="341">
        <v>113754.23077428067</v>
      </c>
      <c r="F25" s="341">
        <v>25713.070422548299</v>
      </c>
      <c r="G25" s="342">
        <v>0.18436630093142531</v>
      </c>
      <c r="H25" s="341">
        <v>22272.128578885542</v>
      </c>
      <c r="I25" s="342">
        <v>0.15969426803099235</v>
      </c>
      <c r="J25" s="341">
        <v>138703.04013040045</v>
      </c>
      <c r="K25" s="341">
        <v>120334.46188223414</v>
      </c>
      <c r="L25" s="341">
        <v>18368.578248166261</v>
      </c>
      <c r="M25" s="342">
        <v>0.1324309707335701</v>
      </c>
      <c r="N25" s="341">
        <v>15898.419441240741</v>
      </c>
      <c r="O25" s="342">
        <v>0.11462199693888456</v>
      </c>
      <c r="P25" s="341">
        <v>134084.92418338018</v>
      </c>
      <c r="Q25" s="341">
        <v>109425.21913476291</v>
      </c>
      <c r="R25" s="341">
        <v>24659.705048617296</v>
      </c>
      <c r="S25" s="342">
        <v>0.18391109365055572</v>
      </c>
      <c r="T25" s="341">
        <v>21369.821530831621</v>
      </c>
      <c r="U25" s="342">
        <v>0.15937527399877824</v>
      </c>
      <c r="V25" s="341">
        <v>116615.80894737509</v>
      </c>
      <c r="W25" s="341">
        <v>104728.64296635317</v>
      </c>
      <c r="X25" s="341">
        <v>11887.165981021895</v>
      </c>
      <c r="Y25" s="342">
        <v>0.10193442971686785</v>
      </c>
      <c r="Z25" s="341">
        <v>10287.718851083617</v>
      </c>
      <c r="AA25" s="342">
        <v>8.8218903971468643E-2</v>
      </c>
      <c r="AB25" s="341">
        <v>101035.56341084557</v>
      </c>
      <c r="AC25" s="341">
        <v>90801.967579145421</v>
      </c>
      <c r="AD25" s="341">
        <v>10233.595831700155</v>
      </c>
      <c r="AE25" s="342">
        <v>0.10128706651624055</v>
      </c>
      <c r="AF25" s="341">
        <v>8845.3801655397929</v>
      </c>
      <c r="AG25" s="342">
        <v>8.7547194937404524E-2</v>
      </c>
      <c r="AH25" s="341">
        <v>97669.918819539205</v>
      </c>
      <c r="AI25" s="341">
        <v>89277.322543915361</v>
      </c>
      <c r="AJ25" s="341">
        <v>8392.5962756238605</v>
      </c>
      <c r="AK25" s="342">
        <v>8.5928158608696334E-2</v>
      </c>
      <c r="AL25" s="341">
        <v>7250.0037155493355</v>
      </c>
      <c r="AM25" s="342">
        <v>7.422964821896573E-2</v>
      </c>
      <c r="AN25" s="341">
        <v>100470.02889268838</v>
      </c>
      <c r="AO25" s="341">
        <v>87419.918117435911</v>
      </c>
      <c r="AP25" s="341">
        <v>13050.110775252453</v>
      </c>
      <c r="AQ25" s="342">
        <v>0.12989058447660268</v>
      </c>
      <c r="AR25" s="341">
        <v>11291.10646714643</v>
      </c>
      <c r="AS25" s="342">
        <v>0.11238283288647616</v>
      </c>
      <c r="AT25" s="341">
        <v>102885.77015233593</v>
      </c>
      <c r="AU25" s="341">
        <v>90852.035305803802</v>
      </c>
      <c r="AV25" s="341">
        <v>12033.734846532081</v>
      </c>
      <c r="AW25" s="342">
        <v>0.11696209134377429</v>
      </c>
      <c r="AX25" s="341">
        <v>10403.029149586162</v>
      </c>
      <c r="AY25" s="342">
        <v>0.10111241947436568</v>
      </c>
      <c r="AZ25" s="341">
        <v>111120.17339975502</v>
      </c>
      <c r="BA25" s="341">
        <v>92726.792979433842</v>
      </c>
      <c r="BB25" s="341">
        <v>18393.380420321169</v>
      </c>
      <c r="BC25" s="342">
        <v>0.16552692330807434</v>
      </c>
      <c r="BD25" s="341">
        <v>15923.205670203801</v>
      </c>
      <c r="BE25" s="342">
        <v>0.14329716362950623</v>
      </c>
      <c r="BF25" s="341">
        <v>131692.12001614101</v>
      </c>
      <c r="BG25" s="341">
        <v>106989.01842052441</v>
      </c>
      <c r="BH25" s="341">
        <v>24703.101595616557</v>
      </c>
      <c r="BI25" s="342">
        <v>0.18758223037634136</v>
      </c>
      <c r="BJ25" s="341">
        <v>21383.557460474956</v>
      </c>
      <c r="BK25" s="342">
        <v>0.16237537567057203</v>
      </c>
      <c r="BL25" s="341">
        <v>137880.47487021369</v>
      </c>
      <c r="BM25" s="341">
        <v>116119.91826458543</v>
      </c>
      <c r="BN25" s="341">
        <v>21760.556605628226</v>
      </c>
      <c r="BO25" s="342">
        <v>0.15782188613805795</v>
      </c>
      <c r="BP25" s="341">
        <v>18837.541992949529</v>
      </c>
      <c r="BQ25" s="342">
        <v>0.13662225932048194</v>
      </c>
      <c r="BR25" s="341">
        <v>146601.36089028715</v>
      </c>
      <c r="BS25" s="341">
        <v>116501.46735294779</v>
      </c>
      <c r="BT25" s="341">
        <v>30099.89353733934</v>
      </c>
      <c r="BU25" s="342">
        <v>0.20531796809079664</v>
      </c>
      <c r="BV25" s="341">
        <v>26064.935290049187</v>
      </c>
      <c r="BW25" s="342">
        <v>0.17779463390899586</v>
      </c>
      <c r="BX25" s="341">
        <v>1458226.4849097903</v>
      </c>
      <c r="BY25" s="341">
        <v>1238930.9953214233</v>
      </c>
      <c r="BZ25" s="341">
        <v>219295.48958836758</v>
      </c>
      <c r="CA25" s="342">
        <v>0.15038506834000739</v>
      </c>
      <c r="CB25" s="341"/>
      <c r="CC25" s="342"/>
      <c r="CD25" s="343">
        <v>1091453.5484542928</v>
      </c>
      <c r="CE25" s="343">
        <v>101592.10905765143</v>
      </c>
      <c r="CF25" s="343">
        <v>18191.685522</v>
      </c>
      <c r="CG25" s="343">
        <v>119783.79457965143</v>
      </c>
      <c r="CH25" s="342">
        <v>0.15038506834000737</v>
      </c>
      <c r="CI25" s="342"/>
      <c r="CJ25" s="344">
        <v>0.15038506834000739</v>
      </c>
    </row>
    <row r="26" spans="1:89" s="339" customFormat="1" ht="16.5" customHeight="1">
      <c r="A26" s="338"/>
      <c r="C26" s="340" t="s">
        <v>13</v>
      </c>
      <c r="D26" s="345">
        <f>D23-D25</f>
        <v>0</v>
      </c>
      <c r="E26" s="345">
        <f>E23-E25</f>
        <v>0</v>
      </c>
      <c r="F26" s="345">
        <f>F23-F25</f>
        <v>0</v>
      </c>
      <c r="G26" s="342"/>
      <c r="H26" s="341"/>
      <c r="I26" s="342"/>
      <c r="J26" s="345">
        <f>J23-J25</f>
        <v>0</v>
      </c>
      <c r="K26" s="345">
        <f>K23-K25</f>
        <v>0</v>
      </c>
      <c r="L26" s="345">
        <f>L23-L25</f>
        <v>0</v>
      </c>
      <c r="M26" s="342"/>
      <c r="N26" s="341"/>
      <c r="O26" s="342"/>
      <c r="P26" s="345">
        <f>P23-P25</f>
        <v>0</v>
      </c>
      <c r="Q26" s="345">
        <f>Q23-Q25</f>
        <v>0</v>
      </c>
      <c r="R26" s="345">
        <f>R23-R25</f>
        <v>0</v>
      </c>
      <c r="S26" s="342"/>
      <c r="T26" s="341"/>
      <c r="U26" s="342"/>
      <c r="V26" s="345">
        <f>V23-V25</f>
        <v>0</v>
      </c>
      <c r="W26" s="345">
        <f>W23-W25</f>
        <v>0</v>
      </c>
      <c r="X26" s="345">
        <f>X23-X25</f>
        <v>0</v>
      </c>
      <c r="Y26" s="342"/>
      <c r="Z26" s="341"/>
      <c r="AA26" s="342"/>
      <c r="AB26" s="345">
        <f>AB23-AB25</f>
        <v>0</v>
      </c>
      <c r="AC26" s="345">
        <f>AC23-AC25</f>
        <v>0</v>
      </c>
      <c r="AD26" s="345">
        <f>AD23-AD25</f>
        <v>0</v>
      </c>
      <c r="AE26" s="342"/>
      <c r="AF26" s="341"/>
      <c r="AG26" s="342"/>
      <c r="AH26" s="345">
        <f>AH23-AH25</f>
        <v>0</v>
      </c>
      <c r="AI26" s="345">
        <f>AI23-AI25</f>
        <v>0</v>
      </c>
      <c r="AJ26" s="345">
        <f>AJ23-AJ25</f>
        <v>0</v>
      </c>
      <c r="AK26" s="342"/>
      <c r="AL26" s="341"/>
      <c r="AM26" s="342"/>
      <c r="AN26" s="345">
        <f>AN23-AN25</f>
        <v>0</v>
      </c>
      <c r="AO26" s="345">
        <f>AO23-AO25</f>
        <v>0</v>
      </c>
      <c r="AP26" s="345">
        <f>AP23-AP25</f>
        <v>0</v>
      </c>
      <c r="AQ26" s="342"/>
      <c r="AR26" s="341"/>
      <c r="AS26" s="342"/>
      <c r="AT26" s="345">
        <f>AT23-AT25</f>
        <v>0</v>
      </c>
      <c r="AU26" s="345">
        <f>AU23-AU25</f>
        <v>0</v>
      </c>
      <c r="AV26" s="345">
        <f>AV23-AV25</f>
        <v>0</v>
      </c>
      <c r="AW26" s="342"/>
      <c r="AX26" s="341"/>
      <c r="AY26" s="342"/>
      <c r="AZ26" s="345">
        <f>AZ23-AZ25</f>
        <v>0</v>
      </c>
      <c r="BA26" s="345">
        <f>BA23-BA25</f>
        <v>0</v>
      </c>
      <c r="BB26" s="345">
        <f>BB23-BB25</f>
        <v>0</v>
      </c>
      <c r="BC26" s="342"/>
      <c r="BD26" s="341"/>
      <c r="BE26" s="342"/>
      <c r="BF26" s="345">
        <f>BF23-BF25</f>
        <v>0</v>
      </c>
      <c r="BG26" s="345">
        <f>BG23-BG25</f>
        <v>0</v>
      </c>
      <c r="BH26" s="345">
        <f>BH23-BH25</f>
        <v>0</v>
      </c>
      <c r="BI26" s="342"/>
      <c r="BJ26" s="341"/>
      <c r="BK26" s="342"/>
      <c r="BL26" s="345">
        <f>BL23-BL25</f>
        <v>0</v>
      </c>
      <c r="BM26" s="345">
        <f>BM23-BM25</f>
        <v>0</v>
      </c>
      <c r="BN26" s="345">
        <f>BN23-BN25</f>
        <v>0</v>
      </c>
      <c r="BO26" s="342"/>
      <c r="BP26" s="341"/>
      <c r="BQ26" s="342"/>
      <c r="BR26" s="345">
        <f>BR23-BR25</f>
        <v>0</v>
      </c>
      <c r="BS26" s="345">
        <f>BS23-BS25</f>
        <v>0</v>
      </c>
      <c r="BT26" s="345">
        <f>BT23-BT25</f>
        <v>0</v>
      </c>
      <c r="BU26" s="342"/>
      <c r="BV26" s="341"/>
      <c r="BW26" s="342"/>
      <c r="BX26" s="345">
        <f>BX23-BX25</f>
        <v>0</v>
      </c>
      <c r="BY26" s="345">
        <f>BY23-BY25</f>
        <v>0</v>
      </c>
      <c r="BZ26" s="345">
        <f>BZ23-BZ25</f>
        <v>0</v>
      </c>
      <c r="CA26" s="342"/>
      <c r="CB26" s="341"/>
      <c r="CC26" s="342"/>
      <c r="CD26" s="345">
        <f>CD23-CD25</f>
        <v>0</v>
      </c>
      <c r="CE26" s="345">
        <f>CE23-CE25</f>
        <v>0</v>
      </c>
      <c r="CF26" s="345">
        <f>CF23-CF25</f>
        <v>0</v>
      </c>
      <c r="CG26" s="342"/>
      <c r="CH26" s="342"/>
      <c r="CI26" s="298">
        <f>-(CI27+CI28)</f>
        <v>4149.7913471208713</v>
      </c>
      <c r="CJ26" s="344"/>
    </row>
    <row r="27" spans="1:89" s="339" customFormat="1" ht="18" customHeight="1">
      <c r="A27" s="338"/>
      <c r="C27" s="340" t="s">
        <v>6</v>
      </c>
      <c r="D27" s="341"/>
      <c r="E27" s="341"/>
      <c r="F27" s="341"/>
      <c r="G27" s="342"/>
      <c r="H27" s="341"/>
      <c r="I27" s="342"/>
      <c r="J27" s="341"/>
      <c r="K27" s="341"/>
      <c r="L27" s="341"/>
      <c r="M27" s="342"/>
      <c r="N27" s="341"/>
      <c r="O27" s="342"/>
      <c r="P27" s="341"/>
      <c r="Q27" s="341"/>
      <c r="R27" s="341"/>
      <c r="S27" s="342"/>
      <c r="T27" s="341"/>
      <c r="U27" s="342"/>
      <c r="V27" s="341"/>
      <c r="W27" s="341"/>
      <c r="X27" s="341"/>
      <c r="Y27" s="342"/>
      <c r="Z27" s="341"/>
      <c r="AA27" s="342"/>
      <c r="AB27" s="341"/>
      <c r="AC27" s="341"/>
      <c r="AD27" s="341"/>
      <c r="AE27" s="342"/>
      <c r="AF27" s="341"/>
      <c r="AG27" s="342"/>
      <c r="AH27" s="341"/>
      <c r="AI27" s="341"/>
      <c r="AJ27" s="341"/>
      <c r="AK27" s="342"/>
      <c r="AL27" s="341"/>
      <c r="AM27" s="342"/>
      <c r="AN27" s="341"/>
      <c r="AO27" s="341"/>
      <c r="AP27" s="341"/>
      <c r="AQ27" s="342"/>
      <c r="AR27" s="341"/>
      <c r="AS27" s="342"/>
      <c r="AT27" s="341"/>
      <c r="AU27" s="341"/>
      <c r="AV27" s="341"/>
      <c r="AW27" s="342"/>
      <c r="AX27" s="341"/>
      <c r="AY27" s="342"/>
      <c r="AZ27" s="341"/>
      <c r="BA27" s="341"/>
      <c r="BB27" s="341"/>
      <c r="BC27" s="342"/>
      <c r="BD27" s="341"/>
      <c r="BE27" s="342"/>
      <c r="BF27" s="341"/>
      <c r="BG27" s="341"/>
      <c r="BH27" s="341"/>
      <c r="BI27" s="342"/>
      <c r="BJ27" s="341"/>
      <c r="BK27" s="342"/>
      <c r="BL27" s="341"/>
      <c r="BM27" s="341"/>
      <c r="BN27" s="341"/>
      <c r="BO27" s="342"/>
      <c r="BP27" s="341"/>
      <c r="BQ27" s="342"/>
      <c r="BR27" s="341"/>
      <c r="BS27" s="341"/>
      <c r="BT27" s="341"/>
      <c r="BU27" s="342"/>
      <c r="BV27" s="341"/>
      <c r="BW27" s="342"/>
      <c r="BX27" s="341"/>
      <c r="BY27" s="341"/>
      <c r="BZ27" s="341"/>
      <c r="CA27" s="342"/>
      <c r="CB27" s="341"/>
      <c r="CC27" s="342"/>
      <c r="CD27" s="343"/>
      <c r="CE27" s="343"/>
      <c r="CF27" s="343"/>
      <c r="CG27" s="343"/>
      <c r="CH27" s="342"/>
      <c r="CI27" s="298">
        <v>-133.33329832656099</v>
      </c>
      <c r="CJ27" s="344"/>
    </row>
    <row r="28" spans="1:89" s="339" customFormat="1" ht="18" customHeight="1">
      <c r="A28" s="338"/>
      <c r="C28" s="340" t="s">
        <v>7</v>
      </c>
      <c r="D28" s="341"/>
      <c r="E28" s="341"/>
      <c r="F28" s="341"/>
      <c r="G28" s="342"/>
      <c r="H28" s="341"/>
      <c r="I28" s="342"/>
      <c r="J28" s="341"/>
      <c r="K28" s="341"/>
      <c r="L28" s="341"/>
      <c r="M28" s="342"/>
      <c r="N28" s="341"/>
      <c r="O28" s="342"/>
      <c r="P28" s="341"/>
      <c r="Q28" s="341"/>
      <c r="R28" s="341"/>
      <c r="S28" s="342"/>
      <c r="T28" s="341"/>
      <c r="U28" s="342"/>
      <c r="V28" s="341"/>
      <c r="W28" s="341"/>
      <c r="X28" s="341"/>
      <c r="Y28" s="342"/>
      <c r="Z28" s="341"/>
      <c r="AA28" s="342"/>
      <c r="AB28" s="341"/>
      <c r="AC28" s="341"/>
      <c r="AD28" s="341"/>
      <c r="AE28" s="342"/>
      <c r="AF28" s="341"/>
      <c r="AG28" s="342"/>
      <c r="AH28" s="341"/>
      <c r="AI28" s="341"/>
      <c r="AJ28" s="341"/>
      <c r="AK28" s="342"/>
      <c r="AL28" s="341"/>
      <c r="AM28" s="342"/>
      <c r="AN28" s="341"/>
      <c r="AO28" s="341"/>
      <c r="AP28" s="341"/>
      <c r="AQ28" s="342"/>
      <c r="AR28" s="341"/>
      <c r="AS28" s="342"/>
      <c r="AT28" s="341"/>
      <c r="AU28" s="341"/>
      <c r="AV28" s="341"/>
      <c r="AW28" s="342"/>
      <c r="AX28" s="341"/>
      <c r="AY28" s="342"/>
      <c r="AZ28" s="341"/>
      <c r="BA28" s="341"/>
      <c r="BB28" s="341"/>
      <c r="BC28" s="342"/>
      <c r="BD28" s="341"/>
      <c r="BE28" s="342"/>
      <c r="BF28" s="341"/>
      <c r="BG28" s="341"/>
      <c r="BH28" s="341"/>
      <c r="BI28" s="342"/>
      <c r="BJ28" s="341"/>
      <c r="BK28" s="342"/>
      <c r="BL28" s="341"/>
      <c r="BM28" s="341"/>
      <c r="BN28" s="341"/>
      <c r="BO28" s="342"/>
      <c r="BP28" s="341"/>
      <c r="BQ28" s="342"/>
      <c r="BR28" s="341"/>
      <c r="BS28" s="341"/>
      <c r="BT28" s="341"/>
      <c r="BU28" s="342"/>
      <c r="BV28" s="341"/>
      <c r="BW28" s="342"/>
      <c r="BX28" s="341"/>
      <c r="BY28" s="341"/>
      <c r="BZ28" s="341"/>
      <c r="CA28" s="342"/>
      <c r="CB28" s="341"/>
      <c r="CC28" s="342"/>
      <c r="CD28" s="343"/>
      <c r="CE28" s="343"/>
      <c r="CF28" s="343"/>
      <c r="CG28" s="343"/>
      <c r="CH28" s="342"/>
      <c r="CI28" s="298">
        <v>-4016.4580487943099</v>
      </c>
      <c r="CJ28" s="344"/>
    </row>
    <row r="29" spans="1:89" s="281" customFormat="1" ht="18" customHeight="1">
      <c r="A29" s="346"/>
      <c r="B29" s="281" t="s">
        <v>132</v>
      </c>
      <c r="C29" s="282" t="s">
        <v>13</v>
      </c>
      <c r="D29" s="274"/>
      <c r="E29" s="274"/>
      <c r="F29" s="274">
        <f>F$25/$BZ$25*$CI$26</f>
        <v>486.57579482227794</v>
      </c>
      <c r="G29" s="283"/>
      <c r="H29" s="274"/>
      <c r="I29" s="283"/>
      <c r="J29" s="274"/>
      <c r="K29" s="274"/>
      <c r="L29" s="274">
        <f>L$25/$BZ$25*$CI$26</f>
        <v>347.59386623151215</v>
      </c>
      <c r="M29" s="283"/>
      <c r="N29" s="274"/>
      <c r="O29" s="283"/>
      <c r="P29" s="274"/>
      <c r="Q29" s="274"/>
      <c r="R29" s="274">
        <f>R$25/$BZ$25*$CI$26</f>
        <v>466.64266020879029</v>
      </c>
      <c r="S29" s="283"/>
      <c r="T29" s="274"/>
      <c r="U29" s="283"/>
      <c r="V29" s="274"/>
      <c r="W29" s="274"/>
      <c r="X29" s="274">
        <f>X$25/$BZ$25*$CI$26</f>
        <v>224.94424587769035</v>
      </c>
      <c r="Y29" s="283"/>
      <c r="Z29" s="274"/>
      <c r="AA29" s="283"/>
      <c r="AB29" s="274"/>
      <c r="AC29" s="274"/>
      <c r="AD29" s="274">
        <f>AD$25/$BZ$25*$CI$26</f>
        <v>193.65326442434124</v>
      </c>
      <c r="AE29" s="283"/>
      <c r="AF29" s="274"/>
      <c r="AG29" s="283"/>
      <c r="AH29" s="274"/>
      <c r="AI29" s="274"/>
      <c r="AJ29" s="274">
        <f>AJ$25/$BZ$25*$CI$26</f>
        <v>158.81550263453369</v>
      </c>
      <c r="AK29" s="283"/>
      <c r="AL29" s="274"/>
      <c r="AM29" s="283"/>
      <c r="AN29" s="274"/>
      <c r="AO29" s="274"/>
      <c r="AP29" s="274">
        <f>AP$25/$BZ$25*$CI$26</f>
        <v>246.95098324076116</v>
      </c>
      <c r="AQ29" s="283"/>
      <c r="AR29" s="274"/>
      <c r="AS29" s="283"/>
      <c r="AT29" s="274"/>
      <c r="AU29" s="274"/>
      <c r="AV29" s="274">
        <f>AV$25/$BZ$25*$CI$26</f>
        <v>227.71781049132278</v>
      </c>
      <c r="AW29" s="283"/>
      <c r="AX29" s="274"/>
      <c r="AY29" s="283"/>
      <c r="AZ29" s="274"/>
      <c r="BA29" s="274"/>
      <c r="BB29" s="274">
        <f>BB$25/$BZ$25*$CI$26</f>
        <v>348.06320483757025</v>
      </c>
      <c r="BC29" s="283"/>
      <c r="BD29" s="274"/>
      <c r="BE29" s="283"/>
      <c r="BF29" s="274"/>
      <c r="BG29" s="274"/>
      <c r="BH29" s="274">
        <f>BH$25/$BZ$25*$CI$26</f>
        <v>467.46386549472891</v>
      </c>
      <c r="BI29" s="283"/>
      <c r="BJ29" s="274"/>
      <c r="BK29" s="283"/>
      <c r="BL29" s="274"/>
      <c r="BM29" s="274"/>
      <c r="BN29" s="274">
        <f>BN$25/$BZ$25*$CI$26</f>
        <v>411.78124401953016</v>
      </c>
      <c r="BO29" s="283"/>
      <c r="BP29" s="274"/>
      <c r="BQ29" s="283"/>
      <c r="BR29" s="274"/>
      <c r="BS29" s="274"/>
      <c r="BT29" s="274">
        <f>BT$25/$BZ$25*$CI$26</f>
        <v>569.58890483781261</v>
      </c>
      <c r="BU29" s="283"/>
      <c r="BV29" s="274"/>
      <c r="BW29" s="283"/>
      <c r="BX29" s="274"/>
      <c r="BY29" s="274"/>
      <c r="BZ29" s="274">
        <f>F29+L29+R29+X29+AD29+AJ29+AP29+AV29+BB29+BH29+BN29+BT29</f>
        <v>4149.7913471208713</v>
      </c>
      <c r="CA29" s="283"/>
      <c r="CB29" s="274"/>
      <c r="CC29" s="283"/>
      <c r="CD29" s="347"/>
      <c r="CE29" s="347"/>
      <c r="CF29" s="347"/>
      <c r="CG29" s="347"/>
      <c r="CH29" s="283"/>
      <c r="CI29" s="283"/>
      <c r="CJ29" s="348"/>
    </row>
    <row r="30" spans="1:89" s="281" customFormat="1" ht="18" customHeight="1">
      <c r="A30" s="346"/>
      <c r="C30" s="282" t="s">
        <v>6</v>
      </c>
      <c r="D30" s="274"/>
      <c r="E30" s="274"/>
      <c r="F30" s="274">
        <f>F$25/$BZ$25*$CI$27</f>
        <v>-15.633739188967626</v>
      </c>
      <c r="G30" s="283"/>
      <c r="H30" s="274"/>
      <c r="I30" s="283"/>
      <c r="J30" s="274"/>
      <c r="K30" s="274"/>
      <c r="L30" s="274">
        <f>L$25/$BZ$25*$CI$27</f>
        <v>-11.16823299920458</v>
      </c>
      <c r="M30" s="283"/>
      <c r="N30" s="274"/>
      <c r="O30" s="283"/>
      <c r="P30" s="274"/>
      <c r="Q30" s="274"/>
      <c r="R30" s="274">
        <f>R$25/$BZ$25*$CI$27</f>
        <v>-14.993285160875924</v>
      </c>
      <c r="S30" s="283"/>
      <c r="T30" s="274"/>
      <c r="U30" s="283"/>
      <c r="V30" s="274"/>
      <c r="W30" s="274"/>
      <c r="X30" s="274">
        <f>X$25/$BZ$25*$CI$27</f>
        <v>-7.2274858501650305</v>
      </c>
      <c r="Y30" s="283"/>
      <c r="Z30" s="274"/>
      <c r="AA30" s="283"/>
      <c r="AB30" s="274"/>
      <c r="AC30" s="274"/>
      <c r="AD30" s="274">
        <f>AD$25/$BZ$25*$CI$27</f>
        <v>-6.2221028282102244</v>
      </c>
      <c r="AE30" s="283"/>
      <c r="AF30" s="274"/>
      <c r="AG30" s="283"/>
      <c r="AH30" s="274"/>
      <c r="AI30" s="274"/>
      <c r="AJ30" s="274">
        <f>AJ$25/$BZ$25*$CI$27</f>
        <v>-5.1027613246975712</v>
      </c>
      <c r="AK30" s="283"/>
      <c r="AL30" s="274"/>
      <c r="AM30" s="283"/>
      <c r="AN30" s="274"/>
      <c r="AO30" s="274"/>
      <c r="AP30" s="274">
        <f>AP$25/$BZ$25*$CI$27</f>
        <v>-7.9345649856161096</v>
      </c>
      <c r="AQ30" s="283"/>
      <c r="AR30" s="274"/>
      <c r="AS30" s="283"/>
      <c r="AT30" s="274"/>
      <c r="AU30" s="274"/>
      <c r="AV30" s="274">
        <f>AV$25/$BZ$25*$CI$27</f>
        <v>-7.3166008169486059</v>
      </c>
      <c r="AW30" s="283"/>
      <c r="AX30" s="274"/>
      <c r="AY30" s="283"/>
      <c r="AZ30" s="274"/>
      <c r="BA30" s="274"/>
      <c r="BB30" s="274">
        <f>BB$25/$BZ$25*$CI$27</f>
        <v>-11.183312905431945</v>
      </c>
      <c r="BC30" s="283"/>
      <c r="BD30" s="274"/>
      <c r="BE30" s="283"/>
      <c r="BF30" s="274"/>
      <c r="BG30" s="274"/>
      <c r="BH30" s="274">
        <f>BH$25/$BZ$25*$CI$27</f>
        <v>-15.019670586122272</v>
      </c>
      <c r="BI30" s="283"/>
      <c r="BJ30" s="274"/>
      <c r="BK30" s="283"/>
      <c r="BL30" s="274"/>
      <c r="BM30" s="274"/>
      <c r="BN30" s="274">
        <f>BN$25/$BZ$25*$CI$27</f>
        <v>-13.230581217590849</v>
      </c>
      <c r="BO30" s="283"/>
      <c r="BP30" s="274"/>
      <c r="BQ30" s="283"/>
      <c r="BR30" s="274"/>
      <c r="BS30" s="274"/>
      <c r="BT30" s="274">
        <f>BT$25/$BZ$25*$CI$27</f>
        <v>-18.300960462730266</v>
      </c>
      <c r="BU30" s="283"/>
      <c r="BV30" s="274"/>
      <c r="BW30" s="283"/>
      <c r="BX30" s="274"/>
      <c r="BY30" s="274"/>
      <c r="BZ30" s="274">
        <f>F30+L30+R30+X30+AD30+AJ30+AP30+AV30+BB30+BH30+BN30+BT30</f>
        <v>-133.33329832656102</v>
      </c>
      <c r="CA30" s="283"/>
      <c r="CB30" s="274"/>
      <c r="CC30" s="283"/>
      <c r="CD30" s="347"/>
      <c r="CE30" s="347"/>
      <c r="CF30" s="347"/>
      <c r="CG30" s="347"/>
      <c r="CH30" s="283"/>
      <c r="CI30" s="283"/>
      <c r="CJ30" s="348"/>
    </row>
    <row r="31" spans="1:89" s="281" customFormat="1" ht="18" customHeight="1">
      <c r="A31" s="346"/>
      <c r="C31" s="282" t="s">
        <v>7</v>
      </c>
      <c r="D31" s="274"/>
      <c r="E31" s="274"/>
      <c r="F31" s="274">
        <f>F$25/$BZ$25*$CI$28</f>
        <v>-470.9420556333103</v>
      </c>
      <c r="G31" s="283"/>
      <c r="H31" s="274"/>
      <c r="I31" s="283"/>
      <c r="J31" s="274"/>
      <c r="K31" s="274"/>
      <c r="L31" s="274">
        <f>L$25/$BZ$25*$CI$28</f>
        <v>-336.42563323230752</v>
      </c>
      <c r="M31" s="283"/>
      <c r="N31" s="274"/>
      <c r="O31" s="283"/>
      <c r="P31" s="274"/>
      <c r="Q31" s="274"/>
      <c r="R31" s="274">
        <f>R$25/$BZ$25*$CI$28</f>
        <v>-451.64937504791436</v>
      </c>
      <c r="S31" s="283"/>
      <c r="T31" s="274"/>
      <c r="U31" s="283"/>
      <c r="V31" s="274"/>
      <c r="W31" s="274"/>
      <c r="X31" s="274">
        <f>X$25/$BZ$25*$CI$28</f>
        <v>-217.71676002752531</v>
      </c>
      <c r="Y31" s="283"/>
      <c r="Z31" s="274"/>
      <c r="AA31" s="283"/>
      <c r="AB31" s="274"/>
      <c r="AC31" s="274"/>
      <c r="AD31" s="274">
        <f>AD$25/$BZ$25*$CI$28</f>
        <v>-187.43116159613101</v>
      </c>
      <c r="AE31" s="283"/>
      <c r="AF31" s="274"/>
      <c r="AG31" s="283"/>
      <c r="AH31" s="274"/>
      <c r="AI31" s="274"/>
      <c r="AJ31" s="274">
        <f>AJ$25/$BZ$25*$CI$28</f>
        <v>-153.7127413098361</v>
      </c>
      <c r="AK31" s="283"/>
      <c r="AL31" s="274"/>
      <c r="AM31" s="283"/>
      <c r="AN31" s="274"/>
      <c r="AO31" s="274"/>
      <c r="AP31" s="274">
        <f>AP$25/$BZ$25*$CI$28</f>
        <v>-239.01641825514503</v>
      </c>
      <c r="AQ31" s="283"/>
      <c r="AR31" s="274"/>
      <c r="AS31" s="283"/>
      <c r="AT31" s="274"/>
      <c r="AU31" s="274"/>
      <c r="AV31" s="274">
        <f>AV$25/$BZ$25*$CI$28</f>
        <v>-220.40120967437417</v>
      </c>
      <c r="AW31" s="283"/>
      <c r="AX31" s="274"/>
      <c r="AY31" s="283"/>
      <c r="AZ31" s="274"/>
      <c r="BA31" s="274"/>
      <c r="BB31" s="274">
        <f>BB$25/$BZ$25*$CI$28</f>
        <v>-336.87989193213826</v>
      </c>
      <c r="BC31" s="283"/>
      <c r="BD31" s="274"/>
      <c r="BE31" s="283"/>
      <c r="BF31" s="274"/>
      <c r="BG31" s="274"/>
      <c r="BH31" s="274">
        <f>BH$25/$BZ$25*$CI$28</f>
        <v>-452.44419490860656</v>
      </c>
      <c r="BI31" s="283"/>
      <c r="BJ31" s="274"/>
      <c r="BK31" s="283"/>
      <c r="BL31" s="274"/>
      <c r="BM31" s="274"/>
      <c r="BN31" s="274">
        <f>BN$25/$BZ$25*$CI$28</f>
        <v>-398.55066280193927</v>
      </c>
      <c r="BO31" s="283"/>
      <c r="BP31" s="274"/>
      <c r="BQ31" s="283"/>
      <c r="BR31" s="274"/>
      <c r="BS31" s="274"/>
      <c r="BT31" s="274">
        <f>BT$25/$BZ$25*$CI$28</f>
        <v>-551.28794437508236</v>
      </c>
      <c r="BU31" s="283"/>
      <c r="BV31" s="274"/>
      <c r="BW31" s="283"/>
      <c r="BX31" s="274"/>
      <c r="BY31" s="274"/>
      <c r="BZ31" s="274">
        <f>F31+L31+R31+X31+AD31+AJ31+AP31+AV31+BB31+BH31+BN31+BT31</f>
        <v>-4016.4580487943103</v>
      </c>
      <c r="CA31" s="283"/>
      <c r="CB31" s="274"/>
      <c r="CC31" s="283"/>
      <c r="CD31" s="347"/>
      <c r="CE31" s="347"/>
      <c r="CF31" s="347"/>
      <c r="CG31" s="347"/>
      <c r="CH31" s="283"/>
      <c r="CI31" s="283"/>
      <c r="CJ31" s="348"/>
    </row>
    <row r="32" spans="1:89" s="349" customFormat="1" ht="18" customHeight="1">
      <c r="A32" s="349" t="s">
        <v>126</v>
      </c>
      <c r="B32" s="349" t="s">
        <v>131</v>
      </c>
      <c r="C32" s="350" t="s">
        <v>129</v>
      </c>
      <c r="D32" s="351"/>
      <c r="E32" s="351"/>
      <c r="F32" s="351"/>
      <c r="G32" s="352"/>
      <c r="H32" s="351"/>
      <c r="I32" s="352"/>
      <c r="J32" s="351"/>
      <c r="K32" s="351"/>
      <c r="L32" s="351"/>
      <c r="M32" s="352"/>
      <c r="N32" s="351"/>
      <c r="O32" s="352"/>
      <c r="P32" s="351"/>
      <c r="Q32" s="351"/>
      <c r="R32" s="351"/>
      <c r="S32" s="352"/>
      <c r="T32" s="351"/>
      <c r="U32" s="352"/>
      <c r="V32" s="351"/>
      <c r="W32" s="351"/>
      <c r="X32" s="351"/>
      <c r="Y32" s="352"/>
      <c r="Z32" s="351"/>
      <c r="AA32" s="352"/>
      <c r="AB32" s="351"/>
      <c r="AC32" s="351"/>
      <c r="AD32" s="351"/>
      <c r="AE32" s="352"/>
      <c r="AF32" s="351"/>
      <c r="AG32" s="352"/>
      <c r="AH32" s="351"/>
      <c r="AI32" s="351"/>
      <c r="AJ32" s="351"/>
      <c r="AK32" s="352"/>
      <c r="AL32" s="351"/>
      <c r="AM32" s="352"/>
      <c r="AN32" s="351"/>
      <c r="AO32" s="351"/>
      <c r="AP32" s="351"/>
      <c r="AQ32" s="352"/>
      <c r="AR32" s="351"/>
      <c r="AS32" s="352"/>
      <c r="AT32" s="351"/>
      <c r="AU32" s="351"/>
      <c r="AV32" s="351"/>
      <c r="AW32" s="352"/>
      <c r="AX32" s="351"/>
      <c r="AY32" s="352"/>
      <c r="AZ32" s="351"/>
      <c r="BA32" s="351"/>
      <c r="BB32" s="351"/>
      <c r="BC32" s="352"/>
      <c r="BD32" s="351"/>
      <c r="BE32" s="352"/>
      <c r="BF32" s="351"/>
      <c r="BG32" s="351"/>
      <c r="BH32" s="351"/>
      <c r="BI32" s="352"/>
      <c r="BJ32" s="351"/>
      <c r="BK32" s="352"/>
      <c r="BL32" s="351"/>
      <c r="BM32" s="351"/>
      <c r="BN32" s="351"/>
      <c r="BO32" s="352"/>
      <c r="BP32" s="351"/>
      <c r="BQ32" s="352"/>
      <c r="BR32" s="351"/>
      <c r="BS32" s="351"/>
      <c r="BT32" s="351"/>
      <c r="BU32" s="352"/>
      <c r="BV32" s="351"/>
      <c r="BW32" s="352"/>
      <c r="BX32" s="351">
        <f>BY32+BZ32</f>
        <v>5440.1481319644336</v>
      </c>
      <c r="BY32" s="351">
        <f>BY19</f>
        <v>3928.3961003696691</v>
      </c>
      <c r="BZ32" s="351">
        <f>1051.70867311783-BZ35</f>
        <v>1511.7520315947643</v>
      </c>
      <c r="CA32" s="299">
        <f>BZ32/BX32</f>
        <v>0.27788802711312782</v>
      </c>
      <c r="CB32" s="351"/>
      <c r="CC32" s="352"/>
      <c r="CD32" s="353"/>
      <c r="CE32" s="353"/>
      <c r="CF32" s="353"/>
      <c r="CG32" s="353"/>
      <c r="CH32" s="352"/>
      <c r="CI32" s="352"/>
      <c r="CJ32" s="354"/>
      <c r="CK32" s="355"/>
    </row>
    <row r="33" spans="1:89" s="349" customFormat="1" ht="18" customHeight="1">
      <c r="A33" s="349" t="s">
        <v>126</v>
      </c>
      <c r="B33" s="349" t="s">
        <v>131</v>
      </c>
      <c r="C33" s="350" t="s">
        <v>133</v>
      </c>
      <c r="D33" s="351"/>
      <c r="E33" s="351"/>
      <c r="F33" s="351"/>
      <c r="G33" s="352"/>
      <c r="H33" s="351"/>
      <c r="I33" s="352"/>
      <c r="J33" s="351"/>
      <c r="K33" s="351"/>
      <c r="L33" s="351"/>
      <c r="M33" s="352"/>
      <c r="N33" s="351"/>
      <c r="O33" s="352"/>
      <c r="P33" s="351"/>
      <c r="Q33" s="351"/>
      <c r="R33" s="351"/>
      <c r="S33" s="352"/>
      <c r="T33" s="351"/>
      <c r="U33" s="352"/>
      <c r="V33" s="351"/>
      <c r="W33" s="351"/>
      <c r="X33" s="351"/>
      <c r="Y33" s="352"/>
      <c r="Z33" s="351"/>
      <c r="AA33" s="352"/>
      <c r="AB33" s="351"/>
      <c r="AC33" s="351"/>
      <c r="AD33" s="351"/>
      <c r="AE33" s="352"/>
      <c r="AF33" s="351"/>
      <c r="AG33" s="352"/>
      <c r="AH33" s="351"/>
      <c r="AI33" s="351"/>
      <c r="AJ33" s="351"/>
      <c r="AK33" s="352"/>
      <c r="AL33" s="351"/>
      <c r="AM33" s="352"/>
      <c r="AN33" s="351"/>
      <c r="AO33" s="351"/>
      <c r="AP33" s="351"/>
      <c r="AQ33" s="352"/>
      <c r="AR33" s="351"/>
      <c r="AS33" s="352"/>
      <c r="AT33" s="351"/>
      <c r="AU33" s="351"/>
      <c r="AV33" s="351"/>
      <c r="AW33" s="352"/>
      <c r="AX33" s="351"/>
      <c r="AY33" s="352"/>
      <c r="AZ33" s="351"/>
      <c r="BA33" s="351"/>
      <c r="BB33" s="351"/>
      <c r="BC33" s="352"/>
      <c r="BD33" s="351"/>
      <c r="BE33" s="352"/>
      <c r="BF33" s="351"/>
      <c r="BG33" s="351"/>
      <c r="BH33" s="351"/>
      <c r="BI33" s="352"/>
      <c r="BJ33" s="351"/>
      <c r="BK33" s="352"/>
      <c r="BL33" s="351"/>
      <c r="BM33" s="351"/>
      <c r="BN33" s="351"/>
      <c r="BO33" s="352"/>
      <c r="BP33" s="351"/>
      <c r="BQ33" s="352"/>
      <c r="BR33" s="351"/>
      <c r="BS33" s="351"/>
      <c r="BT33" s="351"/>
      <c r="BU33" s="352"/>
      <c r="BV33" s="351"/>
      <c r="BW33" s="352"/>
      <c r="BX33" s="351">
        <f>BY33/(1-0.1594)</f>
        <v>44322.342093248968</v>
      </c>
      <c r="BY33" s="351">
        <f>BY22</f>
        <v>37257.360763585086</v>
      </c>
      <c r="BZ33" s="351">
        <f>BX33-BY33</f>
        <v>7064.9813296638822</v>
      </c>
      <c r="CA33" s="352">
        <f>BZ33/BX33</f>
        <v>0.15939999999999993</v>
      </c>
      <c r="CB33" s="351"/>
      <c r="CC33" s="352"/>
      <c r="CD33" s="353"/>
      <c r="CE33" s="353"/>
      <c r="CF33" s="353"/>
      <c r="CG33" s="353"/>
      <c r="CH33" s="352"/>
      <c r="CI33" s="352"/>
      <c r="CJ33" s="354"/>
      <c r="CK33" s="355"/>
    </row>
    <row r="34" spans="1:89" s="349" customFormat="1" ht="18" customHeight="1">
      <c r="B34" s="349" t="s">
        <v>134</v>
      </c>
      <c r="C34" s="350" t="s">
        <v>129</v>
      </c>
      <c r="D34" s="351"/>
      <c r="E34" s="351"/>
      <c r="F34" s="351"/>
      <c r="G34" s="352"/>
      <c r="H34" s="351"/>
      <c r="I34" s="352"/>
      <c r="J34" s="351"/>
      <c r="K34" s="351"/>
      <c r="L34" s="351"/>
      <c r="M34" s="352"/>
      <c r="N34" s="351"/>
      <c r="O34" s="352"/>
      <c r="P34" s="351"/>
      <c r="Q34" s="351"/>
      <c r="R34" s="351"/>
      <c r="S34" s="352"/>
      <c r="T34" s="351"/>
      <c r="U34" s="352"/>
      <c r="V34" s="351"/>
      <c r="W34" s="351"/>
      <c r="X34" s="351"/>
      <c r="Y34" s="352"/>
      <c r="Z34" s="351"/>
      <c r="AA34" s="352"/>
      <c r="AB34" s="351"/>
      <c r="AC34" s="351"/>
      <c r="AD34" s="351"/>
      <c r="AE34" s="352"/>
      <c r="AF34" s="351"/>
      <c r="AG34" s="352"/>
      <c r="AH34" s="351"/>
      <c r="AI34" s="351"/>
      <c r="AJ34" s="351"/>
      <c r="AK34" s="352"/>
      <c r="AL34" s="351"/>
      <c r="AM34" s="352"/>
      <c r="AN34" s="351"/>
      <c r="AO34" s="351"/>
      <c r="AP34" s="351"/>
      <c r="AQ34" s="352"/>
      <c r="AR34" s="351"/>
      <c r="AS34" s="352"/>
      <c r="AT34" s="351"/>
      <c r="AU34" s="351"/>
      <c r="AV34" s="351"/>
      <c r="AW34" s="352"/>
      <c r="AX34" s="351"/>
      <c r="AY34" s="352"/>
      <c r="AZ34" s="351"/>
      <c r="BA34" s="351"/>
      <c r="BB34" s="351"/>
      <c r="BC34" s="352"/>
      <c r="BD34" s="351"/>
      <c r="BE34" s="352"/>
      <c r="BF34" s="351"/>
      <c r="BG34" s="351"/>
      <c r="BH34" s="351"/>
      <c r="BI34" s="352"/>
      <c r="BJ34" s="351"/>
      <c r="BK34" s="352"/>
      <c r="BL34" s="351"/>
      <c r="BM34" s="351"/>
      <c r="BN34" s="351"/>
      <c r="BO34" s="352"/>
      <c r="BP34" s="351"/>
      <c r="BQ34" s="352"/>
      <c r="BR34" s="351"/>
      <c r="BS34" s="351"/>
      <c r="BT34" s="351"/>
      <c r="BU34" s="352"/>
      <c r="BV34" s="351"/>
      <c r="BW34" s="352"/>
      <c r="BX34" s="351"/>
      <c r="BY34" s="351"/>
      <c r="BZ34" s="351"/>
      <c r="CA34" s="352"/>
      <c r="CB34" s="351"/>
      <c r="CC34" s="352"/>
      <c r="CD34" s="353"/>
      <c r="CE34" s="353"/>
      <c r="CF34" s="353"/>
      <c r="CG34" s="353"/>
      <c r="CH34" s="352"/>
      <c r="CI34" s="298">
        <v>460</v>
      </c>
      <c r="CJ34" s="354"/>
      <c r="CK34" s="355"/>
    </row>
    <row r="35" spans="1:89" s="349" customFormat="1" ht="18" customHeight="1">
      <c r="B35" s="349" t="s">
        <v>134</v>
      </c>
      <c r="C35" s="350" t="s">
        <v>133</v>
      </c>
      <c r="D35" s="351"/>
      <c r="E35" s="351"/>
      <c r="F35" s="351"/>
      <c r="G35" s="352"/>
      <c r="H35" s="351"/>
      <c r="I35" s="352"/>
      <c r="J35" s="351"/>
      <c r="K35" s="351"/>
      <c r="L35" s="351"/>
      <c r="M35" s="352"/>
      <c r="N35" s="351"/>
      <c r="O35" s="352"/>
      <c r="P35" s="351"/>
      <c r="Q35" s="351"/>
      <c r="R35" s="351"/>
      <c r="S35" s="352"/>
      <c r="T35" s="351"/>
      <c r="U35" s="352"/>
      <c r="V35" s="351"/>
      <c r="W35" s="351"/>
      <c r="X35" s="351"/>
      <c r="Y35" s="352"/>
      <c r="Z35" s="351"/>
      <c r="AA35" s="352"/>
      <c r="AB35" s="351"/>
      <c r="AC35" s="351"/>
      <c r="AD35" s="351"/>
      <c r="AE35" s="352"/>
      <c r="AF35" s="351"/>
      <c r="AG35" s="352"/>
      <c r="AH35" s="351"/>
      <c r="AI35" s="351"/>
      <c r="AJ35" s="351"/>
      <c r="AK35" s="352"/>
      <c r="AL35" s="351"/>
      <c r="AM35" s="352"/>
      <c r="AN35" s="351"/>
      <c r="AO35" s="351"/>
      <c r="AP35" s="351"/>
      <c r="AQ35" s="352"/>
      <c r="AR35" s="351"/>
      <c r="AS35" s="352"/>
      <c r="AT35" s="351"/>
      <c r="AU35" s="351"/>
      <c r="AV35" s="351"/>
      <c r="AW35" s="352"/>
      <c r="AX35" s="351"/>
      <c r="AY35" s="352"/>
      <c r="AZ35" s="351"/>
      <c r="BA35" s="351"/>
      <c r="BB35" s="351"/>
      <c r="BC35" s="352"/>
      <c r="BD35" s="351"/>
      <c r="BE35" s="352"/>
      <c r="BF35" s="351"/>
      <c r="BG35" s="351"/>
      <c r="BH35" s="351"/>
      <c r="BI35" s="352"/>
      <c r="BJ35" s="351"/>
      <c r="BK35" s="352"/>
      <c r="BL35" s="351"/>
      <c r="BM35" s="351"/>
      <c r="BN35" s="351"/>
      <c r="BO35" s="352"/>
      <c r="BP35" s="351"/>
      <c r="BQ35" s="352"/>
      <c r="BR35" s="351"/>
      <c r="BS35" s="351"/>
      <c r="BT35" s="351"/>
      <c r="BU35" s="352"/>
      <c r="BV35" s="351"/>
      <c r="BW35" s="352"/>
      <c r="BX35" s="351"/>
      <c r="BY35" s="351"/>
      <c r="BZ35" s="351">
        <v>-460.04335847693437</v>
      </c>
      <c r="CA35" s="352"/>
      <c r="CB35" s="351"/>
      <c r="CC35" s="352"/>
      <c r="CD35" s="353"/>
      <c r="CE35" s="353"/>
      <c r="CF35" s="353"/>
      <c r="CG35" s="353"/>
      <c r="CH35" s="352"/>
      <c r="CI35" s="298">
        <v>-460</v>
      </c>
      <c r="CJ35" s="354"/>
      <c r="CK35" s="355"/>
    </row>
    <row r="36" spans="1:89" s="281" customFormat="1" ht="18" customHeight="1">
      <c r="A36" s="346"/>
      <c r="B36" s="281" t="s">
        <v>132</v>
      </c>
      <c r="C36" s="282" t="s">
        <v>129</v>
      </c>
      <c r="D36" s="274"/>
      <c r="E36" s="274"/>
      <c r="F36" s="274">
        <f>F$25/$BZ$25*$CI$34</f>
        <v>53.936414362986646</v>
      </c>
      <c r="G36" s="283"/>
      <c r="H36" s="274"/>
      <c r="I36" s="274"/>
      <c r="J36" s="274"/>
      <c r="K36" s="274"/>
      <c r="L36" s="274">
        <f>L$25/$BZ$25*$CI$34</f>
        <v>38.53041396344652</v>
      </c>
      <c r="M36" s="283"/>
      <c r="N36" s="274"/>
      <c r="O36" s="274"/>
      <c r="P36" s="274"/>
      <c r="Q36" s="274"/>
      <c r="R36" s="274">
        <f>R$25/$BZ$25*$CI$34</f>
        <v>51.726847385946712</v>
      </c>
      <c r="S36" s="283"/>
      <c r="T36" s="274"/>
      <c r="U36" s="274"/>
      <c r="V36" s="274"/>
      <c r="W36" s="274"/>
      <c r="X36" s="274">
        <f>X$25/$BZ$25*$CI$34</f>
        <v>24.93483272972945</v>
      </c>
      <c r="Y36" s="283"/>
      <c r="Z36" s="274"/>
      <c r="AA36" s="274"/>
      <c r="AB36" s="274"/>
      <c r="AC36" s="274"/>
      <c r="AD36" s="274">
        <f>AD$25/$BZ$25*$CI$34</f>
        <v>21.466260393308954</v>
      </c>
      <c r="AE36" s="283"/>
      <c r="AF36" s="274"/>
      <c r="AG36" s="274"/>
      <c r="AH36" s="274"/>
      <c r="AI36" s="274"/>
      <c r="AJ36" s="274">
        <f>AJ$25/$BZ$25*$CI$34</f>
        <v>17.604531192290235</v>
      </c>
      <c r="AK36" s="283"/>
      <c r="AL36" s="274"/>
      <c r="AM36" s="274"/>
      <c r="AN36" s="274"/>
      <c r="AO36" s="274"/>
      <c r="AP36" s="274">
        <f>AP$25/$BZ$25*$CI$34</f>
        <v>27.374256387508289</v>
      </c>
      <c r="AQ36" s="283"/>
      <c r="AR36" s="274"/>
      <c r="AS36" s="274"/>
      <c r="AT36" s="274"/>
      <c r="AU36" s="274"/>
      <c r="AV36" s="274">
        <f>AV$25/$BZ$25*$CI$34</f>
        <v>25.242279445853164</v>
      </c>
      <c r="AW36" s="283"/>
      <c r="AX36" s="274"/>
      <c r="AY36" s="274"/>
      <c r="AZ36" s="274"/>
      <c r="BA36" s="274"/>
      <c r="BB36" s="274">
        <f>BB$25/$BZ$25*$CI$34</f>
        <v>38.58243965359032</v>
      </c>
      <c r="BC36" s="283"/>
      <c r="BD36" s="274"/>
      <c r="BE36" s="274"/>
      <c r="BF36" s="274"/>
      <c r="BG36" s="274"/>
      <c r="BH36" s="274">
        <f>BH$25/$BZ$25*$CI$34</f>
        <v>51.817877126946549</v>
      </c>
      <c r="BI36" s="283"/>
      <c r="BJ36" s="274"/>
      <c r="BK36" s="274"/>
      <c r="BL36" s="274"/>
      <c r="BM36" s="274"/>
      <c r="BN36" s="274">
        <f>BN$25/$BZ$25*$CI$34</f>
        <v>45.645517184955139</v>
      </c>
      <c r="BO36" s="283"/>
      <c r="BP36" s="274"/>
      <c r="BQ36" s="274"/>
      <c r="BR36" s="274"/>
      <c r="BS36" s="274"/>
      <c r="BT36" s="274">
        <f>BT$25/$BZ$25*$CI$34</f>
        <v>63.138330173438042</v>
      </c>
      <c r="BU36" s="283"/>
      <c r="BV36" s="274"/>
      <c r="BW36" s="274"/>
      <c r="BX36" s="274"/>
      <c r="BY36" s="274"/>
      <c r="BZ36" s="274">
        <f>F36+L36+R36+X36+AD36+AJ36+AP36+AV36+BB36+BH36+BN36+BT36</f>
        <v>460</v>
      </c>
      <c r="CA36" s="283"/>
      <c r="CB36" s="274"/>
      <c r="CC36" s="283"/>
      <c r="CD36" s="347"/>
      <c r="CE36" s="347"/>
      <c r="CF36" s="347"/>
      <c r="CG36" s="347"/>
      <c r="CH36" s="283"/>
      <c r="CI36" s="283"/>
      <c r="CJ36" s="348"/>
    </row>
    <row r="37" spans="1:89" s="281" customFormat="1" ht="18" customHeight="1">
      <c r="A37" s="346"/>
      <c r="B37" s="281" t="s">
        <v>132</v>
      </c>
      <c r="C37" s="282" t="s">
        <v>133</v>
      </c>
      <c r="D37" s="274"/>
      <c r="E37" s="274"/>
      <c r="F37" s="274">
        <f>F$25/$BZ$25*$CI$35</f>
        <v>-53.936414362986646</v>
      </c>
      <c r="G37" s="283"/>
      <c r="H37" s="274"/>
      <c r="I37" s="274"/>
      <c r="J37" s="274"/>
      <c r="K37" s="274"/>
      <c r="L37" s="274">
        <f>L$25/$BZ$25*$CI$35</f>
        <v>-38.53041396344652</v>
      </c>
      <c r="M37" s="283"/>
      <c r="N37" s="274"/>
      <c r="O37" s="274"/>
      <c r="P37" s="274"/>
      <c r="Q37" s="274"/>
      <c r="R37" s="274">
        <f>R$25/$BZ$25*$CI$35</f>
        <v>-51.726847385946712</v>
      </c>
      <c r="S37" s="283"/>
      <c r="T37" s="274"/>
      <c r="U37" s="274"/>
      <c r="V37" s="274"/>
      <c r="W37" s="274"/>
      <c r="X37" s="274">
        <f>X$25/$BZ$25*$CI$35</f>
        <v>-24.93483272972945</v>
      </c>
      <c r="Y37" s="283"/>
      <c r="Z37" s="274"/>
      <c r="AA37" s="274"/>
      <c r="AB37" s="274"/>
      <c r="AC37" s="274"/>
      <c r="AD37" s="274">
        <f>AD$25/$BZ$25*$CI$35</f>
        <v>-21.466260393308954</v>
      </c>
      <c r="AE37" s="283"/>
      <c r="AF37" s="274"/>
      <c r="AG37" s="274"/>
      <c r="AH37" s="274"/>
      <c r="AI37" s="274"/>
      <c r="AJ37" s="274">
        <f>AJ$25/$BZ$25*$CI$35</f>
        <v>-17.604531192290235</v>
      </c>
      <c r="AK37" s="283"/>
      <c r="AL37" s="274"/>
      <c r="AM37" s="274"/>
      <c r="AN37" s="274"/>
      <c r="AO37" s="274"/>
      <c r="AP37" s="274">
        <f>AP$25/$BZ$25*$CI$35</f>
        <v>-27.374256387508289</v>
      </c>
      <c r="AQ37" s="283"/>
      <c r="AR37" s="274"/>
      <c r="AS37" s="274"/>
      <c r="AT37" s="274"/>
      <c r="AU37" s="274"/>
      <c r="AV37" s="274">
        <f>AV$25/$BZ$25*$CI$35</f>
        <v>-25.242279445853164</v>
      </c>
      <c r="AW37" s="283"/>
      <c r="AX37" s="274"/>
      <c r="AY37" s="274"/>
      <c r="AZ37" s="274"/>
      <c r="BA37" s="274"/>
      <c r="BB37" s="274">
        <f>BB$25/$BZ$25*$CI$35</f>
        <v>-38.58243965359032</v>
      </c>
      <c r="BC37" s="283"/>
      <c r="BD37" s="274"/>
      <c r="BE37" s="274"/>
      <c r="BF37" s="274"/>
      <c r="BG37" s="274"/>
      <c r="BH37" s="274">
        <f>BH$25/$BZ$25*$CI$35</f>
        <v>-51.817877126946549</v>
      </c>
      <c r="BI37" s="283"/>
      <c r="BJ37" s="274"/>
      <c r="BK37" s="274"/>
      <c r="BL37" s="274"/>
      <c r="BM37" s="274"/>
      <c r="BN37" s="274">
        <f>BN$25/$BZ$25*$CI$35</f>
        <v>-45.645517184955139</v>
      </c>
      <c r="BO37" s="283"/>
      <c r="BP37" s="274"/>
      <c r="BQ37" s="274"/>
      <c r="BR37" s="274"/>
      <c r="BS37" s="274"/>
      <c r="BT37" s="274">
        <f>BT$25/$BZ$25*$CI$35</f>
        <v>-63.138330173438042</v>
      </c>
      <c r="BU37" s="283"/>
      <c r="BV37" s="274"/>
      <c r="BW37" s="274"/>
      <c r="BX37" s="274"/>
      <c r="BY37" s="274"/>
      <c r="BZ37" s="274">
        <f>F37+L37+R37+X37+AD37+AJ37+AP37+AV37+BB37+BH37+BN37+BT37</f>
        <v>-460</v>
      </c>
      <c r="CA37" s="283"/>
      <c r="CB37" s="274"/>
      <c r="CC37" s="283"/>
      <c r="CD37" s="347"/>
      <c r="CE37" s="347"/>
      <c r="CF37" s="347"/>
      <c r="CG37" s="347"/>
      <c r="CH37" s="283"/>
      <c r="CI37" s="283"/>
      <c r="CJ37" s="348"/>
    </row>
    <row r="38" spans="1:89" s="357" customFormat="1" ht="18" customHeight="1">
      <c r="A38" s="356"/>
      <c r="C38" s="358"/>
      <c r="D38" s="359"/>
      <c r="E38" s="359"/>
      <c r="F38" s="359"/>
      <c r="G38" s="360"/>
      <c r="H38" s="359"/>
      <c r="I38" s="360"/>
      <c r="J38" s="359"/>
      <c r="K38" s="359"/>
      <c r="L38" s="359"/>
      <c r="M38" s="360"/>
      <c r="N38" s="359"/>
      <c r="O38" s="360"/>
      <c r="P38" s="359"/>
      <c r="Q38" s="359"/>
      <c r="R38" s="359"/>
      <c r="S38" s="360"/>
      <c r="T38" s="359"/>
      <c r="U38" s="360"/>
      <c r="V38" s="359"/>
      <c r="W38" s="359"/>
      <c r="X38" s="359"/>
      <c r="Y38" s="360"/>
      <c r="Z38" s="359"/>
      <c r="AA38" s="360"/>
      <c r="AB38" s="359"/>
      <c r="AC38" s="359"/>
      <c r="AD38" s="359"/>
      <c r="AE38" s="360"/>
      <c r="AF38" s="359"/>
      <c r="AG38" s="360"/>
      <c r="AH38" s="359"/>
      <c r="AI38" s="359"/>
      <c r="AJ38" s="359"/>
      <c r="AK38" s="360"/>
      <c r="AL38" s="359"/>
      <c r="AM38" s="360"/>
      <c r="AN38" s="359"/>
      <c r="AO38" s="359"/>
      <c r="AP38" s="359"/>
      <c r="AQ38" s="360"/>
      <c r="AR38" s="359"/>
      <c r="AS38" s="360"/>
      <c r="AT38" s="359"/>
      <c r="AU38" s="359"/>
      <c r="AV38" s="359"/>
      <c r="AW38" s="360"/>
      <c r="AX38" s="359"/>
      <c r="AY38" s="360"/>
      <c r="AZ38" s="361"/>
      <c r="BA38" s="361"/>
      <c r="BB38" s="361"/>
      <c r="BC38" s="362"/>
      <c r="BD38" s="361"/>
      <c r="BE38" s="362"/>
      <c r="BF38" s="359"/>
      <c r="BG38" s="359"/>
      <c r="BH38" s="359"/>
      <c r="BI38" s="360"/>
      <c r="BJ38" s="359"/>
      <c r="BK38" s="360"/>
      <c r="BL38" s="359"/>
      <c r="BM38" s="359"/>
      <c r="BN38" s="359"/>
      <c r="BO38" s="360"/>
      <c r="BP38" s="359"/>
      <c r="BQ38" s="360"/>
      <c r="BR38" s="359"/>
      <c r="BS38" s="359"/>
      <c r="BT38" s="359"/>
      <c r="BU38" s="360"/>
      <c r="BV38" s="359"/>
      <c r="BW38" s="360"/>
      <c r="BX38" s="359"/>
      <c r="BY38" s="359"/>
      <c r="BZ38" s="359">
        <v>1051.7086731178299</v>
      </c>
      <c r="CA38" s="360"/>
      <c r="CB38" s="359"/>
      <c r="CC38" s="360"/>
      <c r="CD38" s="363"/>
      <c r="CE38" s="363"/>
      <c r="CF38" s="363"/>
      <c r="CG38" s="363"/>
      <c r="CH38" s="360"/>
      <c r="CI38" s="360"/>
      <c r="CJ38" s="364"/>
    </row>
    <row r="39" spans="1:89" s="279" customFormat="1" ht="18" customHeight="1">
      <c r="A39" s="268"/>
      <c r="B39" s="357"/>
      <c r="C39" s="358"/>
      <c r="D39" s="359"/>
      <c r="E39" s="359"/>
      <c r="F39" s="359"/>
      <c r="G39" s="360"/>
      <c r="H39" s="359"/>
      <c r="I39" s="360"/>
      <c r="J39" s="359"/>
      <c r="K39" s="359"/>
      <c r="L39" s="359"/>
      <c r="M39" s="360"/>
      <c r="N39" s="359"/>
      <c r="O39" s="360"/>
      <c r="P39" s="359"/>
      <c r="Q39" s="359"/>
      <c r="R39" s="359"/>
      <c r="S39" s="360"/>
      <c r="T39" s="359"/>
      <c r="U39" s="360"/>
      <c r="V39" s="359"/>
      <c r="W39" s="359"/>
      <c r="X39" s="359"/>
      <c r="Y39" s="360"/>
      <c r="Z39" s="359"/>
      <c r="AA39" s="360"/>
      <c r="AB39" s="359"/>
      <c r="AC39" s="359"/>
      <c r="AD39" s="359"/>
      <c r="AE39" s="360"/>
      <c r="AF39" s="359"/>
      <c r="AG39" s="360"/>
      <c r="AH39" s="359"/>
      <c r="AI39" s="359"/>
      <c r="AJ39" s="359"/>
      <c r="AK39" s="360"/>
      <c r="AL39" s="359"/>
      <c r="AM39" s="360"/>
      <c r="AN39" s="359"/>
      <c r="AO39" s="359"/>
      <c r="AP39" s="359"/>
      <c r="AQ39" s="360"/>
      <c r="AR39" s="359"/>
      <c r="AS39" s="360"/>
      <c r="AT39" s="359"/>
      <c r="AU39" s="359"/>
      <c r="AV39" s="359"/>
      <c r="AW39" s="360"/>
      <c r="AX39" s="359"/>
      <c r="AY39" s="360"/>
      <c r="AZ39" s="361"/>
      <c r="BA39" s="361"/>
      <c r="BB39" s="361"/>
      <c r="BC39" s="362"/>
      <c r="BD39" s="361"/>
      <c r="BE39" s="362"/>
      <c r="BF39" s="359"/>
      <c r="BG39" s="359"/>
      <c r="BH39" s="359"/>
      <c r="BI39" s="360"/>
      <c r="BJ39" s="359"/>
      <c r="BK39" s="360"/>
      <c r="BL39" s="359"/>
      <c r="BM39" s="359"/>
      <c r="BN39" s="359"/>
      <c r="BO39" s="360"/>
      <c r="BP39" s="359"/>
      <c r="BQ39" s="360"/>
      <c r="BR39" s="359"/>
      <c r="BS39" s="359"/>
      <c r="BT39" s="359"/>
      <c r="BU39" s="360"/>
      <c r="BV39" s="359"/>
      <c r="BW39" s="360"/>
      <c r="BX39" s="359"/>
      <c r="BY39" s="359"/>
      <c r="BZ39" s="359"/>
      <c r="CA39" s="360"/>
      <c r="CB39" s="359"/>
      <c r="CC39" s="360"/>
      <c r="CD39" s="363"/>
      <c r="CE39" s="363"/>
      <c r="CF39" s="363"/>
      <c r="CG39" s="363"/>
      <c r="CH39" s="360"/>
      <c r="CI39" s="360"/>
      <c r="CJ39" s="278"/>
    </row>
    <row r="40" spans="1:89" s="279" customFormat="1" ht="18" customHeight="1">
      <c r="A40" s="268"/>
      <c r="B40" s="357"/>
      <c r="C40" s="358" t="s">
        <v>130</v>
      </c>
      <c r="D40" s="359">
        <v>139467.30119682889</v>
      </c>
      <c r="E40" s="359">
        <v>113754.23077428067</v>
      </c>
      <c r="F40" s="359">
        <v>25713.070422548295</v>
      </c>
      <c r="G40" s="360">
        <v>0.18436630093142536</v>
      </c>
      <c r="H40" s="359">
        <v>22313.090835294439</v>
      </c>
      <c r="I40" s="360">
        <v>0.1599879731221312</v>
      </c>
      <c r="J40" s="359">
        <v>138703.04013040045</v>
      </c>
      <c r="K40" s="359">
        <v>120334.46188223414</v>
      </c>
      <c r="L40" s="359">
        <v>18368.578248166261</v>
      </c>
      <c r="M40" s="360">
        <v>0.1324309707335701</v>
      </c>
      <c r="N40" s="359">
        <v>15939.743804657925</v>
      </c>
      <c r="O40" s="360">
        <v>0.11491993102438357</v>
      </c>
      <c r="P40" s="359">
        <v>134084.92418338018</v>
      </c>
      <c r="Q40" s="359">
        <v>109425.21913476291</v>
      </c>
      <c r="R40" s="359">
        <v>24659.705048617299</v>
      </c>
      <c r="S40" s="360">
        <v>0.18391109365055575</v>
      </c>
      <c r="T40" s="359">
        <v>21399.009518476465</v>
      </c>
      <c r="U40" s="360">
        <v>0.15959295684286087</v>
      </c>
      <c r="V40" s="359">
        <v>116615.80894737509</v>
      </c>
      <c r="W40" s="359">
        <v>104728.64296635317</v>
      </c>
      <c r="X40" s="359">
        <v>11887.165981021895</v>
      </c>
      <c r="Y40" s="360">
        <v>0.10193442971686785</v>
      </c>
      <c r="Z40" s="359">
        <v>10315.353629497704</v>
      </c>
      <c r="AA40" s="360">
        <v>8.8455876802712802E-2</v>
      </c>
      <c r="AB40" s="359">
        <v>101035.56341084557</v>
      </c>
      <c r="AC40" s="359">
        <v>90801.967579145421</v>
      </c>
      <c r="AD40" s="359">
        <v>10233.595831700155</v>
      </c>
      <c r="AE40" s="360">
        <v>0.10128706651624055</v>
      </c>
      <c r="AF40" s="359">
        <v>8880.4312208540214</v>
      </c>
      <c r="AG40" s="360">
        <v>8.789411293470116E-2</v>
      </c>
      <c r="AH40" s="359">
        <v>97669.91881953922</v>
      </c>
      <c r="AI40" s="359">
        <v>89277.322543915361</v>
      </c>
      <c r="AJ40" s="359">
        <v>8392.5962756238605</v>
      </c>
      <c r="AK40" s="360">
        <v>8.5928158608696334E-2</v>
      </c>
      <c r="AL40" s="359">
        <v>7282.8627606344853</v>
      </c>
      <c r="AM40" s="360">
        <v>7.4566077751029344E-2</v>
      </c>
      <c r="AN40" s="359">
        <v>100470.02889268837</v>
      </c>
      <c r="AO40" s="359">
        <v>87419.918117435911</v>
      </c>
      <c r="AP40" s="359">
        <v>13050.110775252453</v>
      </c>
      <c r="AQ40" s="360">
        <v>0.12989058447660271</v>
      </c>
      <c r="AR40" s="359">
        <v>11324.524934350666</v>
      </c>
      <c r="AS40" s="360">
        <v>0.11271545414251194</v>
      </c>
      <c r="AT40" s="359">
        <v>102885.77015233591</v>
      </c>
      <c r="AU40" s="359">
        <v>90852.035305803802</v>
      </c>
      <c r="AV40" s="359">
        <v>12033.734846532081</v>
      </c>
      <c r="AW40" s="360">
        <v>0.1169620913437743</v>
      </c>
      <c r="AX40" s="359">
        <v>10442.542034305512</v>
      </c>
      <c r="AY40" s="360">
        <v>0.10149646563216619</v>
      </c>
      <c r="AZ40" s="365">
        <v>111120.17339975502</v>
      </c>
      <c r="BA40" s="365">
        <v>92726.792979433842</v>
      </c>
      <c r="BB40" s="365">
        <v>18393.380420321169</v>
      </c>
      <c r="BC40" s="366">
        <v>0.16552692330807434</v>
      </c>
      <c r="BD40" s="365">
        <v>15961.266443188093</v>
      </c>
      <c r="BE40" s="366">
        <v>0.14363968265030877</v>
      </c>
      <c r="BF40" s="359">
        <v>131692.12001614101</v>
      </c>
      <c r="BG40" s="359">
        <v>106989.01842052441</v>
      </c>
      <c r="BH40" s="359">
        <v>24703.101595616557</v>
      </c>
      <c r="BI40" s="360">
        <v>0.18758223037634136</v>
      </c>
      <c r="BJ40" s="359">
        <v>21436.667840847946</v>
      </c>
      <c r="BK40" s="360">
        <v>0.16277866768505614</v>
      </c>
      <c r="BL40" s="359">
        <v>137880.47487021369</v>
      </c>
      <c r="BM40" s="359">
        <v>116119.91826458543</v>
      </c>
      <c r="BN40" s="359">
        <v>21760.556605628226</v>
      </c>
      <c r="BO40" s="360">
        <v>0.15782188613805795</v>
      </c>
      <c r="BP40" s="359">
        <v>18883.208741269769</v>
      </c>
      <c r="BQ40" s="360">
        <v>0.13695346465149946</v>
      </c>
      <c r="BR40" s="359">
        <v>146601.36089028715</v>
      </c>
      <c r="BS40" s="359">
        <v>116501.46735294779</v>
      </c>
      <c r="BT40" s="359">
        <v>30099.89353733934</v>
      </c>
      <c r="BU40" s="360">
        <v>0.20531796809079664</v>
      </c>
      <c r="BV40" s="359">
        <v>26119.854517350384</v>
      </c>
      <c r="BW40" s="360">
        <v>0.17816924999009962</v>
      </c>
      <c r="BX40" s="359">
        <v>1458226.4849097901</v>
      </c>
      <c r="BY40" s="359">
        <v>1238930.9953214233</v>
      </c>
      <c r="BZ40" s="359">
        <v>219295.48958836758</v>
      </c>
      <c r="CA40" s="360">
        <v>0.15038506834000742</v>
      </c>
      <c r="CB40" s="359">
        <v>190298.55628072741</v>
      </c>
      <c r="CC40" s="360">
        <v>0.13049999999999987</v>
      </c>
      <c r="CD40" s="363"/>
      <c r="CE40" s="363">
        <v>0.15038506834000742</v>
      </c>
      <c r="CF40" s="363"/>
      <c r="CG40" s="363"/>
      <c r="CH40" s="360"/>
      <c r="CI40" s="360"/>
      <c r="CJ40" s="278"/>
    </row>
    <row r="41" spans="1:89" s="279" customFormat="1" ht="18" customHeight="1">
      <c r="A41" s="268"/>
      <c r="B41" s="357"/>
      <c r="C41" s="358"/>
      <c r="D41" s="359"/>
      <c r="E41" s="359"/>
      <c r="F41" s="359"/>
      <c r="G41" s="360"/>
      <c r="H41" s="359"/>
      <c r="I41" s="360"/>
      <c r="J41" s="359"/>
      <c r="K41" s="359"/>
      <c r="L41" s="359"/>
      <c r="M41" s="360"/>
      <c r="N41" s="359"/>
      <c r="O41" s="360"/>
      <c r="P41" s="359"/>
      <c r="Q41" s="359"/>
      <c r="R41" s="359"/>
      <c r="S41" s="360"/>
      <c r="T41" s="359"/>
      <c r="U41" s="360"/>
      <c r="V41" s="359"/>
      <c r="W41" s="359"/>
      <c r="X41" s="359"/>
      <c r="Y41" s="360"/>
      <c r="Z41" s="359"/>
      <c r="AA41" s="360"/>
      <c r="AB41" s="359"/>
      <c r="AC41" s="359"/>
      <c r="AD41" s="359"/>
      <c r="AE41" s="360"/>
      <c r="AF41" s="359"/>
      <c r="AG41" s="360"/>
      <c r="AH41" s="359"/>
      <c r="AI41" s="359"/>
      <c r="AJ41" s="359"/>
      <c r="AK41" s="360"/>
      <c r="AL41" s="359"/>
      <c r="AM41" s="360"/>
      <c r="AN41" s="359"/>
      <c r="AO41" s="359"/>
      <c r="AP41" s="359"/>
      <c r="AQ41" s="360"/>
      <c r="AR41" s="359"/>
      <c r="AS41" s="360"/>
      <c r="AT41" s="359"/>
      <c r="AU41" s="359"/>
      <c r="AV41" s="359"/>
      <c r="AW41" s="360"/>
      <c r="AX41" s="359"/>
      <c r="AY41" s="360"/>
      <c r="AZ41" s="365"/>
      <c r="BA41" s="365"/>
      <c r="BB41" s="365"/>
      <c r="BC41" s="366"/>
      <c r="BD41" s="365"/>
      <c r="BE41" s="366"/>
      <c r="BF41" s="359"/>
      <c r="BG41" s="359"/>
      <c r="BH41" s="359"/>
      <c r="BI41" s="360"/>
      <c r="BJ41" s="359"/>
      <c r="BK41" s="360"/>
      <c r="BL41" s="359"/>
      <c r="BM41" s="359"/>
      <c r="BN41" s="359"/>
      <c r="BO41" s="360"/>
      <c r="BP41" s="359"/>
      <c r="BQ41" s="360"/>
      <c r="BR41" s="359"/>
      <c r="BS41" s="359"/>
      <c r="BT41" s="359"/>
      <c r="BU41" s="360"/>
      <c r="BV41" s="359"/>
      <c r="BW41" s="360"/>
      <c r="BX41" s="359"/>
      <c r="BY41" s="359"/>
      <c r="BZ41" s="359"/>
      <c r="CA41" s="360"/>
      <c r="CB41" s="359"/>
      <c r="CC41" s="360"/>
      <c r="CD41" s="363"/>
      <c r="CE41" s="363"/>
      <c r="CF41" s="363"/>
      <c r="CG41" s="363"/>
      <c r="CH41" s="360"/>
      <c r="CI41" s="360"/>
      <c r="CJ41" s="278"/>
    </row>
    <row r="42" spans="1:89">
      <c r="AZ42" s="367"/>
      <c r="BA42" s="367"/>
      <c r="BB42" s="367"/>
      <c r="BC42" s="368"/>
      <c r="BD42" s="369"/>
      <c r="BE42" s="368"/>
      <c r="BZ42" s="370"/>
    </row>
    <row r="43" spans="1:89">
      <c r="B43" s="249" t="s">
        <v>135</v>
      </c>
      <c r="C43" s="311"/>
      <c r="D43" s="371"/>
      <c r="E43" s="371">
        <v>113754.23077428066</v>
      </c>
      <c r="F43" s="371"/>
      <c r="G43" s="371"/>
      <c r="H43" s="371"/>
      <c r="I43" s="371"/>
      <c r="J43" s="371"/>
      <c r="K43" s="371">
        <v>120334.46188223414</v>
      </c>
      <c r="L43" s="371"/>
      <c r="M43" s="371"/>
      <c r="N43" s="371"/>
      <c r="O43" s="371"/>
      <c r="P43" s="371"/>
      <c r="Q43" s="371">
        <v>109425.21913476291</v>
      </c>
      <c r="R43" s="371"/>
      <c r="S43" s="371"/>
      <c r="T43" s="371"/>
      <c r="U43" s="371"/>
      <c r="V43" s="371"/>
      <c r="W43" s="371">
        <v>104728.64296635317</v>
      </c>
      <c r="X43" s="371"/>
      <c r="Y43" s="371"/>
      <c r="Z43" s="371"/>
      <c r="AA43" s="371"/>
      <c r="AB43" s="371"/>
      <c r="AC43" s="371">
        <v>90801.967579145421</v>
      </c>
      <c r="AD43" s="371"/>
      <c r="AE43" s="371"/>
      <c r="AF43" s="371"/>
      <c r="AG43" s="371"/>
      <c r="AH43" s="371"/>
      <c r="AI43" s="371">
        <v>89277.322543915361</v>
      </c>
      <c r="AJ43" s="371"/>
      <c r="AK43" s="371"/>
      <c r="AL43" s="371"/>
      <c r="AM43" s="371"/>
      <c r="AN43" s="371"/>
      <c r="AO43" s="371">
        <v>87419.918117435911</v>
      </c>
      <c r="AP43" s="371"/>
      <c r="AQ43" s="371"/>
      <c r="AR43" s="371"/>
      <c r="AS43" s="371"/>
      <c r="AT43" s="371"/>
      <c r="AU43" s="371">
        <v>90852.035305803802</v>
      </c>
      <c r="AV43" s="371"/>
      <c r="AW43" s="371"/>
      <c r="AX43" s="371"/>
      <c r="AY43" s="371"/>
      <c r="AZ43" s="298"/>
      <c r="BA43" s="298">
        <v>92726.792979433842</v>
      </c>
      <c r="BB43" s="298"/>
      <c r="BC43" s="372"/>
      <c r="BD43" s="274"/>
      <c r="BE43" s="372"/>
      <c r="BF43" s="371"/>
      <c r="BG43" s="371">
        <v>106989.01842052441</v>
      </c>
      <c r="BH43" s="371"/>
      <c r="BI43" s="371"/>
      <c r="BJ43" s="371"/>
      <c r="BK43" s="371"/>
      <c r="BL43" s="371"/>
      <c r="BM43" s="371">
        <v>116119.91826458543</v>
      </c>
      <c r="BN43" s="371"/>
      <c r="BO43" s="371"/>
      <c r="BP43" s="371"/>
      <c r="BQ43" s="371"/>
      <c r="BR43" s="371"/>
      <c r="BS43" s="371">
        <v>116501.46735294779</v>
      </c>
      <c r="BT43" s="371"/>
      <c r="BU43" s="371"/>
      <c r="BV43" s="371"/>
      <c r="BW43" s="371"/>
      <c r="BX43" s="371"/>
      <c r="BY43" s="371">
        <v>1238930.9953214228</v>
      </c>
      <c r="BZ43" s="371">
        <v>219295.48958836764</v>
      </c>
      <c r="CA43" s="371"/>
      <c r="CB43" s="371"/>
      <c r="CC43" s="371"/>
      <c r="CD43" s="311"/>
      <c r="CE43" s="311"/>
      <c r="CF43" s="311"/>
      <c r="CG43" s="311"/>
    </row>
    <row r="44" spans="1:89" s="376" customFormat="1" ht="14.25" customHeight="1">
      <c r="A44" s="373"/>
      <c r="B44" s="374" t="s">
        <v>136</v>
      </c>
      <c r="C44" s="270" t="s">
        <v>99</v>
      </c>
      <c r="D44" s="276"/>
      <c r="E44" s="276">
        <f>E43-E23</f>
        <v>0</v>
      </c>
      <c r="F44" s="276"/>
      <c r="G44" s="276"/>
      <c r="H44" s="276"/>
      <c r="I44" s="276"/>
      <c r="J44" s="276"/>
      <c r="K44" s="276">
        <f>K43-K23</f>
        <v>0</v>
      </c>
      <c r="L44" s="276"/>
      <c r="M44" s="276"/>
      <c r="N44" s="276"/>
      <c r="O44" s="276"/>
      <c r="P44" s="276"/>
      <c r="Q44" s="276">
        <f>Q43-Q23</f>
        <v>0</v>
      </c>
      <c r="R44" s="276"/>
      <c r="S44" s="276"/>
      <c r="T44" s="276"/>
      <c r="U44" s="276"/>
      <c r="V44" s="276"/>
      <c r="W44" s="276">
        <f>W43-W23</f>
        <v>0</v>
      </c>
      <c r="X44" s="276"/>
      <c r="Y44" s="276"/>
      <c r="Z44" s="276"/>
      <c r="AA44" s="276"/>
      <c r="AB44" s="276"/>
      <c r="AC44" s="276">
        <f>AC43-AC23</f>
        <v>0</v>
      </c>
      <c r="AD44" s="276"/>
      <c r="AE44" s="276"/>
      <c r="AF44" s="276"/>
      <c r="AG44" s="276"/>
      <c r="AH44" s="276"/>
      <c r="AI44" s="276">
        <f>AI43-AI23</f>
        <v>0</v>
      </c>
      <c r="AJ44" s="276"/>
      <c r="AK44" s="276"/>
      <c r="AL44" s="276"/>
      <c r="AM44" s="276"/>
      <c r="AN44" s="276"/>
      <c r="AO44" s="276">
        <f>AO43-AO23</f>
        <v>0</v>
      </c>
      <c r="AP44" s="276"/>
      <c r="AQ44" s="276"/>
      <c r="AR44" s="276"/>
      <c r="AS44" s="276"/>
      <c r="AT44" s="276"/>
      <c r="AU44" s="276">
        <f>AU43-AU23</f>
        <v>0</v>
      </c>
      <c r="AV44" s="276"/>
      <c r="AW44" s="276"/>
      <c r="AX44" s="276"/>
      <c r="AY44" s="276"/>
      <c r="AZ44" s="276"/>
      <c r="BA44" s="276">
        <f>BA43-BA23</f>
        <v>0</v>
      </c>
      <c r="BB44" s="276"/>
      <c r="BC44" s="276"/>
      <c r="BD44" s="276"/>
      <c r="BE44" s="276"/>
      <c r="BF44" s="276"/>
      <c r="BG44" s="276">
        <f>BG43-BG23</f>
        <v>0</v>
      </c>
      <c r="BH44" s="276"/>
      <c r="BI44" s="276"/>
      <c r="BJ44" s="276"/>
      <c r="BK44" s="276"/>
      <c r="BL44" s="276"/>
      <c r="BM44" s="276">
        <f>BM43-BM23</f>
        <v>0</v>
      </c>
      <c r="BN44" s="276"/>
      <c r="BO44" s="276"/>
      <c r="BP44" s="276"/>
      <c r="BQ44" s="276"/>
      <c r="BR44" s="276"/>
      <c r="BS44" s="276">
        <f>BS43-BS23</f>
        <v>0</v>
      </c>
      <c r="BT44" s="276"/>
      <c r="BU44" s="276"/>
      <c r="BV44" s="276"/>
      <c r="BW44" s="276"/>
      <c r="BX44" s="276"/>
      <c r="BY44" s="375">
        <f>E44+K44+Q44+W44+AC44+AI44+AO44+AU44+BA44+BG44+BM44+BS44</f>
        <v>0</v>
      </c>
      <c r="BZ44" s="375">
        <f>F44+L44+R44+X44+AD44+AJ44+AP44+AV44+BB44+BH44+BN44+BT44</f>
        <v>0</v>
      </c>
      <c r="CA44" s="276"/>
      <c r="CB44" s="276"/>
      <c r="CC44" s="276"/>
      <c r="CD44" s="276"/>
      <c r="CE44" s="276"/>
      <c r="CF44" s="276"/>
      <c r="CG44" s="276"/>
    </row>
    <row r="45" spans="1:89" s="383" customFormat="1" ht="14.25" customHeight="1">
      <c r="A45" s="377"/>
      <c r="B45" s="378" t="s">
        <v>136</v>
      </c>
      <c r="C45" s="379" t="s">
        <v>99</v>
      </c>
      <c r="D45" s="380"/>
      <c r="E45" s="380">
        <v>-12.522901822652784</v>
      </c>
      <c r="F45" s="380"/>
      <c r="G45" s="380"/>
      <c r="H45" s="380"/>
      <c r="I45" s="380"/>
      <c r="J45" s="380"/>
      <c r="K45" s="380">
        <v>34.93620538918185</v>
      </c>
      <c r="L45" s="380"/>
      <c r="M45" s="380"/>
      <c r="N45" s="380"/>
      <c r="O45" s="380"/>
      <c r="P45" s="380"/>
      <c r="Q45" s="380">
        <v>16.269247344243922</v>
      </c>
      <c r="R45" s="380"/>
      <c r="S45" s="380"/>
      <c r="T45" s="380"/>
      <c r="U45" s="380"/>
      <c r="V45" s="380"/>
      <c r="W45" s="380">
        <v>6.2105109510594048</v>
      </c>
      <c r="X45" s="380"/>
      <c r="Y45" s="380"/>
      <c r="Z45" s="380"/>
      <c r="AA45" s="380"/>
      <c r="AB45" s="380"/>
      <c r="AC45" s="380">
        <v>9.726816858863458</v>
      </c>
      <c r="AD45" s="380"/>
      <c r="AE45" s="380"/>
      <c r="AF45" s="380"/>
      <c r="AG45" s="380"/>
      <c r="AH45" s="380"/>
      <c r="AI45" s="381">
        <v>0.3910516703617759</v>
      </c>
      <c r="AJ45" s="380"/>
      <c r="AK45" s="380"/>
      <c r="AL45" s="380"/>
      <c r="AM45" s="380"/>
      <c r="AN45" s="380"/>
      <c r="AO45" s="380">
        <v>0.52102873455442023</v>
      </c>
      <c r="AP45" s="380"/>
      <c r="AQ45" s="380"/>
      <c r="AR45" s="380"/>
      <c r="AS45" s="380"/>
      <c r="AT45" s="380"/>
      <c r="AU45" s="380">
        <v>-6.534462478957721</v>
      </c>
      <c r="AV45" s="380"/>
      <c r="AW45" s="380"/>
      <c r="AX45" s="380"/>
      <c r="AY45" s="380"/>
      <c r="AZ45" s="380"/>
      <c r="BA45" s="380">
        <v>-25.687443799994071</v>
      </c>
      <c r="BB45" s="380"/>
      <c r="BC45" s="380"/>
      <c r="BD45" s="380"/>
      <c r="BE45" s="380"/>
      <c r="BF45" s="380"/>
      <c r="BG45" s="380">
        <v>-12.496556782149128</v>
      </c>
      <c r="BH45" s="380"/>
      <c r="BI45" s="380"/>
      <c r="BJ45" s="380"/>
      <c r="BK45" s="380"/>
      <c r="BL45" s="380"/>
      <c r="BM45" s="380">
        <v>27.680347786328639</v>
      </c>
      <c r="BN45" s="380"/>
      <c r="BO45" s="380"/>
      <c r="BP45" s="380"/>
      <c r="BQ45" s="380"/>
      <c r="BR45" s="380"/>
      <c r="BS45" s="380">
        <v>-9.8194539903633995</v>
      </c>
      <c r="BT45" s="380"/>
      <c r="BU45" s="380"/>
      <c r="BV45" s="380"/>
      <c r="BW45" s="380"/>
      <c r="BX45" s="380"/>
      <c r="BY45" s="382">
        <v>28.674389860476367</v>
      </c>
      <c r="BZ45" s="382">
        <v>0</v>
      </c>
      <c r="CA45" s="380"/>
      <c r="CB45" s="380"/>
      <c r="CC45" s="380"/>
      <c r="CD45" s="380"/>
      <c r="CE45" s="380"/>
      <c r="CF45" s="380"/>
      <c r="CG45" s="380"/>
    </row>
    <row r="46" spans="1:89" s="343" customFormat="1">
      <c r="A46" s="384"/>
      <c r="B46" s="343" t="s">
        <v>137</v>
      </c>
      <c r="E46" s="343">
        <f>E23-E43</f>
        <v>0</v>
      </c>
      <c r="K46" s="343">
        <f>K23-K43</f>
        <v>0</v>
      </c>
      <c r="Q46" s="343">
        <f>Q23-Q43</f>
        <v>0</v>
      </c>
      <c r="W46" s="343">
        <f>W23-W43</f>
        <v>0</v>
      </c>
      <c r="AC46" s="343">
        <f>AC23-AC43</f>
        <v>0</v>
      </c>
      <c r="AI46" s="385">
        <f>AI23-AI43</f>
        <v>0</v>
      </c>
      <c r="AO46" s="343">
        <f>AO23-AO43</f>
        <v>0</v>
      </c>
      <c r="AU46" s="343">
        <f>AU23-AU43</f>
        <v>0</v>
      </c>
      <c r="BA46" s="343">
        <f>BA23-BA43</f>
        <v>0</v>
      </c>
      <c r="BG46" s="343">
        <f>BG23-BG43</f>
        <v>0</v>
      </c>
      <c r="BM46" s="343">
        <f>BM23-BM43</f>
        <v>0</v>
      </c>
      <c r="BS46" s="343">
        <f>BS23-BS43</f>
        <v>0</v>
      </c>
      <c r="BY46" s="343">
        <f>BY23-BY43</f>
        <v>0</v>
      </c>
    </row>
    <row r="47" spans="1:89" s="250" customFormat="1">
      <c r="A47" s="386"/>
      <c r="AZ47" s="387"/>
      <c r="BA47" s="387"/>
      <c r="BB47" s="387"/>
      <c r="BC47" s="388"/>
      <c r="BD47" s="389"/>
      <c r="BE47" s="388"/>
      <c r="BS47" s="250">
        <v>4</v>
      </c>
    </row>
    <row r="48" spans="1:89" ht="14.25" customHeight="1">
      <c r="AZ48" s="387"/>
      <c r="BA48" s="387"/>
      <c r="BB48" s="387"/>
      <c r="BC48" s="390"/>
      <c r="BD48" s="389"/>
      <c r="BE48" s="390"/>
      <c r="BS48" s="249">
        <v>2122.8409676548563</v>
      </c>
      <c r="BV48" s="311" t="s">
        <v>7</v>
      </c>
      <c r="BW48" s="391" t="s">
        <v>138</v>
      </c>
      <c r="BX48" s="392"/>
      <c r="BY48" s="392"/>
      <c r="BZ48" s="392">
        <v>43735.709570993444</v>
      </c>
      <c r="CA48" s="392"/>
      <c r="CB48" s="250"/>
      <c r="CC48" s="250"/>
      <c r="CD48" s="250"/>
      <c r="CE48" s="250"/>
      <c r="CF48" s="250"/>
      <c r="CG48" s="250"/>
      <c r="CH48" s="250"/>
    </row>
    <row r="49" spans="1:86" ht="14.25" customHeight="1">
      <c r="E49" s="250"/>
      <c r="AC49" s="250"/>
      <c r="AZ49" s="387"/>
      <c r="BA49" s="387"/>
      <c r="BB49" s="387"/>
      <c r="BC49" s="390"/>
      <c r="BD49" s="389"/>
      <c r="BE49" s="390"/>
      <c r="BS49" s="250">
        <f>BS48+BS44+BS45-BS46-BS47</f>
        <v>2109.0215136644929</v>
      </c>
      <c r="BV49" s="311" t="s">
        <v>7</v>
      </c>
      <c r="BW49" s="311" t="s">
        <v>139</v>
      </c>
      <c r="BX49" s="393">
        <f>BY49/(1-0.1805)</f>
        <v>220051.25497063229</v>
      </c>
      <c r="BY49" s="371">
        <f>BY12</f>
        <v>180332.00344843316</v>
      </c>
      <c r="BZ49" s="393">
        <f>BX49-BY49</f>
        <v>39719.251522199134</v>
      </c>
      <c r="CA49" s="273">
        <f>BZ49/BX49</f>
        <v>0.18050000000000002</v>
      </c>
      <c r="CC49" s="249" t="s">
        <v>140</v>
      </c>
      <c r="CD49" s="343">
        <f>SUM(BY95:BY98)</f>
        <v>45885.337809478573</v>
      </c>
      <c r="CE49" s="250"/>
      <c r="CF49" s="250"/>
      <c r="CH49" s="394">
        <v>-3.15E-3</v>
      </c>
    </row>
    <row r="50" spans="1:86" ht="14.25" customHeight="1">
      <c r="E50" s="250"/>
      <c r="AC50" s="250"/>
      <c r="AZ50" s="387"/>
      <c r="BA50" s="387"/>
      <c r="BB50" s="387"/>
      <c r="BC50" s="390"/>
      <c r="BD50" s="389"/>
      <c r="BE50" s="390"/>
      <c r="BS50" s="250"/>
      <c r="BV50" s="395" t="s">
        <v>141</v>
      </c>
      <c r="BW50" s="395"/>
      <c r="BX50" s="395"/>
      <c r="BY50" s="396"/>
      <c r="BZ50" s="396">
        <f>BZ48-BZ49</f>
        <v>4016.4580487943094</v>
      </c>
      <c r="CA50" s="396"/>
      <c r="CB50" s="250"/>
      <c r="CC50" s="250" t="s">
        <v>142</v>
      </c>
      <c r="CD50" s="250">
        <v>552.80999999999995</v>
      </c>
      <c r="CE50" s="250"/>
      <c r="CF50" s="250"/>
    </row>
    <row r="51" spans="1:86" ht="14.25" customHeight="1">
      <c r="E51" s="250"/>
      <c r="AC51" s="250"/>
      <c r="AZ51" s="387"/>
      <c r="BA51" s="387"/>
      <c r="BB51" s="387"/>
      <c r="BC51" s="390"/>
      <c r="BD51" s="389"/>
      <c r="BE51" s="390"/>
      <c r="BS51" s="250"/>
      <c r="BV51" s="311" t="s">
        <v>6</v>
      </c>
      <c r="BW51" s="391" t="s">
        <v>138</v>
      </c>
      <c r="BX51" s="392"/>
      <c r="BY51" s="392"/>
      <c r="BZ51" s="392">
        <v>13915.298651196648</v>
      </c>
      <c r="CA51" s="392"/>
      <c r="CB51" s="397" t="s">
        <v>143</v>
      </c>
      <c r="CC51" s="249" t="s">
        <v>102</v>
      </c>
      <c r="CD51" s="250">
        <v>4466.0240000000013</v>
      </c>
      <c r="CF51" s="250"/>
    </row>
    <row r="52" spans="1:86" ht="14.25" customHeight="1">
      <c r="AZ52" s="387"/>
      <c r="BA52" s="387"/>
      <c r="BB52" s="387"/>
      <c r="BC52" s="390"/>
      <c r="BD52" s="389"/>
      <c r="BE52" s="390"/>
      <c r="BV52" s="311" t="s">
        <v>6</v>
      </c>
      <c r="BW52" s="311" t="s">
        <v>139</v>
      </c>
      <c r="BX52" s="393">
        <f>BY52/(1-0.171)</f>
        <v>80596.288613275319</v>
      </c>
      <c r="BY52" s="371">
        <f>BY11</f>
        <v>66814.323260405232</v>
      </c>
      <c r="BZ52" s="393">
        <f>BX52-BY52</f>
        <v>13781.965352870087</v>
      </c>
      <c r="CA52" s="273">
        <f>BZ52/BX52</f>
        <v>0.1710000000000001</v>
      </c>
      <c r="CB52" s="397"/>
      <c r="CD52" s="250"/>
      <c r="CF52" s="250"/>
    </row>
    <row r="53" spans="1:86" ht="14.25" customHeight="1">
      <c r="AZ53" s="387"/>
      <c r="BA53" s="387"/>
      <c r="BB53" s="387"/>
      <c r="BC53" s="390"/>
      <c r="BD53" s="389"/>
      <c r="BE53" s="390"/>
      <c r="BV53" s="395" t="s">
        <v>141</v>
      </c>
      <c r="BW53" s="395"/>
      <c r="BX53" s="395"/>
      <c r="BY53" s="396"/>
      <c r="BZ53" s="396">
        <f>BZ51-BZ52</f>
        <v>133.33329832656091</v>
      </c>
      <c r="CA53" s="396"/>
      <c r="CB53" s="397" t="s">
        <v>143</v>
      </c>
      <c r="CC53" s="249" t="s">
        <v>144</v>
      </c>
      <c r="CD53" s="250">
        <v>5259.9874780000009</v>
      </c>
      <c r="CF53" s="250"/>
    </row>
    <row r="54" spans="1:86" s="279" customFormat="1" ht="14.25" customHeight="1">
      <c r="A54" s="268"/>
      <c r="AZ54" s="359"/>
      <c r="BA54" s="359"/>
      <c r="BB54" s="359"/>
      <c r="BC54" s="360"/>
      <c r="BD54" s="359"/>
      <c r="BE54" s="360"/>
      <c r="BV54" s="395" t="s">
        <v>145</v>
      </c>
      <c r="BW54" s="395"/>
      <c r="BX54" s="395"/>
      <c r="BY54" s="396"/>
      <c r="BZ54" s="396">
        <f>BZ50+BZ53</f>
        <v>4149.7913471208703</v>
      </c>
      <c r="CA54" s="395"/>
      <c r="CB54" s="249"/>
      <c r="CC54" s="249" t="s">
        <v>146</v>
      </c>
      <c r="CD54" s="250">
        <v>-99.40100000000001</v>
      </c>
      <c r="CE54" s="249"/>
      <c r="CF54" s="249"/>
      <c r="CG54" s="249"/>
      <c r="CH54" s="249"/>
    </row>
    <row r="55" spans="1:86" s="279" customFormat="1">
      <c r="A55" s="268"/>
      <c r="AZ55" s="359"/>
      <c r="BA55" s="359"/>
      <c r="BB55" s="359"/>
      <c r="BC55" s="360"/>
      <c r="BD55" s="359"/>
      <c r="BE55" s="360"/>
      <c r="BV55" s="357"/>
      <c r="BW55" s="269"/>
      <c r="BX55" s="276">
        <f>BY55+BZ55</f>
        <v>644562.52121926146</v>
      </c>
      <c r="BY55" s="276">
        <f>BY6</f>
        <v>572451.23433757888</v>
      </c>
      <c r="BZ55" s="276">
        <f>BZ54+BZ6</f>
        <v>72111.28688168255</v>
      </c>
      <c r="CA55" s="273">
        <f>BZ55/BX55</f>
        <v>0.11187632620226826</v>
      </c>
      <c r="CD55" s="376"/>
    </row>
    <row r="56" spans="1:86" s="279" customFormat="1">
      <c r="A56" s="268"/>
      <c r="AZ56" s="359"/>
      <c r="BA56" s="359"/>
      <c r="BB56" s="359"/>
      <c r="BC56" s="360"/>
      <c r="BD56" s="359"/>
      <c r="BE56" s="360"/>
      <c r="BV56" s="357"/>
      <c r="BW56" s="357"/>
      <c r="BX56" s="357"/>
      <c r="BY56" s="363"/>
      <c r="BZ56" s="363"/>
      <c r="CA56" s="357"/>
      <c r="CD56" s="376"/>
    </row>
    <row r="57" spans="1:86" s="279" customFormat="1">
      <c r="A57" s="268"/>
      <c r="AZ57" s="359"/>
      <c r="BA57" s="359"/>
      <c r="BB57" s="359"/>
      <c r="BC57" s="360"/>
      <c r="BD57" s="359"/>
      <c r="BE57" s="360"/>
      <c r="BV57" s="357"/>
      <c r="BW57" s="357"/>
      <c r="BX57" s="357"/>
      <c r="BY57" s="363"/>
      <c r="BZ57" s="363"/>
      <c r="CA57" s="357"/>
      <c r="CD57" s="376"/>
    </row>
    <row r="58" spans="1:86" s="279" customFormat="1">
      <c r="A58" s="268"/>
      <c r="AZ58" s="359"/>
      <c r="BA58" s="359"/>
      <c r="BB58" s="359"/>
      <c r="BC58" s="360"/>
      <c r="BD58" s="359"/>
      <c r="BE58" s="360"/>
      <c r="BV58" s="357"/>
      <c r="BW58" s="357"/>
      <c r="BX58" s="357"/>
      <c r="BY58" s="363"/>
      <c r="BZ58" s="363"/>
      <c r="CA58" s="357"/>
      <c r="CD58" s="376"/>
    </row>
    <row r="59" spans="1:86" s="279" customFormat="1">
      <c r="A59" s="268"/>
      <c r="AZ59" s="359"/>
      <c r="BA59" s="359"/>
      <c r="BB59" s="359"/>
      <c r="BC59" s="360"/>
      <c r="BD59" s="359"/>
      <c r="BE59" s="360"/>
      <c r="BV59" s="357"/>
      <c r="BW59" s="357"/>
      <c r="BX59" s="357"/>
      <c r="BY59" s="363"/>
      <c r="BZ59" s="363"/>
      <c r="CA59" s="357"/>
      <c r="CD59" s="376"/>
    </row>
    <row r="60" spans="1:86" s="279" customFormat="1">
      <c r="A60" s="268"/>
      <c r="AZ60" s="359"/>
      <c r="BA60" s="359"/>
      <c r="BB60" s="359"/>
      <c r="BC60" s="360"/>
      <c r="BD60" s="359"/>
      <c r="BE60" s="360"/>
      <c r="BV60" s="357"/>
      <c r="BW60" s="357"/>
      <c r="BX60" s="357"/>
      <c r="BY60" s="363"/>
      <c r="BZ60" s="363"/>
      <c r="CA60" s="357"/>
      <c r="CD60" s="376"/>
    </row>
    <row r="61" spans="1:86" s="279" customFormat="1">
      <c r="A61" s="268"/>
      <c r="AZ61" s="359"/>
      <c r="BA61" s="359"/>
      <c r="BB61" s="359"/>
      <c r="BC61" s="360"/>
      <c r="BD61" s="359"/>
      <c r="BE61" s="360"/>
      <c r="BV61" s="357"/>
      <c r="BW61" s="357"/>
      <c r="BX61" s="357"/>
      <c r="BY61" s="363"/>
      <c r="BZ61" s="363"/>
      <c r="CA61" s="357"/>
      <c r="CD61" s="376"/>
    </row>
    <row r="62" spans="1:86" s="279" customFormat="1">
      <c r="A62" s="268"/>
      <c r="AZ62" s="359"/>
      <c r="BA62" s="359"/>
      <c r="BB62" s="359"/>
      <c r="BC62" s="360"/>
      <c r="BD62" s="359"/>
      <c r="BE62" s="360"/>
      <c r="BV62" s="357"/>
      <c r="BW62" s="357"/>
      <c r="BX62" s="357"/>
      <c r="BY62" s="363"/>
      <c r="BZ62" s="363"/>
      <c r="CA62" s="357"/>
      <c r="CD62" s="376"/>
    </row>
    <row r="63" spans="1:86" s="279" customFormat="1">
      <c r="A63" s="268"/>
      <c r="AZ63" s="359"/>
      <c r="BA63" s="359"/>
      <c r="BB63" s="359"/>
      <c r="BC63" s="360"/>
      <c r="BD63" s="359"/>
      <c r="BE63" s="360"/>
      <c r="BV63" s="357"/>
      <c r="BW63" s="357"/>
      <c r="BX63" s="357"/>
      <c r="BY63" s="363"/>
      <c r="BZ63" s="363"/>
      <c r="CA63" s="357"/>
      <c r="CD63" s="376"/>
    </row>
    <row r="64" spans="1:86" s="279" customFormat="1">
      <c r="A64" s="268"/>
      <c r="AZ64" s="359"/>
      <c r="BA64" s="359"/>
      <c r="BB64" s="359"/>
      <c r="BC64" s="360"/>
      <c r="BD64" s="359"/>
      <c r="BE64" s="360"/>
      <c r="BV64" s="357"/>
      <c r="BW64" s="357"/>
      <c r="BX64" s="357"/>
      <c r="BY64" s="363"/>
      <c r="BZ64" s="363"/>
      <c r="CA64" s="357"/>
      <c r="CD64" s="376"/>
    </row>
    <row r="65" spans="1:82" s="279" customFormat="1">
      <c r="A65" s="268"/>
      <c r="AZ65" s="359"/>
      <c r="BA65" s="359"/>
      <c r="BB65" s="359"/>
      <c r="BC65" s="360"/>
      <c r="BD65" s="359"/>
      <c r="BE65" s="360"/>
      <c r="BV65" s="357"/>
      <c r="BW65" s="357"/>
      <c r="BX65" s="357"/>
      <c r="BY65" s="363"/>
      <c r="BZ65" s="363"/>
      <c r="CA65" s="357"/>
      <c r="CD65" s="376"/>
    </row>
    <row r="66" spans="1:82" s="279" customFormat="1">
      <c r="A66" s="268"/>
      <c r="AZ66" s="359"/>
      <c r="BA66" s="359"/>
      <c r="BB66" s="359"/>
      <c r="BC66" s="360"/>
      <c r="BD66" s="359"/>
      <c r="BE66" s="360"/>
      <c r="BV66" s="357"/>
      <c r="BW66" s="357"/>
      <c r="BX66" s="357"/>
      <c r="BY66" s="363"/>
      <c r="BZ66" s="363"/>
      <c r="CA66" s="357"/>
      <c r="CD66" s="376"/>
    </row>
    <row r="67" spans="1:82">
      <c r="C67" s="249" t="s">
        <v>147</v>
      </c>
      <c r="BX67" s="250"/>
      <c r="BY67" s="249"/>
      <c r="CD67" s="398">
        <f>SUM(CD48:CD54)</f>
        <v>56064.75828747858</v>
      </c>
    </row>
    <row r="68" spans="1:82">
      <c r="D68" s="399">
        <f t="shared" ref="D68:BO68" si="6">D23-D22-D19-D16-D9</f>
        <v>133940.85157696906</v>
      </c>
      <c r="E68" s="399">
        <f t="shared" si="6"/>
        <v>109429.25055188117</v>
      </c>
      <c r="F68" s="399">
        <f t="shared" si="6"/>
        <v>24511.601025087937</v>
      </c>
      <c r="G68" s="399">
        <f t="shared" si="6"/>
        <v>-0.75648697069060222</v>
      </c>
      <c r="H68" s="399">
        <f t="shared" si="6"/>
        <v>21270.488946029174</v>
      </c>
      <c r="I68" s="399">
        <f t="shared" si="6"/>
        <v>-0.65645845538283543</v>
      </c>
      <c r="J68" s="399">
        <f t="shared" si="6"/>
        <v>133351.79912167869</v>
      </c>
      <c r="K68" s="399">
        <f t="shared" si="6"/>
        <v>115965.61546516266</v>
      </c>
      <c r="L68" s="399">
        <f t="shared" si="6"/>
        <v>17386.183656515979</v>
      </c>
      <c r="M68" s="399">
        <f t="shared" si="6"/>
        <v>-0.74804544703755127</v>
      </c>
      <c r="N68" s="399">
        <f t="shared" si="6"/>
        <v>15087.248968398606</v>
      </c>
      <c r="O68" s="399">
        <f t="shared" si="6"/>
        <v>-0.64913313479826429</v>
      </c>
      <c r="P68" s="399">
        <f t="shared" si="6"/>
        <v>128994.31553686137</v>
      </c>
      <c r="Q68" s="399">
        <f t="shared" si="6"/>
        <v>105241.8008067066</v>
      </c>
      <c r="R68" s="399">
        <f t="shared" si="6"/>
        <v>23752.514730154791</v>
      </c>
      <c r="S68" s="399">
        <f t="shared" si="6"/>
        <v>-0.63687410264749689</v>
      </c>
      <c r="T68" s="399">
        <f t="shared" si="6"/>
        <v>20611.774869011857</v>
      </c>
      <c r="U68" s="399">
        <f t="shared" si="6"/>
        <v>0.15959295684286087</v>
      </c>
      <c r="V68" s="399">
        <f t="shared" si="6"/>
        <v>111964.66547869166</v>
      </c>
      <c r="W68" s="399">
        <f t="shared" si="6"/>
        <v>100859.87036827843</v>
      </c>
      <c r="X68" s="399">
        <f t="shared" si="6"/>
        <v>11104.795110413217</v>
      </c>
      <c r="Y68" s="399">
        <f t="shared" si="6"/>
        <v>-0.62800984774477908</v>
      </c>
      <c r="Z68" s="399">
        <f t="shared" si="6"/>
        <v>9636.4338421715147</v>
      </c>
      <c r="AA68" s="399">
        <f t="shared" si="6"/>
        <v>8.8455876802712816E-2</v>
      </c>
      <c r="AB68" s="399">
        <f t="shared" si="6"/>
        <v>97429.358520537819</v>
      </c>
      <c r="AC68" s="399">
        <f t="shared" si="6"/>
        <v>87628.775479145421</v>
      </c>
      <c r="AD68" s="399">
        <f t="shared" si="6"/>
        <v>9800.5830413924268</v>
      </c>
      <c r="AE68" s="399">
        <f t="shared" si="6"/>
        <v>-0.60928994189355667</v>
      </c>
      <c r="AF68" s="399">
        <f t="shared" si="6"/>
        <v>8504.6747062019276</v>
      </c>
      <c r="AG68" s="399">
        <f t="shared" si="6"/>
        <v>8.789411293470116E-2</v>
      </c>
      <c r="AH68" s="399">
        <f t="shared" si="6"/>
        <v>94036.260317982626</v>
      </c>
      <c r="AI68" s="399">
        <f t="shared" si="6"/>
        <v>86112.733198915346</v>
      </c>
      <c r="AJ68" s="399">
        <f t="shared" si="6"/>
        <v>7923.5271190672556</v>
      </c>
      <c r="AK68" s="399">
        <f t="shared" si="6"/>
        <v>-0.60857435440485119</v>
      </c>
      <c r="AL68" s="399">
        <f t="shared" si="6"/>
        <v>6875.8175293071399</v>
      </c>
      <c r="AM68" s="399">
        <f t="shared" si="6"/>
        <v>7.456607775102933E-2</v>
      </c>
      <c r="AN68" s="399">
        <f t="shared" si="6"/>
        <v>96804.826538103647</v>
      </c>
      <c r="AO68" s="399">
        <f t="shared" si="6"/>
        <v>84253.793497435894</v>
      </c>
      <c r="AP68" s="399">
        <f t="shared" si="6"/>
        <v>12551.033040667753</v>
      </c>
      <c r="AQ68" s="399">
        <f t="shared" si="6"/>
        <v>-0.62803389522805342</v>
      </c>
      <c r="AR68" s="399">
        <f t="shared" si="6"/>
        <v>10891.439089577494</v>
      </c>
      <c r="AS68" s="399">
        <f t="shared" si="6"/>
        <v>0.11271545414251197</v>
      </c>
      <c r="AT68" s="399">
        <f t="shared" si="6"/>
        <v>98954.252479659219</v>
      </c>
      <c r="AU68" s="399">
        <f t="shared" si="6"/>
        <v>87386.291900803815</v>
      </c>
      <c r="AV68" s="399">
        <f t="shared" si="6"/>
        <v>11567.960578855391</v>
      </c>
      <c r="AW68" s="399">
        <f t="shared" si="6"/>
        <v>-0.49977526780333026</v>
      </c>
      <c r="AX68" s="399">
        <f t="shared" si="6"/>
        <v>10038.356016353371</v>
      </c>
      <c r="AY68" s="399">
        <f t="shared" si="6"/>
        <v>0.1014964656321662</v>
      </c>
      <c r="AZ68" s="399">
        <f t="shared" si="6"/>
        <v>106927.56036559348</v>
      </c>
      <c r="BA68" s="399">
        <f t="shared" si="6"/>
        <v>89140.291719084838</v>
      </c>
      <c r="BB68" s="399">
        <f t="shared" si="6"/>
        <v>17787.268646508623</v>
      </c>
      <c r="BC68" s="399">
        <f t="shared" si="6"/>
        <v>-0.57926075935734922</v>
      </c>
      <c r="BD68" s="399">
        <f t="shared" si="6"/>
        <v>15435.299421623795</v>
      </c>
      <c r="BE68" s="399">
        <f t="shared" si="6"/>
        <v>0.14363968265030877</v>
      </c>
      <c r="BF68" s="399">
        <f t="shared" si="6"/>
        <v>126764.21618185597</v>
      </c>
      <c r="BG68" s="399">
        <f t="shared" si="6"/>
        <v>103035.35018966314</v>
      </c>
      <c r="BH68" s="399">
        <f t="shared" si="6"/>
        <v>23728.865992192823</v>
      </c>
      <c r="BI68" s="399">
        <f t="shared" si="6"/>
        <v>-0.68464189928020658</v>
      </c>
      <c r="BJ68" s="399">
        <f t="shared" si="6"/>
        <v>20591.253148749987</v>
      </c>
      <c r="BK68" s="399">
        <f t="shared" si="6"/>
        <v>0.16277866768505617</v>
      </c>
      <c r="BL68" s="399">
        <f t="shared" si="6"/>
        <v>132759.02323897902</v>
      </c>
      <c r="BM68" s="399">
        <f t="shared" si="6"/>
        <v>111847.48785880012</v>
      </c>
      <c r="BN68" s="399">
        <f t="shared" si="6"/>
        <v>20911.535380178884</v>
      </c>
      <c r="BO68" s="399">
        <f t="shared" si="6"/>
        <v>-0.64552858130441715</v>
      </c>
      <c r="BP68" s="399">
        <f t="shared" ref="BP68:BX68" si="7">BP23-BP22-BP19-BP16-BP9</f>
        <v>18146.451620738124</v>
      </c>
      <c r="BQ68" s="399">
        <f t="shared" si="7"/>
        <v>0.13695346465149946</v>
      </c>
      <c r="BR68" s="399">
        <f t="shared" si="7"/>
        <v>141190.5574918231</v>
      </c>
      <c r="BS68" s="399">
        <f t="shared" si="7"/>
        <v>112144.39647606688</v>
      </c>
      <c r="BT68" s="399">
        <f t="shared" si="7"/>
        <v>29046.161015756184</v>
      </c>
      <c r="BU68" s="399">
        <f t="shared" si="7"/>
        <v>-0.68624175523633235</v>
      </c>
      <c r="BV68" s="399">
        <f t="shared" si="7"/>
        <v>25205.454599961649</v>
      </c>
      <c r="BW68" s="399">
        <f t="shared" si="7"/>
        <v>0.17816924999009962</v>
      </c>
      <c r="BX68" s="399">
        <f t="shared" si="7"/>
        <v>1403117.6868487352</v>
      </c>
      <c r="BY68" s="399">
        <f>BY23-BY22-BY19-BY16-BY9</f>
        <v>1193045.6575119444</v>
      </c>
      <c r="BZ68" s="250">
        <v>1182766.8360339445</v>
      </c>
      <c r="CA68" s="250">
        <f>BZ68-BY68</f>
        <v>-10278.821477999911</v>
      </c>
      <c r="CB68" s="250"/>
    </row>
    <row r="69" spans="1:82" s="253" customFormat="1" ht="18.75" customHeight="1">
      <c r="A69" s="252"/>
      <c r="C69" s="254"/>
      <c r="D69" s="1426" t="s">
        <v>31</v>
      </c>
      <c r="E69" s="1427"/>
      <c r="F69" s="1427"/>
      <c r="G69" s="1427"/>
      <c r="H69" s="1427"/>
      <c r="I69" s="1428"/>
      <c r="J69" s="1426" t="s">
        <v>32</v>
      </c>
      <c r="K69" s="1427"/>
      <c r="L69" s="1427"/>
      <c r="M69" s="1427"/>
      <c r="N69" s="1427"/>
      <c r="O69" s="1428"/>
      <c r="P69" s="1426" t="s">
        <v>36</v>
      </c>
      <c r="Q69" s="1427"/>
      <c r="R69" s="1427"/>
      <c r="S69" s="1427"/>
      <c r="T69" s="1427"/>
      <c r="U69" s="1428"/>
      <c r="V69" s="1426" t="s">
        <v>38</v>
      </c>
      <c r="W69" s="1427"/>
      <c r="X69" s="1427"/>
      <c r="Y69" s="1427"/>
      <c r="Z69" s="1427"/>
      <c r="AA69" s="1428"/>
      <c r="AB69" s="1426" t="s">
        <v>39</v>
      </c>
      <c r="AC69" s="1427"/>
      <c r="AD69" s="1427"/>
      <c r="AE69" s="1427"/>
      <c r="AF69" s="1427"/>
      <c r="AG69" s="1428"/>
      <c r="AH69" s="1426" t="s">
        <v>40</v>
      </c>
      <c r="AI69" s="1427"/>
      <c r="AJ69" s="1427"/>
      <c r="AK69" s="1427"/>
      <c r="AL69" s="1427"/>
      <c r="AM69" s="1428"/>
      <c r="AN69" s="1426" t="s">
        <v>41</v>
      </c>
      <c r="AO69" s="1427"/>
      <c r="AP69" s="1427"/>
      <c r="AQ69" s="1427"/>
      <c r="AR69" s="1427"/>
      <c r="AS69" s="1428"/>
      <c r="AT69" s="1426" t="s">
        <v>42</v>
      </c>
      <c r="AU69" s="1427"/>
      <c r="AV69" s="1427"/>
      <c r="AW69" s="1427"/>
      <c r="AX69" s="1427"/>
      <c r="AY69" s="1428"/>
      <c r="AZ69" s="1431" t="s">
        <v>44</v>
      </c>
      <c r="BA69" s="1432"/>
      <c r="BB69" s="1432"/>
      <c r="BC69" s="1432"/>
      <c r="BD69" s="1432"/>
      <c r="BE69" s="1433"/>
      <c r="BF69" s="1426" t="s">
        <v>47</v>
      </c>
      <c r="BG69" s="1427"/>
      <c r="BH69" s="1427"/>
      <c r="BI69" s="1427"/>
      <c r="BJ69" s="1427"/>
      <c r="BK69" s="1428"/>
      <c r="BL69" s="1426" t="s">
        <v>48</v>
      </c>
      <c r="BM69" s="1427"/>
      <c r="BN69" s="1427"/>
      <c r="BO69" s="1427"/>
      <c r="BP69" s="1427"/>
      <c r="BQ69" s="1428"/>
      <c r="BR69" s="1426" t="s">
        <v>49</v>
      </c>
      <c r="BS69" s="1427"/>
      <c r="BT69" s="1427"/>
      <c r="BU69" s="1427"/>
      <c r="BV69" s="1427"/>
      <c r="BW69" s="1428"/>
      <c r="BX69" s="1429" t="s">
        <v>113</v>
      </c>
      <c r="BY69" s="1430"/>
      <c r="BZ69" s="1430"/>
      <c r="CA69" s="1430"/>
      <c r="CB69" s="1430"/>
      <c r="CC69" s="1430"/>
    </row>
    <row r="70" spans="1:82" s="257" customFormat="1" ht="25.5" customHeight="1">
      <c r="A70" s="256"/>
      <c r="C70" s="258"/>
      <c r="D70" s="259" t="s">
        <v>117</v>
      </c>
      <c r="E70" s="259" t="s">
        <v>118</v>
      </c>
      <c r="F70" s="259" t="s">
        <v>119</v>
      </c>
      <c r="G70" s="260" t="s">
        <v>26</v>
      </c>
      <c r="H70" s="259" t="s">
        <v>120</v>
      </c>
      <c r="I70" s="260" t="s">
        <v>26</v>
      </c>
      <c r="J70" s="259" t="s">
        <v>117</v>
      </c>
      <c r="K70" s="259" t="s">
        <v>118</v>
      </c>
      <c r="L70" s="259" t="s">
        <v>119</v>
      </c>
      <c r="M70" s="260" t="s">
        <v>26</v>
      </c>
      <c r="N70" s="259" t="s">
        <v>120</v>
      </c>
      <c r="O70" s="260" t="s">
        <v>26</v>
      </c>
      <c r="P70" s="259" t="s">
        <v>117</v>
      </c>
      <c r="Q70" s="259" t="s">
        <v>118</v>
      </c>
      <c r="R70" s="259" t="s">
        <v>119</v>
      </c>
      <c r="S70" s="260" t="s">
        <v>26</v>
      </c>
      <c r="T70" s="259" t="s">
        <v>120</v>
      </c>
      <c r="U70" s="260" t="s">
        <v>26</v>
      </c>
      <c r="V70" s="259" t="s">
        <v>117</v>
      </c>
      <c r="W70" s="259" t="s">
        <v>118</v>
      </c>
      <c r="X70" s="259" t="s">
        <v>119</v>
      </c>
      <c r="Y70" s="260" t="s">
        <v>26</v>
      </c>
      <c r="Z70" s="259" t="s">
        <v>120</v>
      </c>
      <c r="AA70" s="260" t="s">
        <v>26</v>
      </c>
      <c r="AB70" s="259" t="s">
        <v>117</v>
      </c>
      <c r="AC70" s="259" t="s">
        <v>118</v>
      </c>
      <c r="AD70" s="259" t="s">
        <v>119</v>
      </c>
      <c r="AE70" s="260" t="s">
        <v>26</v>
      </c>
      <c r="AF70" s="259" t="s">
        <v>120</v>
      </c>
      <c r="AG70" s="260" t="s">
        <v>26</v>
      </c>
      <c r="AH70" s="259" t="s">
        <v>117</v>
      </c>
      <c r="AI70" s="259" t="s">
        <v>118</v>
      </c>
      <c r="AJ70" s="259" t="s">
        <v>119</v>
      </c>
      <c r="AK70" s="260" t="s">
        <v>26</v>
      </c>
      <c r="AL70" s="259" t="s">
        <v>120</v>
      </c>
      <c r="AM70" s="260" t="s">
        <v>26</v>
      </c>
      <c r="AN70" s="259" t="s">
        <v>117</v>
      </c>
      <c r="AO70" s="259" t="s">
        <v>118</v>
      </c>
      <c r="AP70" s="259" t="s">
        <v>119</v>
      </c>
      <c r="AQ70" s="260" t="s">
        <v>26</v>
      </c>
      <c r="AR70" s="259" t="s">
        <v>120</v>
      </c>
      <c r="AS70" s="260" t="s">
        <v>26</v>
      </c>
      <c r="AT70" s="259" t="s">
        <v>117</v>
      </c>
      <c r="AU70" s="259" t="s">
        <v>118</v>
      </c>
      <c r="AV70" s="259" t="s">
        <v>119</v>
      </c>
      <c r="AW70" s="260" t="s">
        <v>26</v>
      </c>
      <c r="AX70" s="259" t="s">
        <v>120</v>
      </c>
      <c r="AY70" s="260" t="s">
        <v>26</v>
      </c>
      <c r="AZ70" s="259" t="s">
        <v>117</v>
      </c>
      <c r="BA70" s="259" t="s">
        <v>118</v>
      </c>
      <c r="BB70" s="259" t="s">
        <v>119</v>
      </c>
      <c r="BC70" s="260" t="s">
        <v>26</v>
      </c>
      <c r="BD70" s="259" t="s">
        <v>120</v>
      </c>
      <c r="BE70" s="260" t="s">
        <v>26</v>
      </c>
      <c r="BF70" s="259" t="s">
        <v>117</v>
      </c>
      <c r="BG70" s="259" t="s">
        <v>118</v>
      </c>
      <c r="BH70" s="259" t="s">
        <v>119</v>
      </c>
      <c r="BI70" s="260" t="s">
        <v>26</v>
      </c>
      <c r="BJ70" s="259" t="s">
        <v>120</v>
      </c>
      <c r="BK70" s="260" t="s">
        <v>26</v>
      </c>
      <c r="BL70" s="259" t="s">
        <v>117</v>
      </c>
      <c r="BM70" s="259" t="s">
        <v>118</v>
      </c>
      <c r="BN70" s="259" t="s">
        <v>119</v>
      </c>
      <c r="BO70" s="260" t="s">
        <v>26</v>
      </c>
      <c r="BP70" s="259" t="s">
        <v>120</v>
      </c>
      <c r="BQ70" s="260" t="s">
        <v>26</v>
      </c>
      <c r="BR70" s="259" t="s">
        <v>117</v>
      </c>
      <c r="BS70" s="259" t="s">
        <v>118</v>
      </c>
      <c r="BT70" s="259" t="s">
        <v>119</v>
      </c>
      <c r="BU70" s="260" t="s">
        <v>26</v>
      </c>
      <c r="BV70" s="259" t="s">
        <v>120</v>
      </c>
      <c r="BW70" s="260" t="s">
        <v>26</v>
      </c>
      <c r="BX70" s="259" t="s">
        <v>117</v>
      </c>
      <c r="BY70" s="400" t="s">
        <v>118</v>
      </c>
      <c r="BZ70" s="259" t="s">
        <v>121</v>
      </c>
      <c r="CA70" s="259" t="s">
        <v>26</v>
      </c>
      <c r="CB70" s="259" t="s">
        <v>121</v>
      </c>
      <c r="CC70" s="259" t="s">
        <v>26</v>
      </c>
    </row>
    <row r="71" spans="1:82">
      <c r="A71" s="401"/>
      <c r="B71" s="401" t="s">
        <v>125</v>
      </c>
      <c r="C71" s="270" t="s">
        <v>148</v>
      </c>
      <c r="D71" s="298"/>
      <c r="E71" s="298">
        <v>43.536000000000001</v>
      </c>
      <c r="F71" s="298"/>
      <c r="G71" s="298"/>
      <c r="H71" s="298"/>
      <c r="I71" s="298"/>
      <c r="J71" s="298"/>
      <c r="K71" s="298">
        <v>56.576999999999998</v>
      </c>
      <c r="L71" s="298"/>
      <c r="M71" s="298"/>
      <c r="N71" s="298"/>
      <c r="O71" s="298"/>
      <c r="P71" s="298"/>
      <c r="Q71" s="298">
        <v>68.058000000000007</v>
      </c>
      <c r="R71" s="298"/>
      <c r="S71" s="298"/>
      <c r="T71" s="298"/>
      <c r="U71" s="298"/>
      <c r="V71" s="298"/>
      <c r="W71" s="298">
        <v>61.997</v>
      </c>
      <c r="X71" s="298"/>
      <c r="Y71" s="298"/>
      <c r="Z71" s="298"/>
      <c r="AA71" s="298"/>
      <c r="AB71" s="298"/>
      <c r="AC71" s="298">
        <v>56.283999999999999</v>
      </c>
      <c r="AD71" s="298"/>
      <c r="AE71" s="298"/>
      <c r="AF71" s="298"/>
      <c r="AG71" s="298"/>
      <c r="AH71" s="298"/>
      <c r="AI71" s="298">
        <v>50.685000000000002</v>
      </c>
      <c r="AJ71" s="298"/>
      <c r="AK71" s="298"/>
      <c r="AL71" s="298"/>
      <c r="AM71" s="298"/>
      <c r="AN71" s="298"/>
      <c r="AO71" s="298">
        <v>59.04</v>
      </c>
      <c r="AP71" s="298"/>
      <c r="AQ71" s="298"/>
      <c r="AR71" s="298"/>
      <c r="AS71" s="298"/>
      <c r="AT71" s="298"/>
      <c r="AU71" s="298">
        <v>59.048000000000002</v>
      </c>
      <c r="AV71" s="298"/>
      <c r="AW71" s="298"/>
      <c r="AX71" s="298"/>
      <c r="AY71" s="298"/>
      <c r="AZ71" s="298"/>
      <c r="BA71" s="298">
        <v>18.834</v>
      </c>
      <c r="BB71" s="298"/>
      <c r="BC71" s="298"/>
      <c r="BD71" s="298"/>
      <c r="BE71" s="298"/>
      <c r="BF71" s="298"/>
      <c r="BG71" s="298">
        <v>29.981999999999999</v>
      </c>
      <c r="BH71" s="298"/>
      <c r="BI71" s="298"/>
      <c r="BJ71" s="298"/>
      <c r="BK71" s="298"/>
      <c r="BL71" s="298"/>
      <c r="BM71" s="298">
        <v>43.430999999999997</v>
      </c>
      <c r="BN71" s="298"/>
      <c r="BO71" s="298"/>
      <c r="BP71" s="298"/>
      <c r="BQ71" s="298"/>
      <c r="BR71" s="298"/>
      <c r="BS71" s="298">
        <v>43.414000000000001</v>
      </c>
      <c r="BT71" s="311"/>
      <c r="BU71" s="298"/>
      <c r="BV71" s="298"/>
      <c r="BW71" s="298"/>
      <c r="BX71" s="298"/>
      <c r="BY71" s="402">
        <f t="shared" ref="BY71:BY106" si="8">SUM(D71:BX71)</f>
        <v>590.88600000000008</v>
      </c>
      <c r="BZ71" s="298"/>
      <c r="CA71" s="298"/>
      <c r="CB71" s="298"/>
      <c r="CC71" s="298"/>
    </row>
    <row r="72" spans="1:82">
      <c r="A72" s="401"/>
      <c r="B72" s="401" t="s">
        <v>125</v>
      </c>
      <c r="C72" s="270" t="s">
        <v>149</v>
      </c>
      <c r="D72" s="298"/>
      <c r="E72" s="298">
        <v>2.6190000000000002</v>
      </c>
      <c r="F72" s="298"/>
      <c r="G72" s="298"/>
      <c r="H72" s="298"/>
      <c r="I72" s="298"/>
      <c r="J72" s="298"/>
      <c r="K72" s="298">
        <v>3.577</v>
      </c>
      <c r="L72" s="298"/>
      <c r="M72" s="298"/>
      <c r="N72" s="298"/>
      <c r="O72" s="298"/>
      <c r="P72" s="298"/>
      <c r="Q72" s="298">
        <v>3.5209999999999999</v>
      </c>
      <c r="R72" s="298"/>
      <c r="S72" s="298"/>
      <c r="T72" s="298"/>
      <c r="U72" s="298"/>
      <c r="V72" s="298"/>
      <c r="W72" s="298">
        <v>1.351</v>
      </c>
      <c r="X72" s="298"/>
      <c r="Y72" s="298"/>
      <c r="Z72" s="298"/>
      <c r="AA72" s="298"/>
      <c r="AB72" s="298"/>
      <c r="AC72" s="298">
        <v>0.27700000000000002</v>
      </c>
      <c r="AD72" s="298"/>
      <c r="AE72" s="298"/>
      <c r="AF72" s="298"/>
      <c r="AG72" s="298"/>
      <c r="AH72" s="298"/>
      <c r="AI72" s="298">
        <v>0.57999999999999996</v>
      </c>
      <c r="AJ72" s="298"/>
      <c r="AK72" s="298"/>
      <c r="AL72" s="298"/>
      <c r="AM72" s="298"/>
      <c r="AN72" s="298"/>
      <c r="AO72" s="298">
        <v>1.3480000000000001</v>
      </c>
      <c r="AP72" s="298"/>
      <c r="AQ72" s="298"/>
      <c r="AR72" s="298"/>
      <c r="AS72" s="298"/>
      <c r="AT72" s="298"/>
      <c r="AU72" s="298">
        <v>1.3680000000000001</v>
      </c>
      <c r="AV72" s="298"/>
      <c r="AW72" s="298"/>
      <c r="AX72" s="298"/>
      <c r="AY72" s="298"/>
      <c r="AZ72" s="298"/>
      <c r="BA72" s="298">
        <v>1.5209999999999999</v>
      </c>
      <c r="BB72" s="298"/>
      <c r="BC72" s="298"/>
      <c r="BD72" s="298"/>
      <c r="BE72" s="298"/>
      <c r="BF72" s="298"/>
      <c r="BG72" s="298">
        <v>1.458</v>
      </c>
      <c r="BH72" s="298"/>
      <c r="BI72" s="298"/>
      <c r="BJ72" s="298"/>
      <c r="BK72" s="298"/>
      <c r="BL72" s="298"/>
      <c r="BM72" s="298">
        <v>1.821</v>
      </c>
      <c r="BN72" s="298"/>
      <c r="BO72" s="298"/>
      <c r="BP72" s="298"/>
      <c r="BQ72" s="298"/>
      <c r="BR72" s="298"/>
      <c r="BS72" s="298">
        <v>1.978</v>
      </c>
      <c r="BT72" s="311"/>
      <c r="BU72" s="298"/>
      <c r="BV72" s="298"/>
      <c r="BW72" s="298"/>
      <c r="BX72" s="298"/>
      <c r="BY72" s="402">
        <f t="shared" si="8"/>
        <v>21.419</v>
      </c>
      <c r="BZ72" s="298"/>
      <c r="CA72" s="298"/>
      <c r="CB72" s="298"/>
      <c r="CC72" s="298"/>
    </row>
    <row r="73" spans="1:82">
      <c r="A73" s="401"/>
      <c r="B73" s="401" t="s">
        <v>9</v>
      </c>
      <c r="C73" s="270" t="s">
        <v>150</v>
      </c>
      <c r="D73" s="298"/>
      <c r="E73" s="298">
        <v>398.61</v>
      </c>
      <c r="F73" s="298"/>
      <c r="G73" s="298"/>
      <c r="H73" s="298"/>
      <c r="I73" s="298"/>
      <c r="J73" s="298"/>
      <c r="K73" s="298">
        <v>431.33499999999998</v>
      </c>
      <c r="L73" s="298"/>
      <c r="M73" s="298"/>
      <c r="N73" s="298"/>
      <c r="O73" s="298"/>
      <c r="P73" s="298"/>
      <c r="Q73" s="298">
        <v>381.971</v>
      </c>
      <c r="R73" s="298"/>
      <c r="S73" s="298"/>
      <c r="T73" s="298"/>
      <c r="U73" s="298"/>
      <c r="V73" s="298"/>
      <c r="W73" s="298">
        <v>281.37400000000002</v>
      </c>
      <c r="X73" s="298"/>
      <c r="Y73" s="298"/>
      <c r="Z73" s="298"/>
      <c r="AA73" s="298"/>
      <c r="AB73" s="298"/>
      <c r="AC73" s="298">
        <v>238.953</v>
      </c>
      <c r="AD73" s="298"/>
      <c r="AE73" s="298"/>
      <c r="AF73" s="298"/>
      <c r="AG73" s="298"/>
      <c r="AH73" s="298"/>
      <c r="AI73" s="298">
        <v>218.72200000000001</v>
      </c>
      <c r="AJ73" s="298"/>
      <c r="AK73" s="298"/>
      <c r="AL73" s="298"/>
      <c r="AM73" s="298"/>
      <c r="AN73" s="298"/>
      <c r="AO73" s="298">
        <v>228.33099999999999</v>
      </c>
      <c r="AP73" s="298"/>
      <c r="AQ73" s="298"/>
      <c r="AR73" s="298"/>
      <c r="AS73" s="298"/>
      <c r="AT73" s="298"/>
      <c r="AU73" s="298">
        <v>255.00399999999999</v>
      </c>
      <c r="AV73" s="298"/>
      <c r="AW73" s="298"/>
      <c r="AX73" s="298"/>
      <c r="AY73" s="298"/>
      <c r="AZ73" s="298"/>
      <c r="BA73" s="298">
        <v>243.64400000000001</v>
      </c>
      <c r="BB73" s="298"/>
      <c r="BC73" s="298"/>
      <c r="BD73" s="298"/>
      <c r="BE73" s="298"/>
      <c r="BF73" s="298"/>
      <c r="BG73" s="298">
        <v>283.47300000000001</v>
      </c>
      <c r="BH73" s="298"/>
      <c r="BI73" s="298"/>
      <c r="BJ73" s="298"/>
      <c r="BK73" s="298"/>
      <c r="BL73" s="298"/>
      <c r="BM73" s="298">
        <v>296.46499999999997</v>
      </c>
      <c r="BN73" s="298"/>
      <c r="BO73" s="298"/>
      <c r="BP73" s="298"/>
      <c r="BQ73" s="298"/>
      <c r="BR73" s="298"/>
      <c r="BS73" s="298">
        <v>302.64400000000001</v>
      </c>
      <c r="BT73" s="311"/>
      <c r="BU73" s="298"/>
      <c r="BV73" s="298"/>
      <c r="BW73" s="298"/>
      <c r="BX73" s="298"/>
      <c r="BY73" s="402">
        <f t="shared" si="8"/>
        <v>3560.5259999999998</v>
      </c>
      <c r="BZ73" s="298"/>
      <c r="CA73" s="298"/>
      <c r="CB73" s="298"/>
      <c r="CC73" s="298"/>
    </row>
    <row r="74" spans="1:82">
      <c r="A74" s="401"/>
      <c r="B74" s="401" t="s">
        <v>129</v>
      </c>
      <c r="C74" s="270" t="s">
        <v>151</v>
      </c>
      <c r="D74" s="298"/>
      <c r="E74" s="298">
        <v>18.651</v>
      </c>
      <c r="F74" s="298"/>
      <c r="G74" s="298"/>
      <c r="H74" s="298"/>
      <c r="I74" s="298"/>
      <c r="J74" s="298"/>
      <c r="K74" s="298">
        <v>18.216000000000001</v>
      </c>
      <c r="L74" s="298"/>
      <c r="M74" s="298"/>
      <c r="N74" s="298"/>
      <c r="O74" s="298"/>
      <c r="P74" s="298"/>
      <c r="Q74" s="298">
        <v>17.338000000000001</v>
      </c>
      <c r="R74" s="298"/>
      <c r="S74" s="298"/>
      <c r="T74" s="298"/>
      <c r="U74" s="298"/>
      <c r="V74" s="298"/>
      <c r="W74" s="298">
        <v>14.282999999999999</v>
      </c>
      <c r="X74" s="298"/>
      <c r="Y74" s="298"/>
      <c r="Z74" s="298"/>
      <c r="AA74" s="298"/>
      <c r="AB74" s="298"/>
      <c r="AC74" s="298">
        <v>10.673</v>
      </c>
      <c r="AD74" s="298"/>
      <c r="AE74" s="298"/>
      <c r="AF74" s="298"/>
      <c r="AG74" s="298"/>
      <c r="AH74" s="298"/>
      <c r="AI74" s="298">
        <v>7.3019999999999996</v>
      </c>
      <c r="AJ74" s="298"/>
      <c r="AK74" s="298"/>
      <c r="AL74" s="298"/>
      <c r="AM74" s="298"/>
      <c r="AN74" s="298"/>
      <c r="AO74" s="298">
        <v>8.516</v>
      </c>
      <c r="AP74" s="298"/>
      <c r="AQ74" s="298"/>
      <c r="AR74" s="298"/>
      <c r="AS74" s="298"/>
      <c r="AT74" s="298"/>
      <c r="AU74" s="298">
        <v>8.2929999999999993</v>
      </c>
      <c r="AV74" s="298"/>
      <c r="AW74" s="298"/>
      <c r="AX74" s="298"/>
      <c r="AY74" s="298"/>
      <c r="AZ74" s="298"/>
      <c r="BA74" s="298">
        <v>12.456</v>
      </c>
      <c r="BB74" s="298"/>
      <c r="BC74" s="298"/>
      <c r="BD74" s="298"/>
      <c r="BE74" s="298"/>
      <c r="BF74" s="298"/>
      <c r="BG74" s="298">
        <v>22.029</v>
      </c>
      <c r="BH74" s="298"/>
      <c r="BI74" s="298"/>
      <c r="BJ74" s="298"/>
      <c r="BK74" s="298"/>
      <c r="BL74" s="298"/>
      <c r="BM74" s="298">
        <v>17.989000000000001</v>
      </c>
      <c r="BN74" s="298"/>
      <c r="BO74" s="298"/>
      <c r="BP74" s="298"/>
      <c r="BQ74" s="298"/>
      <c r="BR74" s="298"/>
      <c r="BS74" s="298">
        <v>18.131</v>
      </c>
      <c r="BT74" s="311"/>
      <c r="BU74" s="298"/>
      <c r="BV74" s="298"/>
      <c r="BW74" s="298"/>
      <c r="BX74" s="298"/>
      <c r="BY74" s="402">
        <f t="shared" si="8"/>
        <v>173.87700000000001</v>
      </c>
      <c r="BZ74" s="298"/>
      <c r="CA74" s="298"/>
      <c r="CB74" s="298"/>
      <c r="CC74" s="298"/>
    </row>
    <row r="75" spans="1:82">
      <c r="A75" s="401"/>
      <c r="B75" s="401" t="s">
        <v>129</v>
      </c>
      <c r="C75" s="270" t="s">
        <v>152</v>
      </c>
      <c r="D75" s="298"/>
      <c r="E75" s="298">
        <v>6.2160000000000002</v>
      </c>
      <c r="F75" s="298"/>
      <c r="G75" s="298"/>
      <c r="H75" s="298"/>
      <c r="I75" s="298"/>
      <c r="J75" s="298"/>
      <c r="K75" s="298">
        <v>5.2919999999999998</v>
      </c>
      <c r="L75" s="298"/>
      <c r="M75" s="298"/>
      <c r="N75" s="298"/>
      <c r="O75" s="298"/>
      <c r="P75" s="298"/>
      <c r="Q75" s="298">
        <v>4.7039999999999997</v>
      </c>
      <c r="R75" s="298"/>
      <c r="S75" s="298"/>
      <c r="T75" s="298"/>
      <c r="U75" s="298"/>
      <c r="V75" s="298"/>
      <c r="W75" s="298">
        <v>4.242</v>
      </c>
      <c r="X75" s="298"/>
      <c r="Y75" s="298"/>
      <c r="Z75" s="298"/>
      <c r="AA75" s="298"/>
      <c r="AB75" s="298"/>
      <c r="AC75" s="298">
        <v>2.6040000000000001</v>
      </c>
      <c r="AD75" s="298"/>
      <c r="AE75" s="298"/>
      <c r="AF75" s="298"/>
      <c r="AG75" s="298"/>
      <c r="AH75" s="298"/>
      <c r="AI75" s="298">
        <v>4.41</v>
      </c>
      <c r="AJ75" s="298"/>
      <c r="AK75" s="298"/>
      <c r="AL75" s="298"/>
      <c r="AM75" s="298"/>
      <c r="AN75" s="298"/>
      <c r="AO75" s="298">
        <v>2.9380000000000002</v>
      </c>
      <c r="AP75" s="298"/>
      <c r="AQ75" s="298"/>
      <c r="AR75" s="298"/>
      <c r="AS75" s="298"/>
      <c r="AT75" s="298"/>
      <c r="AU75" s="298">
        <v>4.032</v>
      </c>
      <c r="AV75" s="298"/>
      <c r="AW75" s="298"/>
      <c r="AX75" s="298"/>
      <c r="AY75" s="298"/>
      <c r="AZ75" s="298"/>
      <c r="BA75" s="298">
        <v>3.258</v>
      </c>
      <c r="BB75" s="298"/>
      <c r="BC75" s="298"/>
      <c r="BD75" s="298"/>
      <c r="BE75" s="298"/>
      <c r="BF75" s="298"/>
      <c r="BG75" s="298">
        <v>5.3339999999999996</v>
      </c>
      <c r="BH75" s="298"/>
      <c r="BI75" s="298"/>
      <c r="BJ75" s="298"/>
      <c r="BK75" s="298"/>
      <c r="BL75" s="298"/>
      <c r="BM75" s="298">
        <v>5.25</v>
      </c>
      <c r="BN75" s="298"/>
      <c r="BO75" s="298"/>
      <c r="BP75" s="298"/>
      <c r="BQ75" s="298"/>
      <c r="BR75" s="298"/>
      <c r="BS75" s="298">
        <v>6.3419999999999996</v>
      </c>
      <c r="BT75" s="311"/>
      <c r="BU75" s="298"/>
      <c r="BV75" s="298"/>
      <c r="BW75" s="298"/>
      <c r="BX75" s="298"/>
      <c r="BY75" s="402">
        <f t="shared" si="8"/>
        <v>54.622</v>
      </c>
      <c r="BZ75" s="298"/>
      <c r="CA75" s="298"/>
      <c r="CB75" s="298"/>
      <c r="CC75" s="298"/>
    </row>
    <row r="76" spans="1:82">
      <c r="A76" s="401"/>
      <c r="B76" s="401" t="s">
        <v>99</v>
      </c>
      <c r="C76" s="270" t="s">
        <v>153</v>
      </c>
      <c r="D76" s="298"/>
      <c r="E76" s="298">
        <v>2.8940000000000001</v>
      </c>
      <c r="F76" s="298"/>
      <c r="G76" s="298"/>
      <c r="H76" s="298"/>
      <c r="I76" s="298"/>
      <c r="J76" s="298"/>
      <c r="K76" s="298">
        <v>3.544</v>
      </c>
      <c r="L76" s="298"/>
      <c r="M76" s="298"/>
      <c r="N76" s="298"/>
      <c r="O76" s="298"/>
      <c r="P76" s="298"/>
      <c r="Q76" s="298">
        <v>3.899</v>
      </c>
      <c r="R76" s="298"/>
      <c r="S76" s="298"/>
      <c r="T76" s="298"/>
      <c r="U76" s="298"/>
      <c r="V76" s="298"/>
      <c r="W76" s="298">
        <v>6.3879999999999999</v>
      </c>
      <c r="X76" s="298"/>
      <c r="Y76" s="298"/>
      <c r="Z76" s="298"/>
      <c r="AA76" s="298"/>
      <c r="AB76" s="298"/>
      <c r="AC76" s="298">
        <v>5.258</v>
      </c>
      <c r="AD76" s="298"/>
      <c r="AE76" s="298"/>
      <c r="AF76" s="298"/>
      <c r="AG76" s="298"/>
      <c r="AH76" s="298"/>
      <c r="AI76" s="298">
        <v>2.5569999999999999</v>
      </c>
      <c r="AJ76" s="298"/>
      <c r="AK76" s="298"/>
      <c r="AL76" s="298"/>
      <c r="AM76" s="298"/>
      <c r="AN76" s="298"/>
      <c r="AO76" s="298">
        <v>4.5</v>
      </c>
      <c r="AP76" s="298"/>
      <c r="AQ76" s="298"/>
      <c r="AR76" s="298"/>
      <c r="AS76" s="298"/>
      <c r="AT76" s="298"/>
      <c r="AU76" s="298">
        <v>3.5430000000000001</v>
      </c>
      <c r="AV76" s="298"/>
      <c r="AW76" s="298"/>
      <c r="AX76" s="298"/>
      <c r="AY76" s="298"/>
      <c r="AZ76" s="298"/>
      <c r="BA76" s="298">
        <v>2.855</v>
      </c>
      <c r="BB76" s="298"/>
      <c r="BC76" s="298"/>
      <c r="BD76" s="298"/>
      <c r="BE76" s="298"/>
      <c r="BF76" s="298"/>
      <c r="BG76" s="298">
        <v>3.4950000000000001</v>
      </c>
      <c r="BH76" s="298"/>
      <c r="BI76" s="298"/>
      <c r="BJ76" s="298"/>
      <c r="BK76" s="298"/>
      <c r="BL76" s="298"/>
      <c r="BM76" s="298">
        <v>4.0110000000000001</v>
      </c>
      <c r="BN76" s="298"/>
      <c r="BO76" s="298"/>
      <c r="BP76" s="298"/>
      <c r="BQ76" s="298"/>
      <c r="BR76" s="298"/>
      <c r="BS76" s="298">
        <v>3.7360000000000002</v>
      </c>
      <c r="BT76" s="311"/>
      <c r="BU76" s="298"/>
      <c r="BV76" s="298"/>
      <c r="BW76" s="298"/>
      <c r="BX76" s="298"/>
      <c r="BY76" s="402">
        <f t="shared" si="8"/>
        <v>46.679999999999993</v>
      </c>
      <c r="BZ76" s="298"/>
      <c r="CA76" s="298"/>
      <c r="CB76" s="298"/>
      <c r="CC76" s="298"/>
    </row>
    <row r="77" spans="1:82">
      <c r="A77" s="401"/>
      <c r="B77" s="401" t="s">
        <v>99</v>
      </c>
      <c r="C77" s="270" t="s">
        <v>154</v>
      </c>
      <c r="D77" s="298"/>
      <c r="E77" s="298">
        <v>1.5009999999999999</v>
      </c>
      <c r="F77" s="298"/>
      <c r="G77" s="298"/>
      <c r="H77" s="298"/>
      <c r="I77" s="298"/>
      <c r="J77" s="298"/>
      <c r="K77" s="298">
        <v>0.97399999999999998</v>
      </c>
      <c r="L77" s="298"/>
      <c r="M77" s="298"/>
      <c r="N77" s="298"/>
      <c r="O77" s="298"/>
      <c r="P77" s="298"/>
      <c r="Q77" s="298">
        <v>5.6520000000000001</v>
      </c>
      <c r="R77" s="298"/>
      <c r="S77" s="298"/>
      <c r="T77" s="298"/>
      <c r="U77" s="298"/>
      <c r="V77" s="298"/>
      <c r="W77" s="298">
        <v>1.0049999999999999</v>
      </c>
      <c r="X77" s="298"/>
      <c r="Y77" s="298"/>
      <c r="Z77" s="298"/>
      <c r="AA77" s="298"/>
      <c r="AB77" s="298"/>
      <c r="AC77" s="298">
        <v>0</v>
      </c>
      <c r="AD77" s="298"/>
      <c r="AE77" s="298"/>
      <c r="AF77" s="298"/>
      <c r="AG77" s="298"/>
      <c r="AH77" s="298"/>
      <c r="AI77" s="298">
        <v>1.3240000000000001</v>
      </c>
      <c r="AJ77" s="298"/>
      <c r="AK77" s="298"/>
      <c r="AL77" s="298"/>
      <c r="AM77" s="298"/>
      <c r="AN77" s="298"/>
      <c r="AO77" s="298">
        <v>0.23200000000000001</v>
      </c>
      <c r="AP77" s="298"/>
      <c r="AQ77" s="298"/>
      <c r="AR77" s="298"/>
      <c r="AS77" s="298"/>
      <c r="AT77" s="298"/>
      <c r="AU77" s="298">
        <v>0.312</v>
      </c>
      <c r="AV77" s="298"/>
      <c r="AW77" s="298"/>
      <c r="AX77" s="298"/>
      <c r="AY77" s="298"/>
      <c r="AZ77" s="298"/>
      <c r="BA77" s="298">
        <v>1.4279999999999999</v>
      </c>
      <c r="BB77" s="298"/>
      <c r="BC77" s="298"/>
      <c r="BD77" s="298"/>
      <c r="BE77" s="298"/>
      <c r="BF77" s="298"/>
      <c r="BG77" s="298">
        <v>1.5369999999999999</v>
      </c>
      <c r="BH77" s="298"/>
      <c r="BI77" s="298"/>
      <c r="BJ77" s="298"/>
      <c r="BK77" s="298"/>
      <c r="BL77" s="298"/>
      <c r="BM77" s="298">
        <v>0.40600000000000003</v>
      </c>
      <c r="BN77" s="298"/>
      <c r="BO77" s="298"/>
      <c r="BP77" s="298"/>
      <c r="BQ77" s="298"/>
      <c r="BR77" s="298"/>
      <c r="BS77" s="298">
        <v>3.6429999999999998</v>
      </c>
      <c r="BT77" s="311"/>
      <c r="BU77" s="298"/>
      <c r="BV77" s="298"/>
      <c r="BW77" s="298"/>
      <c r="BX77" s="298"/>
      <c r="BY77" s="402">
        <f t="shared" si="8"/>
        <v>18.013999999999996</v>
      </c>
      <c r="BZ77" s="298"/>
      <c r="CA77" s="298"/>
      <c r="CB77" s="298"/>
      <c r="CC77" s="298"/>
    </row>
    <row r="78" spans="1:82" s="408" customFormat="1" ht="18" customHeight="1">
      <c r="A78" s="403" t="s">
        <v>155</v>
      </c>
      <c r="B78" s="404" t="s">
        <v>13</v>
      </c>
      <c r="C78" s="405" t="s">
        <v>156</v>
      </c>
      <c r="D78" s="406"/>
      <c r="E78" s="407">
        <v>-1784.557</v>
      </c>
      <c r="F78" s="407"/>
      <c r="G78" s="407"/>
      <c r="H78" s="407"/>
      <c r="I78" s="407"/>
      <c r="J78" s="407"/>
      <c r="K78" s="407">
        <v>-1785.6869999999999</v>
      </c>
      <c r="L78" s="407">
        <v>0</v>
      </c>
      <c r="M78" s="407">
        <v>0</v>
      </c>
      <c r="N78" s="407">
        <v>0</v>
      </c>
      <c r="O78" s="407">
        <v>0</v>
      </c>
      <c r="P78" s="407">
        <v>0</v>
      </c>
      <c r="Q78" s="407">
        <v>-1739.3440000000001</v>
      </c>
      <c r="R78" s="407">
        <v>0</v>
      </c>
      <c r="S78" s="407">
        <v>0</v>
      </c>
      <c r="T78" s="407">
        <v>0</v>
      </c>
      <c r="U78" s="407">
        <v>0</v>
      </c>
      <c r="V78" s="407">
        <v>0</v>
      </c>
      <c r="W78" s="407">
        <v>-1380.777</v>
      </c>
      <c r="X78" s="407">
        <v>0</v>
      </c>
      <c r="Y78" s="407">
        <v>0</v>
      </c>
      <c r="Z78" s="407">
        <v>0</v>
      </c>
      <c r="AA78" s="407">
        <v>0</v>
      </c>
      <c r="AB78" s="407">
        <v>0</v>
      </c>
      <c r="AC78" s="407">
        <v>-1123.2919999999999</v>
      </c>
      <c r="AD78" s="407">
        <v>0</v>
      </c>
      <c r="AE78" s="407">
        <v>0</v>
      </c>
      <c r="AF78" s="407">
        <v>0</v>
      </c>
      <c r="AG78" s="407">
        <v>0</v>
      </c>
      <c r="AH78" s="407">
        <v>0</v>
      </c>
      <c r="AI78" s="407">
        <v>-1128.4839999999999</v>
      </c>
      <c r="AJ78" s="407">
        <v>0</v>
      </c>
      <c r="AK78" s="407">
        <v>0</v>
      </c>
      <c r="AL78" s="407">
        <v>0</v>
      </c>
      <c r="AM78" s="407">
        <v>0</v>
      </c>
      <c r="AN78" s="407">
        <v>0</v>
      </c>
      <c r="AO78" s="407">
        <v>-1161.1949999999999</v>
      </c>
      <c r="AP78" s="407">
        <v>0</v>
      </c>
      <c r="AQ78" s="407">
        <v>0</v>
      </c>
      <c r="AR78" s="407">
        <v>0</v>
      </c>
      <c r="AS78" s="407">
        <v>0</v>
      </c>
      <c r="AT78" s="407">
        <v>0</v>
      </c>
      <c r="AU78" s="407">
        <v>-1203.3620000000001</v>
      </c>
      <c r="AV78" s="407">
        <v>0</v>
      </c>
      <c r="AW78" s="407">
        <v>0</v>
      </c>
      <c r="AX78" s="407">
        <v>0</v>
      </c>
      <c r="AY78" s="407">
        <v>0</v>
      </c>
      <c r="AZ78" s="407">
        <v>0</v>
      </c>
      <c r="BA78" s="407">
        <v>-1300</v>
      </c>
      <c r="BB78" s="407">
        <v>0</v>
      </c>
      <c r="BC78" s="407">
        <v>0</v>
      </c>
      <c r="BD78" s="407">
        <v>0</v>
      </c>
      <c r="BE78" s="407">
        <v>0</v>
      </c>
      <c r="BF78" s="407">
        <v>0</v>
      </c>
      <c r="BG78" s="407">
        <v>-1700</v>
      </c>
      <c r="BH78" s="407">
        <v>0</v>
      </c>
      <c r="BI78" s="407">
        <v>0</v>
      </c>
      <c r="BJ78" s="407">
        <v>0</v>
      </c>
      <c r="BK78" s="407">
        <v>0</v>
      </c>
      <c r="BL78" s="407">
        <v>0</v>
      </c>
      <c r="BM78" s="407">
        <v>-1740</v>
      </c>
      <c r="BN78" s="407">
        <v>0</v>
      </c>
      <c r="BO78" s="407">
        <v>0</v>
      </c>
      <c r="BP78" s="407">
        <v>0</v>
      </c>
      <c r="BQ78" s="407">
        <v>0</v>
      </c>
      <c r="BR78" s="407">
        <v>0</v>
      </c>
      <c r="BS78" s="407">
        <v>-1740</v>
      </c>
      <c r="BT78" s="406">
        <v>0</v>
      </c>
      <c r="BU78" s="407">
        <v>0</v>
      </c>
      <c r="BV78" s="407">
        <v>0</v>
      </c>
      <c r="BW78" s="407">
        <v>0</v>
      </c>
      <c r="BX78" s="407">
        <v>0</v>
      </c>
      <c r="BY78" s="402">
        <f t="shared" si="8"/>
        <v>-17786.698</v>
      </c>
      <c r="BZ78" s="407"/>
      <c r="CA78" s="406"/>
      <c r="CB78" s="406"/>
      <c r="CC78" s="406"/>
    </row>
    <row r="79" spans="1:82" s="408" customFormat="1" ht="18" customHeight="1">
      <c r="A79" s="403" t="s">
        <v>155</v>
      </c>
      <c r="B79" s="404" t="s">
        <v>124</v>
      </c>
      <c r="C79" s="405" t="s">
        <v>157</v>
      </c>
      <c r="D79" s="406"/>
      <c r="E79" s="407">
        <v>-410</v>
      </c>
      <c r="F79" s="407"/>
      <c r="G79" s="407"/>
      <c r="H79" s="407"/>
      <c r="I79" s="407"/>
      <c r="J79" s="407"/>
      <c r="K79" s="407">
        <v>-410</v>
      </c>
      <c r="L79" s="407"/>
      <c r="M79" s="407"/>
      <c r="N79" s="407"/>
      <c r="O79" s="407"/>
      <c r="P79" s="407"/>
      <c r="Q79" s="407">
        <v>-410</v>
      </c>
      <c r="R79" s="407"/>
      <c r="S79" s="407"/>
      <c r="T79" s="407"/>
      <c r="U79" s="407"/>
      <c r="V79" s="407"/>
      <c r="W79" s="407">
        <v>-327.52</v>
      </c>
      <c r="X79" s="407"/>
      <c r="Y79" s="407"/>
      <c r="Z79" s="407"/>
      <c r="AA79" s="407"/>
      <c r="AB79" s="407"/>
      <c r="AC79" s="407">
        <v>-187.36</v>
      </c>
      <c r="AD79" s="407"/>
      <c r="AE79" s="407"/>
      <c r="AF79" s="407"/>
      <c r="AG79" s="407"/>
      <c r="AH79" s="407"/>
      <c r="AI79" s="407">
        <v>-200.16</v>
      </c>
      <c r="AJ79" s="407"/>
      <c r="AK79" s="407"/>
      <c r="AL79" s="407"/>
      <c r="AM79" s="407"/>
      <c r="AN79" s="407"/>
      <c r="AO79" s="407">
        <v>-125.36</v>
      </c>
      <c r="AP79" s="407"/>
      <c r="AQ79" s="407"/>
      <c r="AR79" s="407"/>
      <c r="AS79" s="407"/>
      <c r="AT79" s="407"/>
      <c r="AU79" s="407">
        <v>-180</v>
      </c>
      <c r="AV79" s="407"/>
      <c r="AW79" s="407"/>
      <c r="AX79" s="407"/>
      <c r="AY79" s="407"/>
      <c r="AZ79" s="407"/>
      <c r="BA79" s="407">
        <v>-187</v>
      </c>
      <c r="BB79" s="407"/>
      <c r="BC79" s="407"/>
      <c r="BD79" s="407"/>
      <c r="BE79" s="407"/>
      <c r="BF79" s="407"/>
      <c r="BG79" s="407">
        <v>-300</v>
      </c>
      <c r="BH79" s="407"/>
      <c r="BI79" s="407"/>
      <c r="BJ79" s="407"/>
      <c r="BK79" s="407"/>
      <c r="BL79" s="407"/>
      <c r="BM79" s="407">
        <v>-400</v>
      </c>
      <c r="BN79" s="407"/>
      <c r="BO79" s="407"/>
      <c r="BP79" s="407"/>
      <c r="BQ79" s="407"/>
      <c r="BR79" s="407"/>
      <c r="BS79" s="407">
        <v>-410</v>
      </c>
      <c r="BT79" s="406"/>
      <c r="BU79" s="407"/>
      <c r="BV79" s="407"/>
      <c r="BW79" s="407"/>
      <c r="BX79" s="407"/>
      <c r="BY79" s="402">
        <f t="shared" si="8"/>
        <v>-3547.4</v>
      </c>
      <c r="BZ79" s="407"/>
      <c r="CA79" s="406"/>
      <c r="CB79" s="406"/>
      <c r="CC79" s="406"/>
    </row>
    <row r="80" spans="1:82" s="408" customFormat="1" ht="33.75">
      <c r="A80" s="403" t="s">
        <v>155</v>
      </c>
      <c r="B80" s="404" t="s">
        <v>124</v>
      </c>
      <c r="C80" s="405" t="s">
        <v>158</v>
      </c>
      <c r="D80" s="406"/>
      <c r="E80" s="407">
        <v>-640</v>
      </c>
      <c r="F80" s="407"/>
      <c r="G80" s="407"/>
      <c r="H80" s="407"/>
      <c r="I80" s="407"/>
      <c r="J80" s="407"/>
      <c r="K80" s="407">
        <v>-642</v>
      </c>
      <c r="L80" s="407"/>
      <c r="M80" s="407"/>
      <c r="N80" s="407"/>
      <c r="O80" s="407"/>
      <c r="P80" s="407"/>
      <c r="Q80" s="407">
        <v>-580</v>
      </c>
      <c r="R80" s="407"/>
      <c r="S80" s="407"/>
      <c r="T80" s="407"/>
      <c r="U80" s="407"/>
      <c r="V80" s="407"/>
      <c r="W80" s="407">
        <v>-405</v>
      </c>
      <c r="X80" s="407"/>
      <c r="Y80" s="407"/>
      <c r="Z80" s="407"/>
      <c r="AA80" s="407"/>
      <c r="AB80" s="407"/>
      <c r="AC80" s="407">
        <v>-214</v>
      </c>
      <c r="AD80" s="407"/>
      <c r="AE80" s="407"/>
      <c r="AF80" s="407"/>
      <c r="AG80" s="407"/>
      <c r="AH80" s="407"/>
      <c r="AI80" s="407">
        <v>-194</v>
      </c>
      <c r="AJ80" s="407"/>
      <c r="AK80" s="407"/>
      <c r="AL80" s="407"/>
      <c r="AM80" s="407"/>
      <c r="AN80" s="407"/>
      <c r="AO80" s="407">
        <v>-161</v>
      </c>
      <c r="AP80" s="407"/>
      <c r="AQ80" s="407"/>
      <c r="AR80" s="407"/>
      <c r="AS80" s="407"/>
      <c r="AT80" s="407"/>
      <c r="AU80" s="407">
        <v>-200</v>
      </c>
      <c r="AV80" s="407"/>
      <c r="AW80" s="407"/>
      <c r="AX80" s="407"/>
      <c r="AY80" s="407"/>
      <c r="AZ80" s="407"/>
      <c r="BA80" s="407">
        <v>-200</v>
      </c>
      <c r="BB80" s="407"/>
      <c r="BC80" s="407"/>
      <c r="BD80" s="407"/>
      <c r="BE80" s="407"/>
      <c r="BF80" s="407"/>
      <c r="BG80" s="407">
        <v>-400</v>
      </c>
      <c r="BH80" s="407"/>
      <c r="BI80" s="407"/>
      <c r="BJ80" s="407"/>
      <c r="BK80" s="407"/>
      <c r="BL80" s="407"/>
      <c r="BM80" s="407">
        <v>-620</v>
      </c>
      <c r="BN80" s="407"/>
      <c r="BO80" s="407"/>
      <c r="BP80" s="407"/>
      <c r="BQ80" s="407"/>
      <c r="BR80" s="407"/>
      <c r="BS80" s="407">
        <v>-640</v>
      </c>
      <c r="BT80" s="406"/>
      <c r="BU80" s="407"/>
      <c r="BV80" s="407"/>
      <c r="BW80" s="407"/>
      <c r="BX80" s="407"/>
      <c r="BY80" s="402">
        <f t="shared" si="8"/>
        <v>-4896</v>
      </c>
      <c r="BZ80" s="407"/>
      <c r="CA80" s="406"/>
      <c r="CB80" s="406"/>
      <c r="CC80" s="406"/>
    </row>
    <row r="81" spans="1:81" s="408" customFormat="1">
      <c r="A81" s="403" t="s">
        <v>155</v>
      </c>
      <c r="B81" s="404" t="s">
        <v>124</v>
      </c>
      <c r="C81" s="405" t="s">
        <v>159</v>
      </c>
      <c r="D81" s="406"/>
      <c r="E81" s="407">
        <v>-8.5570000000000004</v>
      </c>
      <c r="F81" s="407"/>
      <c r="G81" s="407"/>
      <c r="H81" s="407"/>
      <c r="I81" s="407"/>
      <c r="J81" s="407"/>
      <c r="K81" s="407">
        <v>-8.3000000000000007</v>
      </c>
      <c r="L81" s="407"/>
      <c r="M81" s="407"/>
      <c r="N81" s="407"/>
      <c r="O81" s="407"/>
      <c r="P81" s="407"/>
      <c r="Q81" s="407">
        <v>-7.165</v>
      </c>
      <c r="R81" s="407"/>
      <c r="S81" s="407"/>
      <c r="T81" s="407"/>
      <c r="U81" s="407"/>
      <c r="V81" s="407"/>
      <c r="W81" s="407">
        <v>-5.3609999999999998</v>
      </c>
      <c r="X81" s="407"/>
      <c r="Y81" s="407"/>
      <c r="Z81" s="407"/>
      <c r="AA81" s="407"/>
      <c r="AB81" s="407"/>
      <c r="AC81" s="407">
        <v>-3.0409999999999999</v>
      </c>
      <c r="AD81" s="407"/>
      <c r="AE81" s="407"/>
      <c r="AF81" s="407"/>
      <c r="AG81" s="407"/>
      <c r="AH81" s="407"/>
      <c r="AI81" s="407">
        <v>-2.5259999999999998</v>
      </c>
      <c r="AJ81" s="407"/>
      <c r="AK81" s="407"/>
      <c r="AL81" s="407"/>
      <c r="AM81" s="407"/>
      <c r="AN81" s="407"/>
      <c r="AO81" s="407">
        <v>-2.9380000000000002</v>
      </c>
      <c r="AP81" s="407"/>
      <c r="AQ81" s="407"/>
      <c r="AR81" s="407"/>
      <c r="AS81" s="407"/>
      <c r="AT81" s="407"/>
      <c r="AU81" s="407">
        <v>-3.7629999999999999</v>
      </c>
      <c r="AV81" s="407"/>
      <c r="AW81" s="407"/>
      <c r="AX81" s="407"/>
      <c r="AY81" s="407"/>
      <c r="AZ81" s="407"/>
      <c r="BA81" s="407">
        <v>-3.5049999999999999</v>
      </c>
      <c r="BB81" s="407"/>
      <c r="BC81" s="407"/>
      <c r="BD81" s="407"/>
      <c r="BE81" s="407"/>
      <c r="BF81" s="407"/>
      <c r="BG81" s="407">
        <v>-5.1029999999999998</v>
      </c>
      <c r="BH81" s="407"/>
      <c r="BI81" s="407"/>
      <c r="BJ81" s="407"/>
      <c r="BK81" s="407"/>
      <c r="BL81" s="407"/>
      <c r="BM81" s="407">
        <v>-6.8559999999999999</v>
      </c>
      <c r="BN81" s="407"/>
      <c r="BO81" s="407"/>
      <c r="BP81" s="407"/>
      <c r="BQ81" s="407"/>
      <c r="BR81" s="407"/>
      <c r="BS81" s="407">
        <v>-7.681</v>
      </c>
      <c r="BT81" s="406"/>
      <c r="BU81" s="407"/>
      <c r="BV81" s="407"/>
      <c r="BW81" s="407"/>
      <c r="BX81" s="407"/>
      <c r="BY81" s="402">
        <f t="shared" si="8"/>
        <v>-64.796000000000006</v>
      </c>
      <c r="BZ81" s="407"/>
      <c r="CA81" s="406"/>
      <c r="CB81" s="406"/>
      <c r="CC81" s="406"/>
    </row>
    <row r="82" spans="1:81" s="408" customFormat="1" ht="22.5">
      <c r="A82" s="403" t="s">
        <v>155</v>
      </c>
      <c r="B82" s="404" t="s">
        <v>6</v>
      </c>
      <c r="C82" s="405" t="s">
        <v>160</v>
      </c>
      <c r="D82" s="406"/>
      <c r="E82" s="407">
        <v>-53</v>
      </c>
      <c r="F82" s="407"/>
      <c r="G82" s="407"/>
      <c r="H82" s="407"/>
      <c r="I82" s="407"/>
      <c r="J82" s="407"/>
      <c r="K82" s="407">
        <v>-56</v>
      </c>
      <c r="L82" s="407"/>
      <c r="M82" s="407"/>
      <c r="N82" s="407"/>
      <c r="O82" s="407"/>
      <c r="P82" s="407"/>
      <c r="Q82" s="407">
        <v>-44</v>
      </c>
      <c r="R82" s="407"/>
      <c r="S82" s="407"/>
      <c r="T82" s="407"/>
      <c r="U82" s="407"/>
      <c r="V82" s="407"/>
      <c r="W82" s="407">
        <v>-30.356000000000002</v>
      </c>
      <c r="X82" s="407"/>
      <c r="Y82" s="407"/>
      <c r="Z82" s="407"/>
      <c r="AA82" s="407"/>
      <c r="AB82" s="407"/>
      <c r="AC82" s="407">
        <v>-4.5999999999999999E-2</v>
      </c>
      <c r="AD82" s="407"/>
      <c r="AE82" s="407"/>
      <c r="AF82" s="407"/>
      <c r="AG82" s="407"/>
      <c r="AH82" s="407"/>
      <c r="AI82" s="407">
        <v>0</v>
      </c>
      <c r="AJ82" s="407"/>
      <c r="AK82" s="407"/>
      <c r="AL82" s="407"/>
      <c r="AM82" s="407"/>
      <c r="AN82" s="407"/>
      <c r="AO82" s="407">
        <v>0</v>
      </c>
      <c r="AP82" s="407"/>
      <c r="AQ82" s="407"/>
      <c r="AR82" s="407"/>
      <c r="AS82" s="407"/>
      <c r="AT82" s="407"/>
      <c r="AU82" s="407">
        <v>0</v>
      </c>
      <c r="AV82" s="407"/>
      <c r="AW82" s="407"/>
      <c r="AX82" s="407"/>
      <c r="AY82" s="407"/>
      <c r="AZ82" s="407"/>
      <c r="BA82" s="407">
        <v>0</v>
      </c>
      <c r="BB82" s="407"/>
      <c r="BC82" s="407"/>
      <c r="BD82" s="407"/>
      <c r="BE82" s="407"/>
      <c r="BF82" s="407"/>
      <c r="BG82" s="407">
        <v>-40</v>
      </c>
      <c r="BH82" s="407"/>
      <c r="BI82" s="407"/>
      <c r="BJ82" s="407"/>
      <c r="BK82" s="407"/>
      <c r="BL82" s="407"/>
      <c r="BM82" s="407">
        <v>-50</v>
      </c>
      <c r="BN82" s="407"/>
      <c r="BO82" s="407"/>
      <c r="BP82" s="407"/>
      <c r="BQ82" s="407"/>
      <c r="BR82" s="407"/>
      <c r="BS82" s="407">
        <v>-50</v>
      </c>
      <c r="BT82" s="406"/>
      <c r="BU82" s="407"/>
      <c r="BV82" s="407"/>
      <c r="BW82" s="407"/>
      <c r="BX82" s="407"/>
      <c r="BY82" s="402">
        <f t="shared" si="8"/>
        <v>-323.40199999999999</v>
      </c>
      <c r="BZ82" s="407"/>
      <c r="CA82" s="406"/>
      <c r="CB82" s="406"/>
      <c r="CC82" s="406"/>
    </row>
    <row r="83" spans="1:81" s="408" customFormat="1" ht="22.5">
      <c r="A83" s="403" t="s">
        <v>155</v>
      </c>
      <c r="B83" s="404" t="s">
        <v>8</v>
      </c>
      <c r="C83" s="405" t="s">
        <v>161</v>
      </c>
      <c r="D83" s="406"/>
      <c r="E83" s="407">
        <v>-100</v>
      </c>
      <c r="F83" s="407"/>
      <c r="G83" s="407"/>
      <c r="H83" s="407"/>
      <c r="I83" s="407"/>
      <c r="J83" s="407"/>
      <c r="K83" s="407">
        <v>-100</v>
      </c>
      <c r="L83" s="407"/>
      <c r="M83" s="407"/>
      <c r="N83" s="407"/>
      <c r="O83" s="407"/>
      <c r="P83" s="407"/>
      <c r="Q83" s="407">
        <v>-100</v>
      </c>
      <c r="R83" s="407"/>
      <c r="S83" s="407"/>
      <c r="T83" s="407"/>
      <c r="U83" s="407"/>
      <c r="V83" s="407"/>
      <c r="W83" s="407">
        <v>-100</v>
      </c>
      <c r="X83" s="407"/>
      <c r="Y83" s="407"/>
      <c r="Z83" s="407"/>
      <c r="AA83" s="407"/>
      <c r="AB83" s="407"/>
      <c r="AC83" s="407">
        <v>-100</v>
      </c>
      <c r="AD83" s="407"/>
      <c r="AE83" s="407"/>
      <c r="AF83" s="407"/>
      <c r="AG83" s="407"/>
      <c r="AH83" s="407"/>
      <c r="AI83" s="407">
        <v>-100</v>
      </c>
      <c r="AJ83" s="407"/>
      <c r="AK83" s="407"/>
      <c r="AL83" s="407"/>
      <c r="AM83" s="407"/>
      <c r="AN83" s="407"/>
      <c r="AO83" s="407">
        <v>-100</v>
      </c>
      <c r="AP83" s="407"/>
      <c r="AQ83" s="407"/>
      <c r="AR83" s="407"/>
      <c r="AS83" s="407"/>
      <c r="AT83" s="407"/>
      <c r="AU83" s="407">
        <v>-100</v>
      </c>
      <c r="AV83" s="407"/>
      <c r="AW83" s="407"/>
      <c r="AX83" s="407"/>
      <c r="AY83" s="407"/>
      <c r="AZ83" s="407"/>
      <c r="BA83" s="407">
        <v>-100</v>
      </c>
      <c r="BB83" s="407"/>
      <c r="BC83" s="407"/>
      <c r="BD83" s="407"/>
      <c r="BE83" s="407"/>
      <c r="BF83" s="407"/>
      <c r="BG83" s="407">
        <v>-100</v>
      </c>
      <c r="BH83" s="407"/>
      <c r="BI83" s="407"/>
      <c r="BJ83" s="407"/>
      <c r="BK83" s="407"/>
      <c r="BL83" s="407"/>
      <c r="BM83" s="407">
        <v>-100</v>
      </c>
      <c r="BN83" s="407"/>
      <c r="BO83" s="407"/>
      <c r="BP83" s="407"/>
      <c r="BQ83" s="407"/>
      <c r="BR83" s="407"/>
      <c r="BS83" s="407">
        <v>-100</v>
      </c>
      <c r="BT83" s="406"/>
      <c r="BU83" s="407"/>
      <c r="BV83" s="407"/>
      <c r="BW83" s="407"/>
      <c r="BX83" s="407"/>
      <c r="BY83" s="402">
        <f t="shared" si="8"/>
        <v>-1200</v>
      </c>
      <c r="BZ83" s="407"/>
      <c r="CA83" s="406"/>
      <c r="CB83" s="406"/>
      <c r="CC83" s="406"/>
    </row>
    <row r="84" spans="1:81" s="408" customFormat="1" ht="22.5">
      <c r="A84" s="403" t="s">
        <v>155</v>
      </c>
      <c r="B84" s="404"/>
      <c r="C84" s="405" t="s">
        <v>162</v>
      </c>
      <c r="D84" s="406"/>
      <c r="E84" s="407">
        <v>-420</v>
      </c>
      <c r="F84" s="407"/>
      <c r="G84" s="407"/>
      <c r="H84" s="407"/>
      <c r="I84" s="407"/>
      <c r="J84" s="407"/>
      <c r="K84" s="407">
        <v>-422</v>
      </c>
      <c r="L84" s="407"/>
      <c r="M84" s="407"/>
      <c r="N84" s="407"/>
      <c r="O84" s="407"/>
      <c r="P84" s="407"/>
      <c r="Q84" s="407">
        <v>-400</v>
      </c>
      <c r="R84" s="407"/>
      <c r="S84" s="407"/>
      <c r="T84" s="407"/>
      <c r="U84" s="407"/>
      <c r="V84" s="407"/>
      <c r="W84" s="407">
        <v>-357</v>
      </c>
      <c r="X84" s="407"/>
      <c r="Y84" s="407"/>
      <c r="Z84" s="407"/>
      <c r="AA84" s="407"/>
      <c r="AB84" s="407"/>
      <c r="AC84" s="407">
        <v>-62</v>
      </c>
      <c r="AD84" s="407"/>
      <c r="AE84" s="407"/>
      <c r="AF84" s="407"/>
      <c r="AG84" s="407"/>
      <c r="AH84" s="407"/>
      <c r="AI84" s="407">
        <v>-40</v>
      </c>
      <c r="AJ84" s="407"/>
      <c r="AK84" s="407"/>
      <c r="AL84" s="407"/>
      <c r="AM84" s="407"/>
      <c r="AN84" s="407"/>
      <c r="AO84" s="407">
        <v>-40</v>
      </c>
      <c r="AP84" s="407"/>
      <c r="AQ84" s="407"/>
      <c r="AR84" s="407"/>
      <c r="AS84" s="407"/>
      <c r="AT84" s="407"/>
      <c r="AU84" s="407">
        <v>-40</v>
      </c>
      <c r="AV84" s="407"/>
      <c r="AW84" s="407"/>
      <c r="AX84" s="407"/>
      <c r="AY84" s="407"/>
      <c r="AZ84" s="407"/>
      <c r="BA84" s="407">
        <v>-60</v>
      </c>
      <c r="BB84" s="407"/>
      <c r="BC84" s="407"/>
      <c r="BD84" s="407"/>
      <c r="BE84" s="407"/>
      <c r="BF84" s="407"/>
      <c r="BG84" s="407">
        <v>-360</v>
      </c>
      <c r="BH84" s="407"/>
      <c r="BI84" s="407"/>
      <c r="BJ84" s="407"/>
      <c r="BK84" s="407"/>
      <c r="BL84" s="407"/>
      <c r="BM84" s="407">
        <v>-425</v>
      </c>
      <c r="BN84" s="407"/>
      <c r="BO84" s="407"/>
      <c r="BP84" s="407"/>
      <c r="BQ84" s="407"/>
      <c r="BR84" s="407"/>
      <c r="BS84" s="407">
        <v>-430</v>
      </c>
      <c r="BT84" s="406"/>
      <c r="BU84" s="407"/>
      <c r="BV84" s="407"/>
      <c r="BW84" s="407"/>
      <c r="BX84" s="407"/>
      <c r="BY84" s="402">
        <f t="shared" si="8"/>
        <v>-3056</v>
      </c>
      <c r="BZ84" s="407"/>
      <c r="CA84" s="406"/>
      <c r="CB84" s="406"/>
      <c r="CC84" s="406"/>
    </row>
    <row r="85" spans="1:81" s="408" customFormat="1" ht="56.25">
      <c r="A85" s="403"/>
      <c r="B85" s="404" t="s">
        <v>12</v>
      </c>
      <c r="C85" s="405" t="s">
        <v>163</v>
      </c>
      <c r="D85" s="406"/>
      <c r="E85" s="407">
        <v>-38</v>
      </c>
      <c r="F85" s="407"/>
      <c r="G85" s="407"/>
      <c r="H85" s="407"/>
      <c r="I85" s="407"/>
      <c r="J85" s="407"/>
      <c r="K85" s="407">
        <v>-38</v>
      </c>
      <c r="L85" s="407"/>
      <c r="M85" s="407"/>
      <c r="N85" s="407"/>
      <c r="O85" s="407"/>
      <c r="P85" s="407"/>
      <c r="Q85" s="407">
        <v>-38</v>
      </c>
      <c r="R85" s="407"/>
      <c r="S85" s="407"/>
      <c r="T85" s="407"/>
      <c r="U85" s="407"/>
      <c r="V85" s="407"/>
      <c r="W85" s="407">
        <v>-38</v>
      </c>
      <c r="X85" s="407"/>
      <c r="Y85" s="407"/>
      <c r="Z85" s="407"/>
      <c r="AA85" s="407"/>
      <c r="AB85" s="407"/>
      <c r="AC85" s="407">
        <v>-38</v>
      </c>
      <c r="AD85" s="407"/>
      <c r="AE85" s="407"/>
      <c r="AF85" s="407"/>
      <c r="AG85" s="407"/>
      <c r="AH85" s="407"/>
      <c r="AI85" s="407">
        <v>-30.305</v>
      </c>
      <c r="AJ85" s="407"/>
      <c r="AK85" s="407"/>
      <c r="AL85" s="407"/>
      <c r="AM85" s="407"/>
      <c r="AN85" s="407"/>
      <c r="AO85" s="407">
        <v>-23</v>
      </c>
      <c r="AP85" s="407"/>
      <c r="AQ85" s="407"/>
      <c r="AR85" s="407"/>
      <c r="AS85" s="407"/>
      <c r="AT85" s="407"/>
      <c r="AU85" s="407">
        <v>-25.975999999999999</v>
      </c>
      <c r="AV85" s="407"/>
      <c r="AW85" s="407"/>
      <c r="AX85" s="407"/>
      <c r="AY85" s="407"/>
      <c r="AZ85" s="407"/>
      <c r="BA85" s="407">
        <v>-30</v>
      </c>
      <c r="BB85" s="407"/>
      <c r="BC85" s="407"/>
      <c r="BD85" s="407"/>
      <c r="BE85" s="407"/>
      <c r="BF85" s="407"/>
      <c r="BG85" s="407">
        <v>-38</v>
      </c>
      <c r="BH85" s="407"/>
      <c r="BI85" s="407"/>
      <c r="BJ85" s="407"/>
      <c r="BK85" s="407"/>
      <c r="BL85" s="407"/>
      <c r="BM85" s="407">
        <v>-38</v>
      </c>
      <c r="BN85" s="407"/>
      <c r="BO85" s="407"/>
      <c r="BP85" s="407"/>
      <c r="BQ85" s="407"/>
      <c r="BR85" s="407"/>
      <c r="BS85" s="407">
        <v>-38</v>
      </c>
      <c r="BT85" s="406"/>
      <c r="BU85" s="407"/>
      <c r="BV85" s="407"/>
      <c r="BW85" s="407"/>
      <c r="BX85" s="407"/>
      <c r="BY85" s="402">
        <f t="shared" si="8"/>
        <v>-413.28100000000001</v>
      </c>
      <c r="BZ85" s="407"/>
      <c r="CA85" s="406"/>
      <c r="CB85" s="406"/>
      <c r="CC85" s="406"/>
    </row>
    <row r="86" spans="1:81" s="408" customFormat="1">
      <c r="A86" s="403"/>
      <c r="B86" s="404" t="s">
        <v>125</v>
      </c>
      <c r="C86" s="405" t="s">
        <v>164</v>
      </c>
      <c r="D86" s="406"/>
      <c r="E86" s="407">
        <v>0</v>
      </c>
      <c r="F86" s="407"/>
      <c r="G86" s="407"/>
      <c r="H86" s="407"/>
      <c r="I86" s="407"/>
      <c r="J86" s="407"/>
      <c r="K86" s="407">
        <v>0</v>
      </c>
      <c r="L86" s="407"/>
      <c r="M86" s="407"/>
      <c r="N86" s="407"/>
      <c r="O86" s="407"/>
      <c r="P86" s="407"/>
      <c r="Q86" s="407">
        <v>0</v>
      </c>
      <c r="R86" s="407"/>
      <c r="S86" s="407"/>
      <c r="T86" s="407"/>
      <c r="U86" s="407"/>
      <c r="V86" s="407"/>
      <c r="W86" s="407">
        <v>0</v>
      </c>
      <c r="X86" s="407"/>
      <c r="Y86" s="407"/>
      <c r="Z86" s="407"/>
      <c r="AA86" s="407"/>
      <c r="AB86" s="407"/>
      <c r="AC86" s="407">
        <v>0</v>
      </c>
      <c r="AD86" s="407"/>
      <c r="AE86" s="407"/>
      <c r="AF86" s="407"/>
      <c r="AG86" s="407"/>
      <c r="AH86" s="407"/>
      <c r="AI86" s="407">
        <v>0</v>
      </c>
      <c r="AJ86" s="407"/>
      <c r="AK86" s="407"/>
      <c r="AL86" s="407"/>
      <c r="AM86" s="407"/>
      <c r="AN86" s="407"/>
      <c r="AO86" s="407">
        <v>0</v>
      </c>
      <c r="AP86" s="407"/>
      <c r="AQ86" s="407"/>
      <c r="AR86" s="407"/>
      <c r="AS86" s="407"/>
      <c r="AT86" s="407"/>
      <c r="AU86" s="407"/>
      <c r="AV86" s="407"/>
      <c r="AW86" s="407"/>
      <c r="AX86" s="407"/>
      <c r="AY86" s="407"/>
      <c r="AZ86" s="407"/>
      <c r="BA86" s="407">
        <v>0</v>
      </c>
      <c r="BB86" s="407"/>
      <c r="BC86" s="407"/>
      <c r="BD86" s="407"/>
      <c r="BE86" s="407"/>
      <c r="BF86" s="407"/>
      <c r="BG86" s="407">
        <v>0</v>
      </c>
      <c r="BH86" s="407"/>
      <c r="BI86" s="407"/>
      <c r="BJ86" s="407"/>
      <c r="BK86" s="407"/>
      <c r="BL86" s="407"/>
      <c r="BM86" s="407">
        <v>0</v>
      </c>
      <c r="BN86" s="407"/>
      <c r="BO86" s="407"/>
      <c r="BP86" s="407"/>
      <c r="BQ86" s="407"/>
      <c r="BR86" s="407"/>
      <c r="BS86" s="407">
        <v>0</v>
      </c>
      <c r="BT86" s="406"/>
      <c r="BU86" s="407"/>
      <c r="BV86" s="407"/>
      <c r="BW86" s="407"/>
      <c r="BX86" s="407"/>
      <c r="BY86" s="402">
        <f t="shared" si="8"/>
        <v>0</v>
      </c>
      <c r="BZ86" s="407"/>
      <c r="CA86" s="406"/>
      <c r="CB86" s="406"/>
      <c r="CC86" s="406"/>
    </row>
    <row r="87" spans="1:81" s="415" customFormat="1" ht="22.5">
      <c r="A87" s="409"/>
      <c r="B87" s="410" t="s">
        <v>125</v>
      </c>
      <c r="C87" s="411" t="s">
        <v>165</v>
      </c>
      <c r="D87" s="412"/>
      <c r="E87" s="413">
        <v>-10.15</v>
      </c>
      <c r="F87" s="413"/>
      <c r="G87" s="413"/>
      <c r="H87" s="413"/>
      <c r="I87" s="413"/>
      <c r="J87" s="413"/>
      <c r="K87" s="413">
        <v>-11.17</v>
      </c>
      <c r="L87" s="413"/>
      <c r="M87" s="413"/>
      <c r="N87" s="413"/>
      <c r="O87" s="413"/>
      <c r="P87" s="413"/>
      <c r="Q87" s="413">
        <v>-7.14</v>
      </c>
      <c r="R87" s="413"/>
      <c r="S87" s="413"/>
      <c r="T87" s="413"/>
      <c r="U87" s="413"/>
      <c r="V87" s="413"/>
      <c r="W87" s="413">
        <v>-5.0780000000000003</v>
      </c>
      <c r="X87" s="413"/>
      <c r="Y87" s="413"/>
      <c r="Z87" s="413"/>
      <c r="AA87" s="413"/>
      <c r="AB87" s="413"/>
      <c r="AC87" s="413">
        <v>-0.37</v>
      </c>
      <c r="AD87" s="413"/>
      <c r="AE87" s="413"/>
      <c r="AF87" s="413"/>
      <c r="AG87" s="413"/>
      <c r="AH87" s="413"/>
      <c r="AI87" s="413">
        <v>0</v>
      </c>
      <c r="AJ87" s="413"/>
      <c r="AK87" s="413"/>
      <c r="AL87" s="413"/>
      <c r="AM87" s="413"/>
      <c r="AN87" s="413"/>
      <c r="AO87" s="413">
        <v>0</v>
      </c>
      <c r="AP87" s="413"/>
      <c r="AQ87" s="413"/>
      <c r="AR87" s="413"/>
      <c r="AS87" s="413"/>
      <c r="AT87" s="413"/>
      <c r="AU87" s="413">
        <v>0</v>
      </c>
      <c r="AV87" s="413"/>
      <c r="AW87" s="413"/>
      <c r="AX87" s="413"/>
      <c r="AY87" s="413"/>
      <c r="AZ87" s="413"/>
      <c r="BA87" s="413">
        <v>0</v>
      </c>
      <c r="BB87" s="413"/>
      <c r="BC87" s="413"/>
      <c r="BD87" s="413"/>
      <c r="BE87" s="413"/>
      <c r="BF87" s="413"/>
      <c r="BG87" s="413">
        <v>-9</v>
      </c>
      <c r="BH87" s="413"/>
      <c r="BI87" s="413"/>
      <c r="BJ87" s="413"/>
      <c r="BK87" s="413"/>
      <c r="BL87" s="413"/>
      <c r="BM87" s="413">
        <v>-9</v>
      </c>
      <c r="BN87" s="413"/>
      <c r="BO87" s="413"/>
      <c r="BP87" s="413"/>
      <c r="BQ87" s="413"/>
      <c r="BR87" s="413"/>
      <c r="BS87" s="413">
        <v>-9</v>
      </c>
      <c r="BT87" s="412"/>
      <c r="BU87" s="413"/>
      <c r="BV87" s="413"/>
      <c r="BW87" s="413"/>
      <c r="BX87" s="413"/>
      <c r="BY87" s="414">
        <f t="shared" si="8"/>
        <v>-60.908000000000001</v>
      </c>
      <c r="BZ87" s="413"/>
      <c r="CA87" s="412"/>
      <c r="CB87" s="412"/>
      <c r="CC87" s="412"/>
    </row>
    <row r="88" spans="1:81" s="415" customFormat="1" ht="22.5">
      <c r="A88" s="409"/>
      <c r="B88" s="410" t="s">
        <v>125</v>
      </c>
      <c r="C88" s="411" t="s">
        <v>166</v>
      </c>
      <c r="D88" s="412"/>
      <c r="E88" s="413">
        <v>-3.7</v>
      </c>
      <c r="F88" s="413"/>
      <c r="G88" s="413"/>
      <c r="H88" s="413"/>
      <c r="I88" s="413"/>
      <c r="J88" s="413"/>
      <c r="K88" s="413">
        <v>-6.0380000000000003</v>
      </c>
      <c r="L88" s="413"/>
      <c r="M88" s="413"/>
      <c r="N88" s="413"/>
      <c r="O88" s="413"/>
      <c r="P88" s="413"/>
      <c r="Q88" s="413">
        <v>-3.7189999999999999</v>
      </c>
      <c r="R88" s="413"/>
      <c r="S88" s="413"/>
      <c r="T88" s="413"/>
      <c r="U88" s="413"/>
      <c r="V88" s="413"/>
      <c r="W88" s="413">
        <v>-2.831</v>
      </c>
      <c r="X88" s="413"/>
      <c r="Y88" s="413"/>
      <c r="Z88" s="413"/>
      <c r="AA88" s="413"/>
      <c r="AB88" s="413"/>
      <c r="AC88" s="413">
        <v>-2.2050000000000001</v>
      </c>
      <c r="AD88" s="413"/>
      <c r="AE88" s="413"/>
      <c r="AF88" s="413"/>
      <c r="AG88" s="413"/>
      <c r="AH88" s="413"/>
      <c r="AI88" s="413">
        <v>-2</v>
      </c>
      <c r="AJ88" s="413"/>
      <c r="AK88" s="413"/>
      <c r="AL88" s="413"/>
      <c r="AM88" s="413"/>
      <c r="AN88" s="413"/>
      <c r="AO88" s="413">
        <v>-2</v>
      </c>
      <c r="AP88" s="413"/>
      <c r="AQ88" s="413"/>
      <c r="AR88" s="413"/>
      <c r="AS88" s="413"/>
      <c r="AT88" s="413"/>
      <c r="AU88" s="413">
        <v>-2</v>
      </c>
      <c r="AV88" s="413"/>
      <c r="AW88" s="413"/>
      <c r="AX88" s="413"/>
      <c r="AY88" s="413"/>
      <c r="AZ88" s="413"/>
      <c r="BA88" s="413">
        <v>-2</v>
      </c>
      <c r="BB88" s="413"/>
      <c r="BC88" s="413"/>
      <c r="BD88" s="413"/>
      <c r="BE88" s="413"/>
      <c r="BF88" s="413"/>
      <c r="BG88" s="413">
        <v>-4</v>
      </c>
      <c r="BH88" s="413"/>
      <c r="BI88" s="413"/>
      <c r="BJ88" s="413"/>
      <c r="BK88" s="413"/>
      <c r="BL88" s="413"/>
      <c r="BM88" s="413">
        <v>-4</v>
      </c>
      <c r="BN88" s="413"/>
      <c r="BO88" s="413"/>
      <c r="BP88" s="413"/>
      <c r="BQ88" s="413"/>
      <c r="BR88" s="413"/>
      <c r="BS88" s="413">
        <v>-4</v>
      </c>
      <c r="BT88" s="412"/>
      <c r="BU88" s="413"/>
      <c r="BV88" s="413"/>
      <c r="BW88" s="413"/>
      <c r="BX88" s="413"/>
      <c r="BY88" s="414">
        <f t="shared" si="8"/>
        <v>-38.493000000000002</v>
      </c>
      <c r="BZ88" s="413"/>
      <c r="CA88" s="412"/>
      <c r="CB88" s="412"/>
      <c r="CC88" s="412"/>
    </row>
    <row r="89" spans="1:81" ht="33.75">
      <c r="A89" s="416"/>
      <c r="B89" s="311"/>
      <c r="C89" s="417" t="s">
        <v>167</v>
      </c>
      <c r="D89" s="311"/>
      <c r="E89" s="418">
        <v>108183.61236788114</v>
      </c>
      <c r="F89" s="418"/>
      <c r="G89" s="418"/>
      <c r="H89" s="418"/>
      <c r="I89" s="418"/>
      <c r="J89" s="418"/>
      <c r="K89" s="418">
        <v>114720.78252116268</v>
      </c>
      <c r="L89" s="418"/>
      <c r="M89" s="418"/>
      <c r="N89" s="418"/>
      <c r="O89" s="418"/>
      <c r="P89" s="418"/>
      <c r="Q89" s="418">
        <v>103978.4344547066</v>
      </c>
      <c r="R89" s="418"/>
      <c r="S89" s="418"/>
      <c r="T89" s="418"/>
      <c r="U89" s="418"/>
      <c r="V89" s="418"/>
      <c r="W89" s="418">
        <v>99852.108062278421</v>
      </c>
      <c r="X89" s="418"/>
      <c r="Y89" s="418"/>
      <c r="Z89" s="418"/>
      <c r="AA89" s="418"/>
      <c r="AB89" s="418"/>
      <c r="AC89" s="418">
        <v>87083.452667145393</v>
      </c>
      <c r="AD89" s="418"/>
      <c r="AE89" s="418"/>
      <c r="AF89" s="418"/>
      <c r="AG89" s="418"/>
      <c r="AH89" s="418"/>
      <c r="AI89" s="418">
        <v>85706.846310915382</v>
      </c>
      <c r="AJ89" s="311"/>
      <c r="AK89" s="418"/>
      <c r="AL89" s="418"/>
      <c r="AM89" s="418"/>
      <c r="AN89" s="418"/>
      <c r="AO89" s="418">
        <v>83825.359489435912</v>
      </c>
      <c r="AP89" s="418"/>
      <c r="AQ89" s="418"/>
      <c r="AR89" s="418"/>
      <c r="AS89" s="418"/>
      <c r="AT89" s="418"/>
      <c r="AU89" s="418">
        <v>86901.470670803799</v>
      </c>
      <c r="AV89" s="418"/>
      <c r="AW89" s="418"/>
      <c r="AX89" s="418"/>
      <c r="AY89" s="418"/>
      <c r="AZ89" s="418"/>
      <c r="BA89" s="418">
        <v>88671.245319084861</v>
      </c>
      <c r="BB89" s="418"/>
      <c r="BC89" s="418"/>
      <c r="BD89" s="418"/>
      <c r="BE89" s="418"/>
      <c r="BF89" s="418"/>
      <c r="BG89" s="418">
        <v>102012.09444766314</v>
      </c>
      <c r="BH89" s="418"/>
      <c r="BI89" s="418"/>
      <c r="BJ89" s="418"/>
      <c r="BK89" s="418"/>
      <c r="BL89" s="418"/>
      <c r="BM89" s="418">
        <v>110750.47823080012</v>
      </c>
      <c r="BN89" s="418"/>
      <c r="BO89" s="418"/>
      <c r="BP89" s="418"/>
      <c r="BQ89" s="418"/>
      <c r="BR89" s="418"/>
      <c r="BS89" s="418">
        <v>111080.95149206689</v>
      </c>
      <c r="BT89" s="311"/>
      <c r="BU89" s="418"/>
      <c r="BV89" s="418"/>
      <c r="BW89" s="418"/>
      <c r="BX89" s="418"/>
      <c r="BY89" s="402">
        <f t="shared" si="8"/>
        <v>1182766.8360339445</v>
      </c>
      <c r="BZ89" s="418"/>
      <c r="CA89" s="311"/>
      <c r="CB89" s="311"/>
      <c r="CC89" s="311"/>
    </row>
    <row r="90" spans="1:81" s="421" customFormat="1" ht="33.75">
      <c r="A90" s="338"/>
      <c r="B90" s="339"/>
      <c r="C90" s="419" t="s">
        <v>168</v>
      </c>
      <c r="D90" s="339"/>
      <c r="E90" s="420">
        <v>726.16118400000005</v>
      </c>
      <c r="F90" s="420"/>
      <c r="G90" s="420"/>
      <c r="H90" s="420"/>
      <c r="I90" s="420"/>
      <c r="J90" s="420"/>
      <c r="K90" s="420">
        <v>679.86794399999997</v>
      </c>
      <c r="L90" s="420"/>
      <c r="M90" s="420"/>
      <c r="N90" s="420"/>
      <c r="O90" s="420"/>
      <c r="P90" s="420"/>
      <c r="Q90" s="420">
        <v>733.87335200000007</v>
      </c>
      <c r="R90" s="420"/>
      <c r="S90" s="420"/>
      <c r="T90" s="420"/>
      <c r="U90" s="420"/>
      <c r="V90" s="420"/>
      <c r="W90" s="420">
        <v>609.77230600000007</v>
      </c>
      <c r="X90" s="420"/>
      <c r="Y90" s="420"/>
      <c r="Z90" s="420"/>
      <c r="AA90" s="420"/>
      <c r="AB90" s="420"/>
      <c r="AC90" s="420">
        <v>207.453812</v>
      </c>
      <c r="AD90" s="420"/>
      <c r="AE90" s="420"/>
      <c r="AF90" s="420"/>
      <c r="AG90" s="420"/>
      <c r="AH90" s="420"/>
      <c r="AI90" s="420">
        <v>98.776887999999971</v>
      </c>
      <c r="AJ90" s="339"/>
      <c r="AK90" s="420"/>
      <c r="AL90" s="420"/>
      <c r="AM90" s="420"/>
      <c r="AN90" s="420"/>
      <c r="AO90" s="420">
        <v>101.99900800000006</v>
      </c>
      <c r="AP90" s="420"/>
      <c r="AQ90" s="420"/>
      <c r="AR90" s="420"/>
      <c r="AS90" s="420"/>
      <c r="AT90" s="420"/>
      <c r="AU90" s="420">
        <v>108.69122999999999</v>
      </c>
      <c r="AV90" s="420"/>
      <c r="AW90" s="420"/>
      <c r="AX90" s="420"/>
      <c r="AY90" s="420"/>
      <c r="AZ90" s="420"/>
      <c r="BA90" s="420">
        <v>116.8004</v>
      </c>
      <c r="BB90" s="420"/>
      <c r="BC90" s="420"/>
      <c r="BD90" s="420"/>
      <c r="BE90" s="420"/>
      <c r="BF90" s="420"/>
      <c r="BG90" s="420">
        <v>606.29774199999997</v>
      </c>
      <c r="BH90" s="420"/>
      <c r="BI90" s="420"/>
      <c r="BJ90" s="420"/>
      <c r="BK90" s="420"/>
      <c r="BL90" s="420"/>
      <c r="BM90" s="420">
        <v>657.18662800000004</v>
      </c>
      <c r="BN90" s="420"/>
      <c r="BO90" s="420"/>
      <c r="BP90" s="420"/>
      <c r="BQ90" s="420"/>
      <c r="BR90" s="420"/>
      <c r="BS90" s="420">
        <v>613.10698400000001</v>
      </c>
      <c r="BT90" s="339"/>
      <c r="BU90" s="420"/>
      <c r="BV90" s="420"/>
      <c r="BW90" s="420"/>
      <c r="BX90" s="420"/>
      <c r="BY90" s="402">
        <f t="shared" si="8"/>
        <v>5259.9874780000009</v>
      </c>
      <c r="BZ90" s="420"/>
      <c r="CA90" s="339"/>
      <c r="CB90" s="339"/>
      <c r="CC90" s="339"/>
    </row>
    <row r="91" spans="1:81" s="279" customFormat="1" ht="24" customHeight="1">
      <c r="A91" s="422"/>
      <c r="B91" s="422" t="s">
        <v>7</v>
      </c>
      <c r="C91" s="423" t="s">
        <v>168</v>
      </c>
      <c r="D91" s="269"/>
      <c r="E91" s="424">
        <f>E90-SUM(E92:E93)</f>
        <v>261.69818400000008</v>
      </c>
      <c r="F91" s="424"/>
      <c r="G91" s="424"/>
      <c r="H91" s="424"/>
      <c r="I91" s="424"/>
      <c r="J91" s="269"/>
      <c r="K91" s="424">
        <f>K90-SUM(K92:K93)</f>
        <v>257.66694399999994</v>
      </c>
      <c r="L91" s="424"/>
      <c r="M91" s="424"/>
      <c r="N91" s="424"/>
      <c r="O91" s="424"/>
      <c r="P91" s="269"/>
      <c r="Q91" s="424">
        <f>Q90-SUM(Q92:Q93)</f>
        <v>280.38603200000006</v>
      </c>
      <c r="R91" s="424"/>
      <c r="S91" s="424"/>
      <c r="T91" s="424"/>
      <c r="U91" s="424"/>
      <c r="V91" s="269"/>
      <c r="W91" s="424">
        <f>W90-SUM(W92:W93)</f>
        <v>217.29409600000002</v>
      </c>
      <c r="X91" s="424"/>
      <c r="Y91" s="424"/>
      <c r="Z91" s="424"/>
      <c r="AA91" s="424"/>
      <c r="AB91" s="269"/>
      <c r="AC91" s="424">
        <f>AC90-SUM(AC92:AC93)</f>
        <v>87.729851999999994</v>
      </c>
      <c r="AD91" s="424"/>
      <c r="AE91" s="424"/>
      <c r="AF91" s="424"/>
      <c r="AG91" s="424"/>
      <c r="AH91" s="269"/>
      <c r="AI91" s="424">
        <f>AI90-SUM(AI92:AI93)</f>
        <v>43.415887999999988</v>
      </c>
      <c r="AJ91" s="424"/>
      <c r="AK91" s="424"/>
      <c r="AL91" s="424"/>
      <c r="AM91" s="424"/>
      <c r="AN91" s="269"/>
      <c r="AO91" s="424">
        <f>AO90-SUM(AO92:AO93)</f>
        <v>42.507007999999992</v>
      </c>
      <c r="AP91" s="424"/>
      <c r="AQ91" s="424"/>
      <c r="AR91" s="424"/>
      <c r="AS91" s="424"/>
      <c r="AT91" s="269"/>
      <c r="AU91" s="424">
        <f>AU90-SUM(AU92:AU93)</f>
        <v>27.896819999999991</v>
      </c>
      <c r="AV91" s="424"/>
      <c r="AW91" s="424"/>
      <c r="AX91" s="424"/>
      <c r="AY91" s="424"/>
      <c r="AZ91" s="269"/>
      <c r="BA91" s="424">
        <f>BA90-SUM(BA92:BA93)</f>
        <v>29.269999999999996</v>
      </c>
      <c r="BB91" s="424"/>
      <c r="BC91" s="424"/>
      <c r="BD91" s="424"/>
      <c r="BE91" s="424"/>
      <c r="BF91" s="269"/>
      <c r="BG91" s="424">
        <f>BG90-SUM(BG92:BG93)</f>
        <v>229.12233200000003</v>
      </c>
      <c r="BH91" s="424"/>
      <c r="BI91" s="424"/>
      <c r="BJ91" s="424"/>
      <c r="BK91" s="424"/>
      <c r="BL91" s="269"/>
      <c r="BM91" s="424">
        <f>BM90-SUM(BM92:BM93)</f>
        <v>246.42562799999996</v>
      </c>
      <c r="BN91" s="424"/>
      <c r="BO91" s="424"/>
      <c r="BP91" s="424"/>
      <c r="BQ91" s="424"/>
      <c r="BR91" s="269"/>
      <c r="BS91" s="424">
        <f>BS90-SUM(BS92:BS93)</f>
        <v>237.85760399999998</v>
      </c>
      <c r="BT91" s="269"/>
      <c r="BU91" s="424"/>
      <c r="BV91" s="424"/>
      <c r="BW91" s="424"/>
      <c r="BX91" s="269"/>
      <c r="BY91" s="402">
        <f t="shared" si="8"/>
        <v>1961.2703880000001</v>
      </c>
      <c r="BZ91" s="424"/>
      <c r="CA91" s="424"/>
      <c r="CB91" s="424"/>
      <c r="CC91" s="424"/>
    </row>
    <row r="92" spans="1:81" s="279" customFormat="1" ht="24" customHeight="1">
      <c r="A92" s="422"/>
      <c r="B92" s="422" t="s">
        <v>13</v>
      </c>
      <c r="C92" s="423" t="s">
        <v>168</v>
      </c>
      <c r="D92" s="269"/>
      <c r="E92" s="424">
        <v>182.227</v>
      </c>
      <c r="F92" s="424"/>
      <c r="G92" s="424"/>
      <c r="H92" s="424"/>
      <c r="I92" s="424"/>
      <c r="J92" s="424"/>
      <c r="K92" s="424">
        <v>171.036</v>
      </c>
      <c r="L92" s="424"/>
      <c r="M92" s="424"/>
      <c r="N92" s="424"/>
      <c r="O92" s="424"/>
      <c r="P92" s="424"/>
      <c r="Q92" s="424">
        <v>201.29032000000001</v>
      </c>
      <c r="R92" s="424"/>
      <c r="S92" s="424"/>
      <c r="T92" s="424"/>
      <c r="U92" s="424"/>
      <c r="V92" s="424"/>
      <c r="W92" s="424">
        <v>179.78521000000003</v>
      </c>
      <c r="X92" s="424"/>
      <c r="Y92" s="424"/>
      <c r="Z92" s="424"/>
      <c r="AA92" s="424"/>
      <c r="AB92" s="424"/>
      <c r="AC92" s="424">
        <v>112.25196</v>
      </c>
      <c r="AD92" s="424"/>
      <c r="AE92" s="424"/>
      <c r="AF92" s="424"/>
      <c r="AG92" s="424"/>
      <c r="AH92" s="424"/>
      <c r="AI92" s="424">
        <v>50.628</v>
      </c>
      <c r="AJ92" s="269"/>
      <c r="AK92" s="424"/>
      <c r="AL92" s="424"/>
      <c r="AM92" s="424"/>
      <c r="AN92" s="424"/>
      <c r="AO92" s="424">
        <v>55.362000000000002</v>
      </c>
      <c r="AP92" s="424"/>
      <c r="AQ92" s="424"/>
      <c r="AR92" s="424"/>
      <c r="AS92" s="424"/>
      <c r="AT92" s="424"/>
      <c r="AU92" s="424">
        <v>76.160409999999999</v>
      </c>
      <c r="AV92" s="424"/>
      <c r="AW92" s="424"/>
      <c r="AX92" s="424"/>
      <c r="AY92" s="424"/>
      <c r="AZ92" s="424"/>
      <c r="BA92" s="424">
        <v>69.4024</v>
      </c>
      <c r="BB92" s="424"/>
      <c r="BC92" s="424"/>
      <c r="BD92" s="424"/>
      <c r="BE92" s="424"/>
      <c r="BF92" s="424"/>
      <c r="BG92" s="424">
        <v>154.35141000000002</v>
      </c>
      <c r="BH92" s="424"/>
      <c r="BI92" s="424"/>
      <c r="BJ92" s="424"/>
      <c r="BK92" s="424"/>
      <c r="BL92" s="424"/>
      <c r="BM92" s="424">
        <v>168.785</v>
      </c>
      <c r="BN92" s="424"/>
      <c r="BO92" s="424"/>
      <c r="BP92" s="424"/>
      <c r="BQ92" s="424"/>
      <c r="BR92" s="424"/>
      <c r="BS92" s="424">
        <v>172.72338000000008</v>
      </c>
      <c r="BT92" s="269"/>
      <c r="BU92" s="424"/>
      <c r="BV92" s="424"/>
      <c r="BW92" s="424"/>
      <c r="BX92" s="424"/>
      <c r="BY92" s="402">
        <f t="shared" si="8"/>
        <v>1594.0030900000002</v>
      </c>
      <c r="BZ92" s="424"/>
      <c r="CA92" s="269"/>
      <c r="CB92" s="269"/>
      <c r="CC92" s="269"/>
    </row>
    <row r="93" spans="1:81" s="279" customFormat="1" ht="24" customHeight="1">
      <c r="A93" s="401"/>
      <c r="B93" s="401" t="s">
        <v>99</v>
      </c>
      <c r="C93" s="423" t="s">
        <v>168</v>
      </c>
      <c r="D93" s="269"/>
      <c r="E93" s="424">
        <v>282.23599999999999</v>
      </c>
      <c r="F93" s="424"/>
      <c r="G93" s="424"/>
      <c r="H93" s="424"/>
      <c r="I93" s="424"/>
      <c r="J93" s="424"/>
      <c r="K93" s="424">
        <v>251.16499999999999</v>
      </c>
      <c r="L93" s="424"/>
      <c r="M93" s="424"/>
      <c r="N93" s="424"/>
      <c r="O93" s="424"/>
      <c r="P93" s="424"/>
      <c r="Q93" s="424">
        <v>252.197</v>
      </c>
      <c r="R93" s="424"/>
      <c r="S93" s="424"/>
      <c r="T93" s="424"/>
      <c r="U93" s="424"/>
      <c r="V93" s="424"/>
      <c r="W93" s="424">
        <v>212.69300000000001</v>
      </c>
      <c r="X93" s="424"/>
      <c r="Y93" s="424"/>
      <c r="Z93" s="424"/>
      <c r="AA93" s="424"/>
      <c r="AB93" s="424"/>
      <c r="AC93" s="424">
        <v>7.4720000000000111</v>
      </c>
      <c r="AD93" s="424"/>
      <c r="AE93" s="424"/>
      <c r="AF93" s="424"/>
      <c r="AG93" s="424"/>
      <c r="AH93" s="424"/>
      <c r="AI93" s="424">
        <v>4.7329999999999837</v>
      </c>
      <c r="AJ93" s="269"/>
      <c r="AK93" s="424"/>
      <c r="AL93" s="424"/>
      <c r="AM93" s="424"/>
      <c r="AN93" s="424"/>
      <c r="AO93" s="424">
        <v>4.1300000000000656</v>
      </c>
      <c r="AP93" s="424"/>
      <c r="AQ93" s="424"/>
      <c r="AR93" s="424"/>
      <c r="AS93" s="424"/>
      <c r="AT93" s="424"/>
      <c r="AU93" s="424">
        <v>4.6339999999999941</v>
      </c>
      <c r="AV93" s="424"/>
      <c r="AW93" s="424"/>
      <c r="AX93" s="424"/>
      <c r="AY93" s="424"/>
      <c r="AZ93" s="424"/>
      <c r="BA93" s="424">
        <v>18.128</v>
      </c>
      <c r="BB93" s="424"/>
      <c r="BC93" s="424"/>
      <c r="BD93" s="424"/>
      <c r="BE93" s="424"/>
      <c r="BF93" s="424"/>
      <c r="BG93" s="424">
        <v>222.82399999999996</v>
      </c>
      <c r="BH93" s="424"/>
      <c r="BI93" s="424"/>
      <c r="BJ93" s="424"/>
      <c r="BK93" s="424"/>
      <c r="BL93" s="424"/>
      <c r="BM93" s="424">
        <v>241.97600000000006</v>
      </c>
      <c r="BN93" s="424"/>
      <c r="BO93" s="424"/>
      <c r="BP93" s="424"/>
      <c r="BQ93" s="424"/>
      <c r="BR93" s="424"/>
      <c r="BS93" s="424">
        <v>202.52599999999995</v>
      </c>
      <c r="BT93" s="269"/>
      <c r="BU93" s="424"/>
      <c r="BV93" s="424"/>
      <c r="BW93" s="424"/>
      <c r="BX93" s="424"/>
      <c r="BY93" s="402">
        <f t="shared" si="8"/>
        <v>1704.7139999999999</v>
      </c>
      <c r="BZ93" s="424"/>
      <c r="CA93" s="269"/>
      <c r="CB93" s="269"/>
      <c r="CC93" s="269"/>
    </row>
    <row r="94" spans="1:81" s="421" customFormat="1" ht="45">
      <c r="A94" s="338"/>
      <c r="B94" s="339"/>
      <c r="C94" s="419" t="s">
        <v>169</v>
      </c>
      <c r="D94" s="339"/>
      <c r="E94" s="420">
        <v>4324.9802223995139</v>
      </c>
      <c r="F94" s="420"/>
      <c r="G94" s="420"/>
      <c r="H94" s="420"/>
      <c r="I94" s="420"/>
      <c r="J94" s="420"/>
      <c r="K94" s="420">
        <v>4368.8464170714878</v>
      </c>
      <c r="L94" s="420"/>
      <c r="M94" s="420"/>
      <c r="N94" s="420"/>
      <c r="O94" s="420"/>
      <c r="P94" s="420"/>
      <c r="Q94" s="420">
        <v>4183.4183280563129</v>
      </c>
      <c r="R94" s="420"/>
      <c r="S94" s="420"/>
      <c r="T94" s="420"/>
      <c r="U94" s="420"/>
      <c r="V94" s="420"/>
      <c r="W94" s="420">
        <v>3868.7725980747491</v>
      </c>
      <c r="X94" s="420"/>
      <c r="Y94" s="420"/>
      <c r="Z94" s="420"/>
      <c r="AA94" s="420"/>
      <c r="AB94" s="420"/>
      <c r="AC94" s="420">
        <v>3173.192100000012</v>
      </c>
      <c r="AD94" s="420"/>
      <c r="AE94" s="420"/>
      <c r="AF94" s="420"/>
      <c r="AG94" s="420"/>
      <c r="AH94" s="420"/>
      <c r="AI94" s="420">
        <v>3164.5893450000003</v>
      </c>
      <c r="AJ94" s="339"/>
      <c r="AK94" s="420"/>
      <c r="AL94" s="420"/>
      <c r="AM94" s="420"/>
      <c r="AN94" s="420"/>
      <c r="AO94" s="420">
        <v>3166.12462</v>
      </c>
      <c r="AP94" s="420"/>
      <c r="AQ94" s="420"/>
      <c r="AR94" s="420"/>
      <c r="AS94" s="420"/>
      <c r="AT94" s="420"/>
      <c r="AU94" s="420">
        <v>3465.7434050000002</v>
      </c>
      <c r="AV94" s="420"/>
      <c r="AW94" s="420"/>
      <c r="AX94" s="420"/>
      <c r="AY94" s="420"/>
      <c r="AZ94" s="420"/>
      <c r="BA94" s="420">
        <v>3586.5012603489927</v>
      </c>
      <c r="BB94" s="420"/>
      <c r="BC94" s="420"/>
      <c r="BD94" s="420"/>
      <c r="BE94" s="420"/>
      <c r="BF94" s="420"/>
      <c r="BG94" s="420">
        <v>3953.6682308612781</v>
      </c>
      <c r="BH94" s="420"/>
      <c r="BI94" s="420"/>
      <c r="BJ94" s="420"/>
      <c r="BK94" s="420"/>
      <c r="BL94" s="420"/>
      <c r="BM94" s="420">
        <v>4272.4304057853115</v>
      </c>
      <c r="BN94" s="420"/>
      <c r="BO94" s="420"/>
      <c r="BP94" s="420"/>
      <c r="BQ94" s="420"/>
      <c r="BR94" s="420"/>
      <c r="BS94" s="420">
        <v>4357.0708768809054</v>
      </c>
      <c r="BT94" s="339"/>
      <c r="BU94" s="420"/>
      <c r="BV94" s="420"/>
      <c r="BW94" s="420"/>
      <c r="BX94" s="420"/>
      <c r="BY94" s="402">
        <f t="shared" si="8"/>
        <v>45885.337809478566</v>
      </c>
      <c r="BZ94" s="420"/>
      <c r="CA94" s="339"/>
      <c r="CB94" s="339"/>
      <c r="CC94" s="339"/>
    </row>
    <row r="95" spans="1:81" ht="21" customHeight="1">
      <c r="A95" s="270" t="s">
        <v>125</v>
      </c>
      <c r="B95" s="270"/>
      <c r="C95" s="417" t="s">
        <v>170</v>
      </c>
      <c r="D95" s="311"/>
      <c r="E95" s="418">
        <v>37.803642399514196</v>
      </c>
      <c r="F95" s="418"/>
      <c r="G95" s="418"/>
      <c r="H95" s="418"/>
      <c r="I95" s="418"/>
      <c r="J95" s="418"/>
      <c r="K95" s="418">
        <v>36.558547071487673</v>
      </c>
      <c r="L95" s="418"/>
      <c r="M95" s="418"/>
      <c r="N95" s="418"/>
      <c r="O95" s="418"/>
      <c r="P95" s="418"/>
      <c r="Q95" s="418">
        <v>35.484128056312443</v>
      </c>
      <c r="R95" s="418"/>
      <c r="S95" s="418"/>
      <c r="T95" s="418"/>
      <c r="U95" s="418"/>
      <c r="V95" s="418"/>
      <c r="W95" s="418">
        <v>28.789759074749455</v>
      </c>
      <c r="X95" s="418"/>
      <c r="Y95" s="418"/>
      <c r="Z95" s="418"/>
      <c r="AA95" s="418"/>
      <c r="AB95" s="418"/>
      <c r="AC95" s="418">
        <v>23.479200000000002</v>
      </c>
      <c r="AD95" s="418"/>
      <c r="AE95" s="418"/>
      <c r="AF95" s="418"/>
      <c r="AG95" s="418"/>
      <c r="AH95" s="418"/>
      <c r="AI95" s="418">
        <v>18.238319999999998</v>
      </c>
      <c r="AJ95" s="311"/>
      <c r="AK95" s="418"/>
      <c r="AL95" s="418"/>
      <c r="AM95" s="418"/>
      <c r="AN95" s="418"/>
      <c r="AO95" s="418">
        <v>22.42041</v>
      </c>
      <c r="AP95" s="418"/>
      <c r="AQ95" s="418"/>
      <c r="AR95" s="418"/>
      <c r="AS95" s="418"/>
      <c r="AT95" s="418"/>
      <c r="AU95" s="418">
        <v>14.73911</v>
      </c>
      <c r="AV95" s="418"/>
      <c r="AW95" s="418"/>
      <c r="AX95" s="418"/>
      <c r="AY95" s="418"/>
      <c r="AZ95" s="418"/>
      <c r="BA95" s="418">
        <v>24.805509999999998</v>
      </c>
      <c r="BB95" s="418"/>
      <c r="BC95" s="418"/>
      <c r="BD95" s="418"/>
      <c r="BE95" s="418"/>
      <c r="BF95" s="418"/>
      <c r="BG95" s="418">
        <v>30.07075</v>
      </c>
      <c r="BH95" s="418"/>
      <c r="BI95" s="418"/>
      <c r="BJ95" s="418"/>
      <c r="BK95" s="418"/>
      <c r="BL95" s="418"/>
      <c r="BM95" s="418">
        <v>38.207169999999998</v>
      </c>
      <c r="BN95" s="418"/>
      <c r="BO95" s="418"/>
      <c r="BP95" s="418"/>
      <c r="BQ95" s="418"/>
      <c r="BR95" s="418"/>
      <c r="BS95" s="418">
        <v>35.069000000000003</v>
      </c>
      <c r="BT95" s="311"/>
      <c r="BU95" s="418"/>
      <c r="BV95" s="418"/>
      <c r="BW95" s="418"/>
      <c r="BX95" s="418"/>
      <c r="BY95" s="402">
        <f t="shared" si="8"/>
        <v>345.66554660206378</v>
      </c>
      <c r="BZ95" s="418"/>
      <c r="CA95" s="311"/>
      <c r="CB95" s="311"/>
      <c r="CC95" s="311"/>
    </row>
    <row r="96" spans="1:81">
      <c r="A96" s="270" t="s">
        <v>129</v>
      </c>
      <c r="B96" s="270"/>
      <c r="C96" s="417" t="s">
        <v>171</v>
      </c>
      <c r="D96" s="311"/>
      <c r="E96" s="418">
        <v>386.40357999999986</v>
      </c>
      <c r="F96" s="418"/>
      <c r="G96" s="418"/>
      <c r="H96" s="418"/>
      <c r="I96" s="418"/>
      <c r="J96" s="418"/>
      <c r="K96" s="418">
        <v>401.38047</v>
      </c>
      <c r="L96" s="418"/>
      <c r="M96" s="418"/>
      <c r="N96" s="418"/>
      <c r="O96" s="418"/>
      <c r="P96" s="418"/>
      <c r="Q96" s="418">
        <v>363.94292000000002</v>
      </c>
      <c r="R96" s="418"/>
      <c r="S96" s="418"/>
      <c r="T96" s="418"/>
      <c r="U96" s="418"/>
      <c r="V96" s="418"/>
      <c r="W96" s="418">
        <v>314.45827000000003</v>
      </c>
      <c r="X96" s="418"/>
      <c r="Y96" s="418"/>
      <c r="Z96" s="418"/>
      <c r="AA96" s="418"/>
      <c r="AB96" s="418"/>
      <c r="AC96" s="418">
        <v>261.98508000000004</v>
      </c>
      <c r="AD96" s="418"/>
      <c r="AE96" s="418"/>
      <c r="AF96" s="418"/>
      <c r="AG96" s="418"/>
      <c r="AH96" s="418"/>
      <c r="AI96" s="418">
        <v>265.36491000000001</v>
      </c>
      <c r="AJ96" s="311"/>
      <c r="AK96" s="418"/>
      <c r="AL96" s="418"/>
      <c r="AM96" s="418"/>
      <c r="AN96" s="418"/>
      <c r="AO96" s="418">
        <v>256.07559500000002</v>
      </c>
      <c r="AP96" s="418"/>
      <c r="AQ96" s="418"/>
      <c r="AR96" s="418"/>
      <c r="AS96" s="418"/>
      <c r="AT96" s="418"/>
      <c r="AU96" s="418">
        <v>269.55986999999999</v>
      </c>
      <c r="AV96" s="418"/>
      <c r="AW96" s="418"/>
      <c r="AX96" s="418"/>
      <c r="AY96" s="418"/>
      <c r="AZ96" s="418"/>
      <c r="BA96" s="418">
        <v>314.61121536966851</v>
      </c>
      <c r="BB96" s="418"/>
      <c r="BC96" s="418"/>
      <c r="BD96" s="418"/>
      <c r="BE96" s="418"/>
      <c r="BF96" s="418"/>
      <c r="BG96" s="418">
        <v>338.45668999999998</v>
      </c>
      <c r="BH96" s="418"/>
      <c r="BI96" s="418"/>
      <c r="BJ96" s="418"/>
      <c r="BK96" s="418"/>
      <c r="BL96" s="418"/>
      <c r="BM96" s="418">
        <v>362.87909999999999</v>
      </c>
      <c r="BN96" s="418"/>
      <c r="BO96" s="418"/>
      <c r="BP96" s="418"/>
      <c r="BQ96" s="418"/>
      <c r="BR96" s="418"/>
      <c r="BS96" s="418">
        <v>393.27840000000003</v>
      </c>
      <c r="BT96" s="311"/>
      <c r="BU96" s="418"/>
      <c r="BV96" s="418"/>
      <c r="BW96" s="418"/>
      <c r="BX96" s="418"/>
      <c r="BY96" s="402">
        <f t="shared" si="8"/>
        <v>3928.3961003696691</v>
      </c>
      <c r="BZ96" s="418"/>
      <c r="CA96" s="311"/>
      <c r="CB96" s="311"/>
      <c r="CC96" s="311"/>
    </row>
    <row r="97" spans="1:81">
      <c r="A97" s="270" t="s">
        <v>25</v>
      </c>
      <c r="B97" s="270"/>
      <c r="C97" s="417" t="s">
        <v>172</v>
      </c>
      <c r="D97" s="311"/>
      <c r="E97" s="418">
        <v>3486.971</v>
      </c>
      <c r="F97" s="418"/>
      <c r="G97" s="418"/>
      <c r="H97" s="418"/>
      <c r="I97" s="418"/>
      <c r="J97" s="418"/>
      <c r="K97" s="418">
        <v>3515.777</v>
      </c>
      <c r="L97" s="418"/>
      <c r="M97" s="418"/>
      <c r="N97" s="418"/>
      <c r="O97" s="418"/>
      <c r="P97" s="418"/>
      <c r="Q97" s="418">
        <v>3403.4756000000007</v>
      </c>
      <c r="R97" s="418"/>
      <c r="S97" s="418"/>
      <c r="T97" s="418"/>
      <c r="U97" s="418"/>
      <c r="V97" s="418"/>
      <c r="W97" s="418">
        <v>3175.4461689999998</v>
      </c>
      <c r="X97" s="418"/>
      <c r="Y97" s="418"/>
      <c r="Z97" s="418"/>
      <c r="AA97" s="418"/>
      <c r="AB97" s="418"/>
      <c r="AC97" s="418">
        <v>2567.0715000000118</v>
      </c>
      <c r="AD97" s="418"/>
      <c r="AE97" s="418"/>
      <c r="AF97" s="418"/>
      <c r="AG97" s="418"/>
      <c r="AH97" s="418"/>
      <c r="AI97" s="418">
        <v>2584.3918349999999</v>
      </c>
      <c r="AJ97" s="311"/>
      <c r="AK97" s="418"/>
      <c r="AL97" s="418"/>
      <c r="AM97" s="418"/>
      <c r="AN97" s="418"/>
      <c r="AO97" s="418">
        <v>2581.1339750000002</v>
      </c>
      <c r="AP97" s="418"/>
      <c r="AQ97" s="418"/>
      <c r="AR97" s="418"/>
      <c r="AS97" s="418"/>
      <c r="AT97" s="418"/>
      <c r="AU97" s="418">
        <v>2867.1374249999999</v>
      </c>
      <c r="AV97" s="418"/>
      <c r="AW97" s="418"/>
      <c r="AX97" s="418"/>
      <c r="AY97" s="418"/>
      <c r="AZ97" s="418"/>
      <c r="BA97" s="418">
        <v>2866.8282739793244</v>
      </c>
      <c r="BB97" s="418"/>
      <c r="BC97" s="418"/>
      <c r="BD97" s="418"/>
      <c r="BE97" s="418"/>
      <c r="BF97" s="418"/>
      <c r="BG97" s="418">
        <v>3164.4289718612781</v>
      </c>
      <c r="BH97" s="418"/>
      <c r="BI97" s="418"/>
      <c r="BJ97" s="418"/>
      <c r="BK97" s="418"/>
      <c r="BL97" s="418"/>
      <c r="BM97" s="418">
        <v>3508.8740318635637</v>
      </c>
      <c r="BN97" s="418"/>
      <c r="BO97" s="418"/>
      <c r="BP97" s="418"/>
      <c r="BQ97" s="418"/>
      <c r="BR97" s="418"/>
      <c r="BS97" s="418">
        <v>3535.8249818809054</v>
      </c>
      <c r="BT97" s="311"/>
      <c r="BU97" s="418"/>
      <c r="BV97" s="418"/>
      <c r="BW97" s="418"/>
      <c r="BX97" s="418"/>
      <c r="BY97" s="402">
        <f t="shared" si="8"/>
        <v>37257.360763585086</v>
      </c>
      <c r="BZ97" s="418"/>
      <c r="CA97" s="311"/>
      <c r="CB97" s="311"/>
      <c r="CC97" s="311"/>
    </row>
    <row r="98" spans="1:81" ht="14.25" customHeight="1">
      <c r="A98" s="270" t="s">
        <v>12</v>
      </c>
      <c r="B98" s="270"/>
      <c r="C98" s="417" t="s">
        <v>173</v>
      </c>
      <c r="D98" s="311"/>
      <c r="E98" s="418">
        <v>413.80200000000002</v>
      </c>
      <c r="F98" s="418"/>
      <c r="G98" s="418"/>
      <c r="H98" s="418"/>
      <c r="I98" s="418"/>
      <c r="J98" s="418"/>
      <c r="K98" s="418">
        <v>415.13040000000001</v>
      </c>
      <c r="L98" s="418"/>
      <c r="M98" s="418"/>
      <c r="N98" s="418"/>
      <c r="O98" s="418"/>
      <c r="P98" s="418"/>
      <c r="Q98" s="418">
        <v>380.51567999999997</v>
      </c>
      <c r="R98" s="418"/>
      <c r="S98" s="418"/>
      <c r="T98" s="418"/>
      <c r="U98" s="418"/>
      <c r="V98" s="418"/>
      <c r="W98" s="418">
        <v>350.07840000000004</v>
      </c>
      <c r="X98" s="418"/>
      <c r="Y98" s="418"/>
      <c r="Z98" s="418"/>
      <c r="AA98" s="418"/>
      <c r="AB98" s="418"/>
      <c r="AC98" s="418">
        <v>320.65631999999999</v>
      </c>
      <c r="AD98" s="418"/>
      <c r="AE98" s="418"/>
      <c r="AF98" s="418"/>
      <c r="AG98" s="418"/>
      <c r="AH98" s="418"/>
      <c r="AI98" s="418">
        <v>296.59428000000003</v>
      </c>
      <c r="AJ98" s="311"/>
      <c r="AK98" s="418"/>
      <c r="AL98" s="418"/>
      <c r="AM98" s="418"/>
      <c r="AN98" s="418"/>
      <c r="AO98" s="418">
        <v>306.49464</v>
      </c>
      <c r="AP98" s="418"/>
      <c r="AQ98" s="418"/>
      <c r="AR98" s="418"/>
      <c r="AS98" s="418"/>
      <c r="AT98" s="418"/>
      <c r="AU98" s="418">
        <v>314.30700000000002</v>
      </c>
      <c r="AV98" s="418"/>
      <c r="AW98" s="418"/>
      <c r="AX98" s="418"/>
      <c r="AY98" s="418"/>
      <c r="AZ98" s="418"/>
      <c r="BA98" s="418">
        <v>380.25626099999994</v>
      </c>
      <c r="BB98" s="418"/>
      <c r="BC98" s="418"/>
      <c r="BD98" s="418"/>
      <c r="BE98" s="418"/>
      <c r="BF98" s="418"/>
      <c r="BG98" s="418">
        <v>420.71181899999993</v>
      </c>
      <c r="BH98" s="418"/>
      <c r="BI98" s="418"/>
      <c r="BJ98" s="418"/>
      <c r="BK98" s="418"/>
      <c r="BL98" s="418"/>
      <c r="BM98" s="418">
        <v>362.47010392174815</v>
      </c>
      <c r="BN98" s="418"/>
      <c r="BO98" s="418"/>
      <c r="BP98" s="418"/>
      <c r="BQ98" s="418"/>
      <c r="BR98" s="418"/>
      <c r="BS98" s="418">
        <v>392.89849499999991</v>
      </c>
      <c r="BT98" s="311"/>
      <c r="BU98" s="418"/>
      <c r="BV98" s="418"/>
      <c r="BW98" s="418"/>
      <c r="BX98" s="418"/>
      <c r="BY98" s="402">
        <f t="shared" si="8"/>
        <v>4353.9153989217484</v>
      </c>
      <c r="BZ98" s="418"/>
      <c r="CA98" s="311"/>
      <c r="CB98" s="311"/>
      <c r="CC98" s="311"/>
    </row>
    <row r="99" spans="1:81" ht="45">
      <c r="A99" s="416"/>
      <c r="B99" s="311"/>
      <c r="C99" s="417" t="s">
        <v>174</v>
      </c>
      <c r="D99" s="311"/>
      <c r="E99" s="418">
        <v>45.449999999999996</v>
      </c>
      <c r="F99" s="418"/>
      <c r="G99" s="418"/>
      <c r="H99" s="418"/>
      <c r="I99" s="418"/>
      <c r="J99" s="418"/>
      <c r="K99" s="418">
        <v>45.449999999999996</v>
      </c>
      <c r="L99" s="418"/>
      <c r="M99" s="418"/>
      <c r="N99" s="418"/>
      <c r="O99" s="418"/>
      <c r="P99" s="418"/>
      <c r="Q99" s="418">
        <v>44.349999999999994</v>
      </c>
      <c r="R99" s="418"/>
      <c r="S99" s="418"/>
      <c r="T99" s="418"/>
      <c r="U99" s="418"/>
      <c r="V99" s="418"/>
      <c r="W99" s="418">
        <v>27.349999999999998</v>
      </c>
      <c r="X99" s="418"/>
      <c r="Y99" s="418"/>
      <c r="Z99" s="418"/>
      <c r="AA99" s="418"/>
      <c r="AB99" s="418"/>
      <c r="AC99" s="418">
        <v>23.82</v>
      </c>
      <c r="AD99" s="418"/>
      <c r="AE99" s="418"/>
      <c r="AF99" s="418"/>
      <c r="AG99" s="418"/>
      <c r="AH99" s="418"/>
      <c r="AI99" s="418">
        <v>21.53</v>
      </c>
      <c r="AJ99" s="311"/>
      <c r="AK99" s="418"/>
      <c r="AL99" s="418"/>
      <c r="AM99" s="418"/>
      <c r="AN99" s="418"/>
      <c r="AO99" s="418">
        <v>21.53</v>
      </c>
      <c r="AP99" s="418"/>
      <c r="AQ99" s="418"/>
      <c r="AR99" s="418"/>
      <c r="AS99" s="418"/>
      <c r="AT99" s="418"/>
      <c r="AU99" s="418">
        <v>44.53</v>
      </c>
      <c r="AV99" s="418"/>
      <c r="AW99" s="418"/>
      <c r="AX99" s="418"/>
      <c r="AY99" s="418"/>
      <c r="AZ99" s="418"/>
      <c r="BA99" s="418">
        <v>68.25</v>
      </c>
      <c r="BB99" s="418"/>
      <c r="BC99" s="418"/>
      <c r="BD99" s="418"/>
      <c r="BE99" s="418"/>
      <c r="BF99" s="418"/>
      <c r="BG99" s="418">
        <v>69.649999999999991</v>
      </c>
      <c r="BH99" s="418"/>
      <c r="BI99" s="418"/>
      <c r="BJ99" s="418"/>
      <c r="BK99" s="418"/>
      <c r="BL99" s="418"/>
      <c r="BM99" s="418">
        <v>70.45</v>
      </c>
      <c r="BN99" s="418"/>
      <c r="BO99" s="418"/>
      <c r="BP99" s="418"/>
      <c r="BQ99" s="418"/>
      <c r="BR99" s="418"/>
      <c r="BS99" s="418">
        <v>70.45</v>
      </c>
      <c r="BT99" s="311"/>
      <c r="BU99" s="418"/>
      <c r="BV99" s="418"/>
      <c r="BW99" s="418"/>
      <c r="BX99" s="418"/>
      <c r="BY99" s="402">
        <f t="shared" si="8"/>
        <v>552.80999999999995</v>
      </c>
      <c r="BZ99" s="418"/>
      <c r="CA99" s="311"/>
      <c r="CB99" s="311"/>
      <c r="CC99" s="311"/>
    </row>
    <row r="100" spans="1:81" s="428" customFormat="1">
      <c r="A100" s="425"/>
      <c r="B100" s="422"/>
      <c r="C100" s="426"/>
      <c r="D100" s="422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  <c r="S100" s="427"/>
      <c r="T100" s="427"/>
      <c r="U100" s="427"/>
      <c r="V100" s="427"/>
      <c r="W100" s="427"/>
      <c r="X100" s="427"/>
      <c r="Y100" s="427"/>
      <c r="Z100" s="427"/>
      <c r="AA100" s="427"/>
      <c r="AB100" s="427"/>
      <c r="AC100" s="427"/>
      <c r="AD100" s="427"/>
      <c r="AE100" s="427"/>
      <c r="AF100" s="427"/>
      <c r="AG100" s="427"/>
      <c r="AH100" s="427"/>
      <c r="AI100" s="427"/>
      <c r="AJ100" s="422"/>
      <c r="AK100" s="427"/>
      <c r="AL100" s="427"/>
      <c r="AM100" s="427"/>
      <c r="AN100" s="427"/>
      <c r="AO100" s="427"/>
      <c r="AP100" s="427"/>
      <c r="AQ100" s="427"/>
      <c r="AR100" s="427"/>
      <c r="AS100" s="427"/>
      <c r="AT100" s="427"/>
      <c r="AU100" s="427"/>
      <c r="AV100" s="427"/>
      <c r="AW100" s="427"/>
      <c r="AX100" s="427"/>
      <c r="AY100" s="427"/>
      <c r="AZ100" s="427"/>
      <c r="BA100" s="427"/>
      <c r="BB100" s="427"/>
      <c r="BC100" s="427"/>
      <c r="BD100" s="427"/>
      <c r="BE100" s="427"/>
      <c r="BF100" s="427"/>
      <c r="BG100" s="427"/>
      <c r="BH100" s="427"/>
      <c r="BI100" s="427"/>
      <c r="BJ100" s="427"/>
      <c r="BK100" s="427"/>
      <c r="BL100" s="427"/>
      <c r="BM100" s="427"/>
      <c r="BN100" s="427"/>
      <c r="BO100" s="427"/>
      <c r="BP100" s="427"/>
      <c r="BQ100" s="427"/>
      <c r="BR100" s="427"/>
      <c r="BS100" s="427"/>
      <c r="BT100" s="422"/>
      <c r="BU100" s="427"/>
      <c r="BV100" s="427"/>
      <c r="BW100" s="427"/>
      <c r="BX100" s="427"/>
      <c r="BY100" s="284">
        <f>SUM(BY78:BY84)+SUM(BY85:BY88)</f>
        <v>-31386.977999999999</v>
      </c>
      <c r="BZ100" s="427"/>
      <c r="CA100" s="422"/>
      <c r="CB100" s="422"/>
      <c r="CC100" s="422"/>
    </row>
    <row r="101" spans="1:81">
      <c r="A101" s="416"/>
      <c r="B101" s="311"/>
      <c r="C101" s="417"/>
      <c r="D101" s="311"/>
      <c r="E101" s="418"/>
      <c r="F101" s="418"/>
      <c r="G101" s="418"/>
      <c r="H101" s="418"/>
      <c r="I101" s="418"/>
      <c r="J101" s="418"/>
      <c r="K101" s="418"/>
      <c r="L101" s="418"/>
      <c r="M101" s="418"/>
      <c r="N101" s="418"/>
      <c r="O101" s="418"/>
      <c r="P101" s="418"/>
      <c r="Q101" s="418"/>
      <c r="R101" s="418"/>
      <c r="S101" s="418"/>
      <c r="T101" s="418"/>
      <c r="U101" s="418"/>
      <c r="V101" s="418"/>
      <c r="W101" s="418"/>
      <c r="X101" s="418"/>
      <c r="Y101" s="418"/>
      <c r="Z101" s="418"/>
      <c r="AA101" s="418"/>
      <c r="AB101" s="418"/>
      <c r="AC101" s="418"/>
      <c r="AD101" s="418"/>
      <c r="AE101" s="418"/>
      <c r="AF101" s="418"/>
      <c r="AG101" s="418"/>
      <c r="AH101" s="418"/>
      <c r="AI101" s="418"/>
      <c r="AJ101" s="311"/>
      <c r="AK101" s="418"/>
      <c r="AL101" s="418"/>
      <c r="AM101" s="418"/>
      <c r="AN101" s="418"/>
      <c r="AO101" s="418"/>
      <c r="AP101" s="418"/>
      <c r="AQ101" s="418"/>
      <c r="AR101" s="418"/>
      <c r="AS101" s="418"/>
      <c r="AT101" s="418"/>
      <c r="AU101" s="418"/>
      <c r="AW101" s="418"/>
      <c r="AX101" s="418"/>
      <c r="AY101" s="418"/>
      <c r="AZ101" s="418"/>
      <c r="BA101" s="418"/>
      <c r="BB101" s="418"/>
      <c r="BC101" s="418"/>
      <c r="BD101" s="418"/>
      <c r="BE101" s="418"/>
      <c r="BF101" s="418"/>
      <c r="BG101" s="418"/>
      <c r="BH101" s="418"/>
      <c r="BI101" s="418"/>
      <c r="BJ101" s="418"/>
      <c r="BK101" s="418"/>
      <c r="BL101" s="418"/>
      <c r="BM101" s="418"/>
      <c r="BN101" s="418"/>
      <c r="BO101" s="418"/>
      <c r="BP101" s="418"/>
      <c r="BQ101" s="418"/>
      <c r="BR101" s="418"/>
      <c r="BS101" s="418"/>
      <c r="BT101" s="311"/>
      <c r="BU101" s="418"/>
      <c r="BV101" s="418"/>
      <c r="BW101" s="418"/>
      <c r="BX101" s="418"/>
      <c r="BY101" s="402"/>
      <c r="BZ101" s="418"/>
      <c r="CA101" s="311"/>
      <c r="CB101" s="311"/>
      <c r="CC101" s="311"/>
    </row>
    <row r="102" spans="1:81">
      <c r="A102" s="429"/>
      <c r="B102" s="311" t="s">
        <v>7</v>
      </c>
      <c r="C102" s="429" t="s">
        <v>175</v>
      </c>
      <c r="D102" s="311"/>
      <c r="E102" s="418">
        <v>36.51</v>
      </c>
      <c r="F102" s="418">
        <v>36.51</v>
      </c>
      <c r="G102" s="311"/>
      <c r="H102" s="311"/>
      <c r="I102" s="311"/>
      <c r="J102" s="311"/>
      <c r="K102" s="311">
        <v>36.51</v>
      </c>
      <c r="L102" s="311">
        <v>36.51</v>
      </c>
      <c r="M102" s="311"/>
      <c r="N102" s="311"/>
      <c r="O102" s="311"/>
      <c r="P102" s="311"/>
      <c r="Q102" s="311">
        <v>36.51</v>
      </c>
      <c r="R102" s="311">
        <v>36.51</v>
      </c>
      <c r="S102" s="311"/>
      <c r="T102" s="311"/>
      <c r="U102" s="311"/>
      <c r="V102" s="311"/>
      <c r="W102" s="311">
        <v>19.509999999999998</v>
      </c>
      <c r="X102" s="311">
        <v>19.509999999999998</v>
      </c>
      <c r="Y102" s="311"/>
      <c r="Z102" s="311"/>
      <c r="AA102" s="311"/>
      <c r="AB102" s="311"/>
      <c r="AC102" s="311">
        <v>18.25</v>
      </c>
      <c r="AD102" s="311">
        <v>18.25</v>
      </c>
      <c r="AE102" s="311"/>
      <c r="AF102" s="311"/>
      <c r="AG102" s="311"/>
      <c r="AH102" s="311"/>
      <c r="AI102" s="311">
        <v>16</v>
      </c>
      <c r="AJ102" s="311">
        <v>16</v>
      </c>
      <c r="AK102" s="311"/>
      <c r="AL102" s="311"/>
      <c r="AM102" s="311"/>
      <c r="AN102" s="311"/>
      <c r="AO102" s="311">
        <v>16</v>
      </c>
      <c r="AP102" s="311">
        <v>16</v>
      </c>
      <c r="AQ102" s="311"/>
      <c r="AR102" s="311"/>
      <c r="AS102" s="311"/>
      <c r="AT102" s="311"/>
      <c r="AU102" s="311">
        <v>39</v>
      </c>
      <c r="AV102" s="311">
        <v>39</v>
      </c>
      <c r="AW102" s="311"/>
      <c r="AX102" s="311"/>
      <c r="AY102" s="311"/>
      <c r="AZ102" s="311"/>
      <c r="BA102" s="311">
        <v>60.25</v>
      </c>
      <c r="BB102" s="311">
        <v>60.25</v>
      </c>
      <c r="BC102" s="311"/>
      <c r="BD102" s="311"/>
      <c r="BE102" s="311"/>
      <c r="BF102" s="311"/>
      <c r="BG102" s="311">
        <v>61.51</v>
      </c>
      <c r="BH102" s="311">
        <v>61.51</v>
      </c>
      <c r="BI102" s="311"/>
      <c r="BJ102" s="311"/>
      <c r="BK102" s="311"/>
      <c r="BL102" s="311"/>
      <c r="BM102" s="311">
        <v>61.51</v>
      </c>
      <c r="BN102" s="311">
        <v>61.51</v>
      </c>
      <c r="BO102" s="311"/>
      <c r="BP102" s="311"/>
      <c r="BQ102" s="311"/>
      <c r="BR102" s="311"/>
      <c r="BS102" s="311">
        <v>61.51</v>
      </c>
      <c r="BT102" s="311">
        <v>61.51</v>
      </c>
      <c r="BU102" s="311"/>
      <c r="BV102" s="311"/>
      <c r="BW102" s="311"/>
      <c r="BX102" s="311"/>
      <c r="BY102" s="402">
        <f t="shared" si="8"/>
        <v>926.13999999999987</v>
      </c>
      <c r="BZ102" s="311"/>
      <c r="CA102" s="311"/>
      <c r="CB102" s="311"/>
      <c r="CC102" s="311"/>
    </row>
    <row r="103" spans="1:81">
      <c r="A103" s="429"/>
      <c r="B103" s="311" t="s">
        <v>13</v>
      </c>
      <c r="C103" s="429" t="s">
        <v>176</v>
      </c>
      <c r="D103" s="311"/>
      <c r="E103" s="418">
        <v>4.4000000000000004</v>
      </c>
      <c r="F103" s="418">
        <v>4.4000000000000004</v>
      </c>
      <c r="G103" s="311"/>
      <c r="H103" s="311"/>
      <c r="I103" s="311"/>
      <c r="J103" s="311"/>
      <c r="K103" s="311">
        <v>4.4000000000000004</v>
      </c>
      <c r="L103" s="311">
        <v>4.4000000000000004</v>
      </c>
      <c r="M103" s="311"/>
      <c r="N103" s="311"/>
      <c r="O103" s="311"/>
      <c r="P103" s="311"/>
      <c r="Q103" s="311">
        <v>4.4000000000000004</v>
      </c>
      <c r="R103" s="311">
        <v>4.4000000000000004</v>
      </c>
      <c r="S103" s="311"/>
      <c r="T103" s="311"/>
      <c r="U103" s="311"/>
      <c r="V103" s="311"/>
      <c r="W103" s="311">
        <v>4.4000000000000004</v>
      </c>
      <c r="X103" s="311">
        <v>4.4000000000000004</v>
      </c>
      <c r="Y103" s="311"/>
      <c r="Z103" s="311"/>
      <c r="AA103" s="311"/>
      <c r="AB103" s="311"/>
      <c r="AC103" s="311">
        <v>2.5</v>
      </c>
      <c r="AD103" s="311">
        <v>2.5</v>
      </c>
      <c r="AE103" s="311"/>
      <c r="AF103" s="311"/>
      <c r="AG103" s="311"/>
      <c r="AH103" s="311"/>
      <c r="AI103" s="311">
        <v>2.5</v>
      </c>
      <c r="AJ103" s="311">
        <v>2.5</v>
      </c>
      <c r="AK103" s="311"/>
      <c r="AL103" s="311"/>
      <c r="AM103" s="311"/>
      <c r="AN103" s="311"/>
      <c r="AO103" s="311">
        <v>2.5</v>
      </c>
      <c r="AP103" s="311">
        <v>2.5</v>
      </c>
      <c r="AQ103" s="311"/>
      <c r="AR103" s="311"/>
      <c r="AS103" s="311"/>
      <c r="AT103" s="311"/>
      <c r="AU103" s="311">
        <v>2.5</v>
      </c>
      <c r="AV103" s="311">
        <v>2.5</v>
      </c>
      <c r="AW103" s="311"/>
      <c r="AX103" s="311"/>
      <c r="AY103" s="311"/>
      <c r="AZ103" s="311"/>
      <c r="BA103" s="311">
        <v>4.4000000000000004</v>
      </c>
      <c r="BB103" s="311">
        <v>4.4000000000000004</v>
      </c>
      <c r="BC103" s="311"/>
      <c r="BD103" s="311"/>
      <c r="BE103" s="311"/>
      <c r="BF103" s="311"/>
      <c r="BG103" s="311">
        <v>4.4000000000000004</v>
      </c>
      <c r="BH103" s="311">
        <v>4.4000000000000004</v>
      </c>
      <c r="BI103" s="311"/>
      <c r="BJ103" s="311"/>
      <c r="BK103" s="311"/>
      <c r="BL103" s="311"/>
      <c r="BM103" s="311">
        <v>4.4000000000000004</v>
      </c>
      <c r="BN103" s="311">
        <v>4.4000000000000004</v>
      </c>
      <c r="BO103" s="311"/>
      <c r="BP103" s="311"/>
      <c r="BQ103" s="311"/>
      <c r="BR103" s="311"/>
      <c r="BS103" s="311">
        <v>4.4000000000000004</v>
      </c>
      <c r="BT103" s="311">
        <v>4.4000000000000004</v>
      </c>
      <c r="BU103" s="311"/>
      <c r="BV103" s="311"/>
      <c r="BW103" s="311"/>
      <c r="BX103" s="311"/>
      <c r="BY103" s="402">
        <f t="shared" si="8"/>
        <v>90.40000000000002</v>
      </c>
      <c r="BZ103" s="311"/>
      <c r="CA103" s="311"/>
      <c r="CB103" s="311"/>
      <c r="CC103" s="311"/>
    </row>
    <row r="104" spans="1:81">
      <c r="A104" s="429"/>
      <c r="B104" s="311" t="s">
        <v>13</v>
      </c>
      <c r="C104" s="429" t="s">
        <v>177</v>
      </c>
      <c r="D104" s="311"/>
      <c r="E104" s="418">
        <v>3.4</v>
      </c>
      <c r="F104" s="418">
        <v>3.4</v>
      </c>
      <c r="G104" s="311"/>
      <c r="H104" s="311"/>
      <c r="I104" s="311"/>
      <c r="J104" s="311"/>
      <c r="K104" s="311">
        <v>3.4</v>
      </c>
      <c r="L104" s="311">
        <v>3.4</v>
      </c>
      <c r="M104" s="311"/>
      <c r="N104" s="311"/>
      <c r="O104" s="311"/>
      <c r="P104" s="311"/>
      <c r="Q104" s="311">
        <v>2.5</v>
      </c>
      <c r="R104" s="311">
        <v>2.5</v>
      </c>
      <c r="S104" s="311"/>
      <c r="T104" s="311"/>
      <c r="U104" s="311"/>
      <c r="V104" s="311"/>
      <c r="W104" s="311">
        <v>2.5</v>
      </c>
      <c r="X104" s="311">
        <v>2.5</v>
      </c>
      <c r="Y104" s="311"/>
      <c r="Z104" s="311"/>
      <c r="AA104" s="311"/>
      <c r="AB104" s="311"/>
      <c r="AC104" s="311">
        <v>2.5</v>
      </c>
      <c r="AD104" s="311">
        <v>2.5</v>
      </c>
      <c r="AE104" s="311"/>
      <c r="AF104" s="311"/>
      <c r="AG104" s="311"/>
      <c r="AH104" s="311"/>
      <c r="AI104" s="311">
        <v>2.5</v>
      </c>
      <c r="AJ104" s="311">
        <v>2.5</v>
      </c>
      <c r="AK104" s="311"/>
      <c r="AL104" s="311"/>
      <c r="AM104" s="311"/>
      <c r="AN104" s="311"/>
      <c r="AO104" s="311">
        <v>2.5</v>
      </c>
      <c r="AP104" s="311">
        <v>2.5</v>
      </c>
      <c r="AQ104" s="311"/>
      <c r="AR104" s="311"/>
      <c r="AS104" s="311"/>
      <c r="AT104" s="311"/>
      <c r="AU104" s="311">
        <v>2.5</v>
      </c>
      <c r="AV104" s="311">
        <v>2.5</v>
      </c>
      <c r="AW104" s="311"/>
      <c r="AX104" s="311"/>
      <c r="AY104" s="311"/>
      <c r="AZ104" s="311"/>
      <c r="BA104" s="311">
        <v>2.8</v>
      </c>
      <c r="BB104" s="311">
        <v>2.8</v>
      </c>
      <c r="BC104" s="311"/>
      <c r="BD104" s="311"/>
      <c r="BE104" s="311"/>
      <c r="BF104" s="311"/>
      <c r="BG104" s="311">
        <v>2.8</v>
      </c>
      <c r="BH104" s="311">
        <v>2.8</v>
      </c>
      <c r="BI104" s="311"/>
      <c r="BJ104" s="311"/>
      <c r="BK104" s="311"/>
      <c r="BL104" s="311"/>
      <c r="BM104" s="311">
        <v>3.4</v>
      </c>
      <c r="BN104" s="311">
        <v>3.4</v>
      </c>
      <c r="BO104" s="311"/>
      <c r="BP104" s="311"/>
      <c r="BQ104" s="311"/>
      <c r="BR104" s="311"/>
      <c r="BS104" s="311">
        <v>3.4</v>
      </c>
      <c r="BT104" s="311">
        <v>3.4</v>
      </c>
      <c r="BU104" s="311"/>
      <c r="BV104" s="311"/>
      <c r="BW104" s="311"/>
      <c r="BX104" s="311"/>
      <c r="BY104" s="402">
        <f t="shared" si="8"/>
        <v>68.399999999999991</v>
      </c>
      <c r="BZ104" s="311"/>
      <c r="CA104" s="311"/>
      <c r="CB104" s="311"/>
      <c r="CC104" s="311"/>
    </row>
    <row r="105" spans="1:81">
      <c r="A105" s="429"/>
      <c r="B105" s="311" t="s">
        <v>13</v>
      </c>
      <c r="C105" s="429" t="s">
        <v>178</v>
      </c>
      <c r="D105" s="311"/>
      <c r="E105" s="418">
        <v>0.39</v>
      </c>
      <c r="F105" s="418">
        <v>0.39</v>
      </c>
      <c r="G105" s="311"/>
      <c r="H105" s="311"/>
      <c r="I105" s="311"/>
      <c r="J105" s="311"/>
      <c r="K105" s="311">
        <v>0.39</v>
      </c>
      <c r="L105" s="311">
        <v>0.39</v>
      </c>
      <c r="M105" s="311"/>
      <c r="N105" s="311"/>
      <c r="O105" s="311"/>
      <c r="P105" s="311"/>
      <c r="Q105" s="311">
        <v>0.39</v>
      </c>
      <c r="R105" s="311">
        <v>0.39</v>
      </c>
      <c r="S105" s="311"/>
      <c r="T105" s="311"/>
      <c r="U105" s="311"/>
      <c r="V105" s="311"/>
      <c r="W105" s="311">
        <v>0.39</v>
      </c>
      <c r="X105" s="311">
        <v>0.39</v>
      </c>
      <c r="Y105" s="311"/>
      <c r="Z105" s="311"/>
      <c r="AA105" s="311"/>
      <c r="AB105" s="311"/>
      <c r="AC105" s="311">
        <v>0.25</v>
      </c>
      <c r="AD105" s="311">
        <v>0.25</v>
      </c>
      <c r="AE105" s="311"/>
      <c r="AF105" s="311"/>
      <c r="AG105" s="311"/>
      <c r="AH105" s="311"/>
      <c r="AI105" s="311">
        <v>0.21</v>
      </c>
      <c r="AJ105" s="311">
        <v>0.21</v>
      </c>
      <c r="AK105" s="311"/>
      <c r="AL105" s="311"/>
      <c r="AM105" s="311"/>
      <c r="AN105" s="311"/>
      <c r="AO105" s="311">
        <v>0.21</v>
      </c>
      <c r="AP105" s="311">
        <v>0.21</v>
      </c>
      <c r="AQ105" s="311"/>
      <c r="AR105" s="311"/>
      <c r="AS105" s="311"/>
      <c r="AT105" s="311"/>
      <c r="AU105" s="311">
        <v>0.21</v>
      </c>
      <c r="AV105" s="311">
        <v>0.21</v>
      </c>
      <c r="AW105" s="311"/>
      <c r="AX105" s="311"/>
      <c r="AY105" s="311"/>
      <c r="AZ105" s="311"/>
      <c r="BA105" s="311">
        <v>0.25</v>
      </c>
      <c r="BB105" s="311">
        <v>0.25</v>
      </c>
      <c r="BC105" s="311"/>
      <c r="BD105" s="311"/>
      <c r="BE105" s="311"/>
      <c r="BF105" s="311"/>
      <c r="BG105" s="311">
        <v>0.39</v>
      </c>
      <c r="BH105" s="311">
        <v>0.39</v>
      </c>
      <c r="BI105" s="311"/>
      <c r="BJ105" s="311"/>
      <c r="BK105" s="311"/>
      <c r="BL105" s="311"/>
      <c r="BM105" s="311">
        <v>0.39</v>
      </c>
      <c r="BN105" s="311">
        <v>0.39</v>
      </c>
      <c r="BO105" s="311"/>
      <c r="BP105" s="311"/>
      <c r="BQ105" s="311"/>
      <c r="BR105" s="311"/>
      <c r="BS105" s="311">
        <v>0.39</v>
      </c>
      <c r="BT105" s="311">
        <v>0.39</v>
      </c>
      <c r="BU105" s="311"/>
      <c r="BV105" s="311"/>
      <c r="BW105" s="311"/>
      <c r="BX105" s="311"/>
      <c r="BY105" s="402">
        <f t="shared" si="8"/>
        <v>7.7199999999999989</v>
      </c>
      <c r="BZ105" s="311"/>
      <c r="CA105" s="311"/>
      <c r="CB105" s="311"/>
      <c r="CC105" s="311"/>
    </row>
    <row r="106" spans="1:81">
      <c r="A106" s="429"/>
      <c r="B106" s="311" t="s">
        <v>13</v>
      </c>
      <c r="C106" s="429" t="s">
        <v>179</v>
      </c>
      <c r="D106" s="311"/>
      <c r="E106" s="418">
        <v>0.75</v>
      </c>
      <c r="F106" s="418">
        <v>0.75</v>
      </c>
      <c r="G106" s="311"/>
      <c r="H106" s="311"/>
      <c r="I106" s="311"/>
      <c r="J106" s="311"/>
      <c r="K106" s="311">
        <v>0.75</v>
      </c>
      <c r="L106" s="311">
        <v>0.75</v>
      </c>
      <c r="M106" s="311"/>
      <c r="N106" s="311"/>
      <c r="O106" s="311"/>
      <c r="P106" s="311"/>
      <c r="Q106" s="311">
        <v>0.55000000000000004</v>
      </c>
      <c r="R106" s="311">
        <v>0.55000000000000004</v>
      </c>
      <c r="S106" s="311"/>
      <c r="T106" s="311"/>
      <c r="U106" s="311"/>
      <c r="V106" s="311"/>
      <c r="W106" s="311">
        <v>0.55000000000000004</v>
      </c>
      <c r="X106" s="311">
        <v>0.55000000000000004</v>
      </c>
      <c r="Y106" s="311"/>
      <c r="Z106" s="311"/>
      <c r="AA106" s="311"/>
      <c r="AB106" s="311"/>
      <c r="AC106" s="311">
        <v>0.32</v>
      </c>
      <c r="AD106" s="311">
        <v>0.32</v>
      </c>
      <c r="AE106" s="311"/>
      <c r="AF106" s="311"/>
      <c r="AG106" s="311"/>
      <c r="AH106" s="311"/>
      <c r="AI106" s="311">
        <v>0.32</v>
      </c>
      <c r="AJ106" s="311">
        <v>0.32</v>
      </c>
      <c r="AK106" s="311"/>
      <c r="AL106" s="311"/>
      <c r="AM106" s="311"/>
      <c r="AN106" s="311"/>
      <c r="AO106" s="311">
        <v>0.32</v>
      </c>
      <c r="AP106" s="311">
        <v>0.32</v>
      </c>
      <c r="AQ106" s="311"/>
      <c r="AR106" s="311"/>
      <c r="AS106" s="311"/>
      <c r="AT106" s="311"/>
      <c r="AU106" s="311">
        <v>0.32</v>
      </c>
      <c r="AV106" s="311">
        <v>0.32</v>
      </c>
      <c r="AW106" s="311"/>
      <c r="AX106" s="311"/>
      <c r="AY106" s="311"/>
      <c r="AZ106" s="311"/>
      <c r="BA106" s="311">
        <v>0.55000000000000004</v>
      </c>
      <c r="BB106" s="311">
        <v>0.55000000000000004</v>
      </c>
      <c r="BC106" s="311"/>
      <c r="BD106" s="311"/>
      <c r="BE106" s="311"/>
      <c r="BF106" s="311"/>
      <c r="BG106" s="311">
        <v>0.55000000000000004</v>
      </c>
      <c r="BH106" s="311">
        <v>0.55000000000000004</v>
      </c>
      <c r="BI106" s="311"/>
      <c r="BJ106" s="311"/>
      <c r="BK106" s="311"/>
      <c r="BL106" s="311"/>
      <c r="BM106" s="311">
        <v>0.75</v>
      </c>
      <c r="BN106" s="311">
        <v>0.75</v>
      </c>
      <c r="BO106" s="311"/>
      <c r="BP106" s="311"/>
      <c r="BQ106" s="311"/>
      <c r="BR106" s="311"/>
      <c r="BS106" s="311">
        <v>0.75</v>
      </c>
      <c r="BT106" s="311">
        <v>0.75</v>
      </c>
      <c r="BU106" s="311"/>
      <c r="BV106" s="311"/>
      <c r="BW106" s="311"/>
      <c r="BX106" s="311"/>
      <c r="BY106" s="402">
        <f t="shared" si="8"/>
        <v>12.960000000000004</v>
      </c>
      <c r="BZ106" s="311"/>
      <c r="CA106" s="311"/>
      <c r="CB106" s="311"/>
      <c r="CC106" s="311"/>
    </row>
    <row r="108" spans="1:81" s="428" customFormat="1">
      <c r="A108" s="425"/>
      <c r="B108" s="422"/>
      <c r="C108" s="422" t="s">
        <v>180</v>
      </c>
      <c r="D108" s="422"/>
      <c r="E108" s="284"/>
      <c r="F108" s="284">
        <v>1156.3047776004764</v>
      </c>
      <c r="G108" s="284"/>
      <c r="H108" s="284"/>
      <c r="I108" s="284"/>
      <c r="J108" s="284"/>
      <c r="K108" s="284"/>
      <c r="L108" s="284">
        <v>937.08498292851823</v>
      </c>
      <c r="M108" s="284"/>
      <c r="N108" s="284"/>
      <c r="O108" s="284"/>
      <c r="P108" s="284"/>
      <c r="Q108" s="284"/>
      <c r="R108" s="284">
        <v>874.68735194368764</v>
      </c>
      <c r="S108" s="284"/>
      <c r="T108" s="284"/>
      <c r="U108" s="284"/>
      <c r="V108" s="284"/>
      <c r="W108" s="284"/>
      <c r="X108" s="284">
        <v>752.46780192524784</v>
      </c>
      <c r="Y108" s="284"/>
      <c r="Z108" s="284"/>
      <c r="AA108" s="284"/>
      <c r="AB108" s="284"/>
      <c r="AC108" s="284"/>
      <c r="AD108" s="284">
        <v>394.08222000000063</v>
      </c>
      <c r="AE108" s="284"/>
      <c r="AF108" s="284"/>
      <c r="AG108" s="284"/>
      <c r="AH108" s="284"/>
      <c r="AI108" s="284"/>
      <c r="AJ108" s="284">
        <v>433.05993499998777</v>
      </c>
      <c r="AK108" s="284"/>
      <c r="AL108" s="284"/>
      <c r="AM108" s="284"/>
      <c r="AN108" s="284"/>
      <c r="AO108" s="284"/>
      <c r="AP108" s="284">
        <v>461.86651999999583</v>
      </c>
      <c r="AQ108" s="284"/>
      <c r="AR108" s="284"/>
      <c r="AS108" s="284"/>
      <c r="AT108" s="284"/>
      <c r="AU108" s="284"/>
      <c r="AV108" s="284">
        <v>421.66759500000239</v>
      </c>
      <c r="AW108" s="284"/>
      <c r="AX108" s="284"/>
      <c r="AY108" s="284"/>
      <c r="AZ108" s="284"/>
      <c r="BA108" s="284"/>
      <c r="BB108" s="284">
        <v>563.43224961389808</v>
      </c>
      <c r="BC108" s="284"/>
      <c r="BD108" s="284"/>
      <c r="BE108" s="284"/>
      <c r="BF108" s="284"/>
      <c r="BG108" s="284"/>
      <c r="BH108" s="284">
        <v>915.12718617397036</v>
      </c>
      <c r="BI108" s="284"/>
      <c r="BJ108" s="284"/>
      <c r="BK108" s="284"/>
      <c r="BL108" s="284"/>
      <c r="BM108" s="284"/>
      <c r="BN108" s="284">
        <v>798.15582878695966</v>
      </c>
      <c r="BO108" s="284"/>
      <c r="BP108" s="284"/>
      <c r="BQ108" s="284"/>
      <c r="BR108" s="284"/>
      <c r="BS108" s="284"/>
      <c r="BT108" s="284">
        <v>992.38336568384057</v>
      </c>
      <c r="BU108" s="284"/>
      <c r="BV108" s="284"/>
      <c r="BW108" s="284"/>
      <c r="BX108" s="284"/>
      <c r="BY108" s="284"/>
      <c r="BZ108" s="298">
        <f t="shared" ref="BZ108:BZ115" si="9">F108+L108+R108+X108+AD108+AJ108+AP108+AV108+BB108+BH108+BN108+BT108</f>
        <v>8700.3198146565846</v>
      </c>
      <c r="CA108" s="284"/>
      <c r="CB108" s="284"/>
      <c r="CC108" s="284"/>
    </row>
    <row r="109" spans="1:81">
      <c r="A109" s="416"/>
      <c r="B109" s="311"/>
      <c r="C109" s="430" t="s">
        <v>181</v>
      </c>
      <c r="D109" s="311"/>
      <c r="E109" s="371"/>
      <c r="F109" s="371">
        <v>10.562357600485802</v>
      </c>
      <c r="G109" s="371"/>
      <c r="H109" s="371"/>
      <c r="I109" s="371"/>
      <c r="J109" s="371"/>
      <c r="K109" s="371"/>
      <c r="L109" s="371">
        <v>9.2354529285123323</v>
      </c>
      <c r="M109" s="371"/>
      <c r="N109" s="371"/>
      <c r="O109" s="371"/>
      <c r="P109" s="371"/>
      <c r="Q109" s="371"/>
      <c r="R109" s="371">
        <v>7.1138719436875562</v>
      </c>
      <c r="S109" s="371"/>
      <c r="T109" s="371"/>
      <c r="U109" s="371"/>
      <c r="V109" s="371"/>
      <c r="W109" s="371"/>
      <c r="X109" s="371">
        <v>5.3852409252505451</v>
      </c>
      <c r="Y109" s="371"/>
      <c r="Z109" s="371"/>
      <c r="AA109" s="371"/>
      <c r="AB109" s="371"/>
      <c r="AC109" s="371"/>
      <c r="AD109" s="371">
        <v>4.1208</v>
      </c>
      <c r="AE109" s="371"/>
      <c r="AF109" s="371"/>
      <c r="AG109" s="371"/>
      <c r="AH109" s="371"/>
      <c r="AI109" s="371"/>
      <c r="AJ109" s="371">
        <v>3.1456800000000005</v>
      </c>
      <c r="AK109" s="371"/>
      <c r="AL109" s="371"/>
      <c r="AM109" s="371"/>
      <c r="AN109" s="371"/>
      <c r="AO109" s="371"/>
      <c r="AP109" s="371">
        <v>3.1665900000000002</v>
      </c>
      <c r="AQ109" s="371"/>
      <c r="AR109" s="371"/>
      <c r="AS109" s="371"/>
      <c r="AT109" s="371"/>
      <c r="AU109" s="371"/>
      <c r="AV109" s="371">
        <v>2.9778900000000004</v>
      </c>
      <c r="AW109" s="371"/>
      <c r="AX109" s="371"/>
      <c r="AY109" s="371"/>
      <c r="AZ109" s="371"/>
      <c r="BA109" s="371"/>
      <c r="BB109" s="371">
        <v>4.351490000000001</v>
      </c>
      <c r="BC109" s="371"/>
      <c r="BD109" s="371"/>
      <c r="BE109" s="371"/>
      <c r="BF109" s="371"/>
      <c r="BG109" s="371"/>
      <c r="BH109" s="371">
        <v>5.2742500000000003</v>
      </c>
      <c r="BI109" s="371"/>
      <c r="BJ109" s="371"/>
      <c r="BK109" s="371"/>
      <c r="BL109" s="371"/>
      <c r="BM109" s="371"/>
      <c r="BN109" s="371">
        <v>6.7318300000000004</v>
      </c>
      <c r="BO109" s="371"/>
      <c r="BP109" s="371"/>
      <c r="BQ109" s="371"/>
      <c r="BR109" s="371"/>
      <c r="BS109" s="371"/>
      <c r="BT109" s="371">
        <v>8.4809999999999999</v>
      </c>
      <c r="BU109" s="371"/>
      <c r="BV109" s="371"/>
      <c r="BW109" s="371"/>
      <c r="BX109" s="371"/>
      <c r="BY109" s="371"/>
      <c r="BZ109" s="298">
        <f t="shared" si="9"/>
        <v>70.546453397936233</v>
      </c>
      <c r="CA109" s="371"/>
      <c r="CB109" s="371"/>
      <c r="CC109" s="371"/>
    </row>
    <row r="110" spans="1:81">
      <c r="A110" s="416"/>
      <c r="B110" s="311"/>
      <c r="C110" s="430" t="s">
        <v>182</v>
      </c>
      <c r="D110" s="311"/>
      <c r="E110" s="371"/>
      <c r="F110" s="371">
        <v>5.56</v>
      </c>
      <c r="G110" s="371"/>
      <c r="H110" s="371"/>
      <c r="I110" s="371"/>
      <c r="J110" s="371"/>
      <c r="K110" s="371"/>
      <c r="L110" s="371">
        <v>6.38</v>
      </c>
      <c r="M110" s="371"/>
      <c r="N110" s="371"/>
      <c r="O110" s="371"/>
      <c r="P110" s="371"/>
      <c r="Q110" s="371"/>
      <c r="R110" s="371">
        <v>5.22</v>
      </c>
      <c r="S110" s="371"/>
      <c r="T110" s="371"/>
      <c r="U110" s="371"/>
      <c r="V110" s="371"/>
      <c r="W110" s="371"/>
      <c r="X110" s="371">
        <v>4.26</v>
      </c>
      <c r="Y110" s="371"/>
      <c r="Z110" s="371"/>
      <c r="AA110" s="371"/>
      <c r="AB110" s="371"/>
      <c r="AC110" s="371"/>
      <c r="AD110" s="371">
        <v>3.36</v>
      </c>
      <c r="AE110" s="371"/>
      <c r="AF110" s="371"/>
      <c r="AG110" s="371"/>
      <c r="AH110" s="371"/>
      <c r="AI110" s="371"/>
      <c r="AJ110" s="371">
        <v>2.88</v>
      </c>
      <c r="AK110" s="371"/>
      <c r="AL110" s="371"/>
      <c r="AM110" s="371"/>
      <c r="AN110" s="371"/>
      <c r="AO110" s="371"/>
      <c r="AP110" s="371">
        <v>6.96</v>
      </c>
      <c r="AQ110" s="371"/>
      <c r="AR110" s="371"/>
      <c r="AS110" s="371"/>
      <c r="AT110" s="371"/>
      <c r="AU110" s="371"/>
      <c r="AV110" s="371">
        <v>0.2</v>
      </c>
      <c r="AW110" s="371"/>
      <c r="AX110" s="371"/>
      <c r="AY110" s="371"/>
      <c r="AZ110" s="371"/>
      <c r="BA110" s="371"/>
      <c r="BB110" s="371">
        <v>3.56</v>
      </c>
      <c r="BC110" s="371"/>
      <c r="BD110" s="371"/>
      <c r="BE110" s="371"/>
      <c r="BF110" s="371"/>
      <c r="BG110" s="371"/>
      <c r="BH110" s="371">
        <v>4.32</v>
      </c>
      <c r="BI110" s="371"/>
      <c r="BJ110" s="371"/>
      <c r="BK110" s="371"/>
      <c r="BL110" s="371"/>
      <c r="BM110" s="371"/>
      <c r="BN110" s="371">
        <v>5.34</v>
      </c>
      <c r="BO110" s="371"/>
      <c r="BP110" s="371"/>
      <c r="BQ110" s="371"/>
      <c r="BR110" s="371"/>
      <c r="BS110" s="371"/>
      <c r="BT110" s="371">
        <v>5</v>
      </c>
      <c r="BU110" s="371"/>
      <c r="BV110" s="371"/>
      <c r="BW110" s="371"/>
      <c r="BX110" s="371"/>
      <c r="BY110" s="371"/>
      <c r="BZ110" s="298">
        <f t="shared" si="9"/>
        <v>53.040000000000006</v>
      </c>
      <c r="CA110" s="371"/>
      <c r="CB110" s="371"/>
      <c r="CC110" s="371"/>
    </row>
    <row r="111" spans="1:81">
      <c r="A111" s="416"/>
      <c r="B111" s="311"/>
      <c r="C111" s="430" t="s">
        <v>183</v>
      </c>
      <c r="D111" s="311"/>
      <c r="E111" s="371"/>
      <c r="F111" s="371">
        <v>135.76341999999997</v>
      </c>
      <c r="G111" s="371"/>
      <c r="H111" s="371"/>
      <c r="I111" s="371"/>
      <c r="J111" s="371"/>
      <c r="K111" s="371"/>
      <c r="L111" s="371">
        <v>140.46653000000114</v>
      </c>
      <c r="M111" s="371"/>
      <c r="N111" s="371"/>
      <c r="O111" s="371"/>
      <c r="P111" s="371"/>
      <c r="Q111" s="371"/>
      <c r="R111" s="371">
        <v>115.24907999999999</v>
      </c>
      <c r="S111" s="371"/>
      <c r="T111" s="371"/>
      <c r="U111" s="371"/>
      <c r="V111" s="371"/>
      <c r="W111" s="371"/>
      <c r="X111" s="371">
        <v>69.368730000001904</v>
      </c>
      <c r="Y111" s="371"/>
      <c r="Z111" s="371"/>
      <c r="AA111" s="371"/>
      <c r="AB111" s="371"/>
      <c r="AC111" s="371"/>
      <c r="AD111" s="371">
        <v>69.322919999999186</v>
      </c>
      <c r="AE111" s="371"/>
      <c r="AF111" s="371"/>
      <c r="AG111" s="371"/>
      <c r="AH111" s="371"/>
      <c r="AI111" s="371"/>
      <c r="AJ111" s="371">
        <v>56.226090000000291</v>
      </c>
      <c r="AK111" s="371"/>
      <c r="AL111" s="371"/>
      <c r="AM111" s="371"/>
      <c r="AN111" s="371"/>
      <c r="AO111" s="371"/>
      <c r="AP111" s="371">
        <v>40.283905000000118</v>
      </c>
      <c r="AQ111" s="371"/>
      <c r="AR111" s="371"/>
      <c r="AS111" s="371"/>
      <c r="AT111" s="371"/>
      <c r="AU111" s="371"/>
      <c r="AV111" s="371">
        <v>45.627129999999191</v>
      </c>
      <c r="AW111" s="371"/>
      <c r="AX111" s="371"/>
      <c r="AY111" s="371"/>
      <c r="AZ111" s="371"/>
      <c r="BA111" s="371"/>
      <c r="BB111" s="371">
        <v>77.238058117830676</v>
      </c>
      <c r="BC111" s="371"/>
      <c r="BD111" s="371"/>
      <c r="BE111" s="371"/>
      <c r="BF111" s="371"/>
      <c r="BG111" s="371"/>
      <c r="BH111" s="371">
        <v>104.31231</v>
      </c>
      <c r="BI111" s="371"/>
      <c r="BJ111" s="371"/>
      <c r="BK111" s="371"/>
      <c r="BL111" s="371"/>
      <c r="BM111" s="371"/>
      <c r="BN111" s="371">
        <v>99.530899999999292</v>
      </c>
      <c r="BO111" s="371"/>
      <c r="BP111" s="371"/>
      <c r="BQ111" s="371"/>
      <c r="BR111" s="371"/>
      <c r="BS111" s="371"/>
      <c r="BT111" s="371">
        <v>98.319600000000008</v>
      </c>
      <c r="BU111" s="371"/>
      <c r="BV111" s="371"/>
      <c r="BW111" s="371"/>
      <c r="BX111" s="371"/>
      <c r="BY111" s="371"/>
      <c r="BZ111" s="298">
        <f t="shared" si="9"/>
        <v>1051.7086731178317</v>
      </c>
      <c r="CA111" s="371"/>
      <c r="CB111" s="371"/>
      <c r="CC111" s="371"/>
    </row>
    <row r="112" spans="1:81">
      <c r="A112" s="416"/>
      <c r="B112" s="311"/>
      <c r="C112" s="430" t="s">
        <v>184</v>
      </c>
      <c r="D112" s="311"/>
      <c r="E112" s="371"/>
      <c r="F112" s="371">
        <v>1004.4189999999907</v>
      </c>
      <c r="G112" s="371"/>
      <c r="H112" s="371"/>
      <c r="I112" s="371"/>
      <c r="J112" s="371"/>
      <c r="K112" s="371"/>
      <c r="L112" s="371">
        <v>781.0030000000047</v>
      </c>
      <c r="M112" s="371"/>
      <c r="N112" s="371"/>
      <c r="O112" s="371"/>
      <c r="P112" s="371"/>
      <c r="Q112" s="371"/>
      <c r="R112" s="371">
        <v>747.10440000000006</v>
      </c>
      <c r="S112" s="371"/>
      <c r="T112" s="371"/>
      <c r="U112" s="371"/>
      <c r="V112" s="371"/>
      <c r="W112" s="371"/>
      <c r="X112" s="371">
        <v>673.45383099999538</v>
      </c>
      <c r="Y112" s="371"/>
      <c r="Z112" s="371"/>
      <c r="AA112" s="371"/>
      <c r="AB112" s="371"/>
      <c r="AC112" s="371"/>
      <c r="AD112" s="371">
        <v>317.27850000000143</v>
      </c>
      <c r="AE112" s="371"/>
      <c r="AF112" s="371"/>
      <c r="AG112" s="371"/>
      <c r="AH112" s="371"/>
      <c r="AI112" s="371"/>
      <c r="AJ112" s="371">
        <v>370.80816499998747</v>
      </c>
      <c r="AK112" s="371"/>
      <c r="AL112" s="371"/>
      <c r="AM112" s="371"/>
      <c r="AN112" s="371"/>
      <c r="AO112" s="371"/>
      <c r="AP112" s="371">
        <v>411.45602499999569</v>
      </c>
      <c r="AQ112" s="371"/>
      <c r="AR112" s="371"/>
      <c r="AS112" s="371"/>
      <c r="AT112" s="371"/>
      <c r="AU112" s="371"/>
      <c r="AV112" s="371">
        <v>372.86257500000323</v>
      </c>
      <c r="AW112" s="371"/>
      <c r="AX112" s="371"/>
      <c r="AY112" s="371"/>
      <c r="AZ112" s="371"/>
      <c r="BA112" s="371"/>
      <c r="BB112" s="371">
        <v>478.28270149606743</v>
      </c>
      <c r="BC112" s="371"/>
      <c r="BD112" s="371"/>
      <c r="BE112" s="371"/>
      <c r="BF112" s="371"/>
      <c r="BG112" s="371"/>
      <c r="BH112" s="371">
        <v>801.22062617397035</v>
      </c>
      <c r="BI112" s="371"/>
      <c r="BJ112" s="371"/>
      <c r="BK112" s="371"/>
      <c r="BL112" s="371"/>
      <c r="BM112" s="371"/>
      <c r="BN112" s="371">
        <v>686.55309878696039</v>
      </c>
      <c r="BO112" s="371"/>
      <c r="BP112" s="371"/>
      <c r="BQ112" s="371"/>
      <c r="BR112" s="371"/>
      <c r="BS112" s="371"/>
      <c r="BT112" s="371">
        <v>880.58276568384053</v>
      </c>
      <c r="BU112" s="371"/>
      <c r="BV112" s="371"/>
      <c r="BW112" s="371"/>
      <c r="BX112" s="371"/>
      <c r="BY112" s="371"/>
      <c r="BZ112" s="298">
        <f t="shared" si="9"/>
        <v>7525.0246881408166</v>
      </c>
      <c r="CA112" s="371"/>
      <c r="CB112" s="371"/>
      <c r="CC112" s="371"/>
    </row>
    <row r="113" spans="1:81">
      <c r="A113" s="416"/>
      <c r="B113" s="311"/>
      <c r="C113" s="311" t="s">
        <v>185</v>
      </c>
      <c r="D113" s="311"/>
      <c r="E113" s="371"/>
      <c r="F113" s="371">
        <v>45.978000000000002</v>
      </c>
      <c r="G113" s="371"/>
      <c r="H113" s="371"/>
      <c r="I113" s="371"/>
      <c r="J113" s="371"/>
      <c r="K113" s="371"/>
      <c r="L113" s="371">
        <v>46.125600000000006</v>
      </c>
      <c r="M113" s="371"/>
      <c r="N113" s="371"/>
      <c r="O113" s="371"/>
      <c r="P113" s="371"/>
      <c r="Q113" s="371"/>
      <c r="R113" s="371">
        <v>33.088320000000003</v>
      </c>
      <c r="S113" s="371"/>
      <c r="T113" s="371"/>
      <c r="U113" s="371"/>
      <c r="V113" s="371"/>
      <c r="W113" s="371"/>
      <c r="X113" s="371">
        <v>30.441600000000001</v>
      </c>
      <c r="Y113" s="371"/>
      <c r="Z113" s="371"/>
      <c r="AA113" s="371"/>
      <c r="AB113" s="371"/>
      <c r="AC113" s="371"/>
      <c r="AD113" s="371">
        <v>39.631680000000003</v>
      </c>
      <c r="AE113" s="371"/>
      <c r="AF113" s="371"/>
      <c r="AG113" s="371"/>
      <c r="AH113" s="371"/>
      <c r="AI113" s="371"/>
      <c r="AJ113" s="371">
        <v>36.657719999999998</v>
      </c>
      <c r="AK113" s="371"/>
      <c r="AL113" s="371"/>
      <c r="AM113" s="371"/>
      <c r="AN113" s="371"/>
      <c r="AO113" s="371"/>
      <c r="AP113" s="371">
        <v>37.881360000000001</v>
      </c>
      <c r="AQ113" s="371"/>
      <c r="AR113" s="371"/>
      <c r="AS113" s="371"/>
      <c r="AT113" s="371"/>
      <c r="AU113" s="371"/>
      <c r="AV113" s="371">
        <v>44.901000000000003</v>
      </c>
      <c r="AW113" s="371"/>
      <c r="AX113" s="371"/>
      <c r="AY113" s="371"/>
      <c r="AZ113" s="371"/>
      <c r="BA113" s="371"/>
      <c r="BB113" s="371">
        <v>43.448149673199161</v>
      </c>
      <c r="BC113" s="371"/>
      <c r="BD113" s="371"/>
      <c r="BE113" s="371"/>
      <c r="BF113" s="371"/>
      <c r="BG113" s="371"/>
      <c r="BH113" s="371">
        <v>60.172914479092057</v>
      </c>
      <c r="BI113" s="371"/>
      <c r="BJ113" s="371"/>
      <c r="BK113" s="371"/>
      <c r="BL113" s="371"/>
      <c r="BM113" s="371"/>
      <c r="BN113" s="371">
        <v>51.781443417392602</v>
      </c>
      <c r="BO113" s="371"/>
      <c r="BP113" s="371"/>
      <c r="BQ113" s="371"/>
      <c r="BR113" s="371"/>
      <c r="BS113" s="371"/>
      <c r="BT113" s="371">
        <v>62.454007111974761</v>
      </c>
      <c r="BU113" s="371"/>
      <c r="BV113" s="371"/>
      <c r="BW113" s="371"/>
      <c r="BX113" s="371"/>
      <c r="BY113" s="371"/>
      <c r="BZ113" s="298">
        <f t="shared" si="9"/>
        <v>532.56179468165851</v>
      </c>
      <c r="CA113" s="371"/>
      <c r="CB113" s="371"/>
      <c r="CC113" s="371"/>
    </row>
    <row r="114" spans="1:81">
      <c r="A114" s="416"/>
      <c r="B114" s="311"/>
      <c r="C114" s="311" t="s">
        <v>186</v>
      </c>
      <c r="D114" s="311"/>
      <c r="E114" s="371"/>
      <c r="F114" s="371">
        <v>24511.601025087937</v>
      </c>
      <c r="G114" s="371"/>
      <c r="H114" s="371"/>
      <c r="I114" s="371"/>
      <c r="J114" s="371"/>
      <c r="K114" s="371"/>
      <c r="L114" s="371">
        <v>17386.183656515976</v>
      </c>
      <c r="M114" s="371"/>
      <c r="N114" s="371"/>
      <c r="O114" s="371"/>
      <c r="P114" s="371"/>
      <c r="Q114" s="371"/>
      <c r="R114" s="371">
        <v>23752.514730154791</v>
      </c>
      <c r="S114" s="371"/>
      <c r="T114" s="371"/>
      <c r="U114" s="371"/>
      <c r="V114" s="371"/>
      <c r="W114" s="371"/>
      <c r="X114" s="371">
        <v>11104.795110413217</v>
      </c>
      <c r="Y114" s="371"/>
      <c r="Z114" s="371"/>
      <c r="AA114" s="371"/>
      <c r="AB114" s="371"/>
      <c r="AC114" s="371"/>
      <c r="AD114" s="371">
        <v>9800.5830413924268</v>
      </c>
      <c r="AE114" s="371"/>
      <c r="AF114" s="371"/>
      <c r="AG114" s="371"/>
      <c r="AH114" s="371"/>
      <c r="AI114" s="371"/>
      <c r="AJ114" s="371">
        <v>7923.5271190672565</v>
      </c>
      <c r="AK114" s="371"/>
      <c r="AL114" s="371"/>
      <c r="AM114" s="371"/>
      <c r="AN114" s="371"/>
      <c r="AO114" s="371"/>
      <c r="AP114" s="371">
        <v>12551.033040667757</v>
      </c>
      <c r="AQ114" s="371"/>
      <c r="AR114" s="371"/>
      <c r="AS114" s="371"/>
      <c r="AT114" s="371"/>
      <c r="AU114" s="371"/>
      <c r="AV114" s="371">
        <v>11567.960578855389</v>
      </c>
      <c r="AW114" s="371"/>
      <c r="AX114" s="371"/>
      <c r="AY114" s="371"/>
      <c r="AZ114" s="371"/>
      <c r="BA114" s="371"/>
      <c r="BB114" s="371">
        <v>17787.268646508619</v>
      </c>
      <c r="BC114" s="371"/>
      <c r="BD114" s="371"/>
      <c r="BE114" s="371"/>
      <c r="BF114" s="371"/>
      <c r="BG114" s="371"/>
      <c r="BH114" s="371">
        <v>23728.865992192819</v>
      </c>
      <c r="BI114" s="371"/>
      <c r="BJ114" s="371"/>
      <c r="BK114" s="371"/>
      <c r="BL114" s="371"/>
      <c r="BM114" s="371"/>
      <c r="BN114" s="371">
        <v>20911.535380178884</v>
      </c>
      <c r="BO114" s="371"/>
      <c r="BP114" s="371"/>
      <c r="BQ114" s="371"/>
      <c r="BR114" s="371"/>
      <c r="BS114" s="371"/>
      <c r="BT114" s="371">
        <v>29046.161015756254</v>
      </c>
      <c r="BU114" s="371"/>
      <c r="BV114" s="371"/>
      <c r="BW114" s="371"/>
      <c r="BX114" s="371"/>
      <c r="BY114" s="371"/>
      <c r="BZ114" s="298">
        <f t="shared" si="9"/>
        <v>210072.02933679131</v>
      </c>
      <c r="CA114" s="371"/>
      <c r="CB114" s="371"/>
      <c r="CC114" s="371"/>
    </row>
    <row r="115" spans="1:81">
      <c r="A115" s="416"/>
      <c r="B115" s="311"/>
      <c r="C115" s="311" t="s">
        <v>185</v>
      </c>
      <c r="D115" s="311"/>
      <c r="E115" s="371"/>
      <c r="F115" s="371">
        <v>45.164619859886763</v>
      </c>
      <c r="G115" s="371"/>
      <c r="H115" s="371"/>
      <c r="I115" s="371"/>
      <c r="J115" s="371"/>
      <c r="K115" s="371"/>
      <c r="L115" s="371">
        <v>45.309608721762437</v>
      </c>
      <c r="M115" s="371"/>
      <c r="N115" s="371"/>
      <c r="O115" s="371"/>
      <c r="P115" s="371"/>
      <c r="Q115" s="371"/>
      <c r="R115" s="371">
        <v>32.502966518819619</v>
      </c>
      <c r="S115" s="371"/>
      <c r="T115" s="371"/>
      <c r="U115" s="371"/>
      <c r="V115" s="371"/>
      <c r="W115" s="371"/>
      <c r="X115" s="371">
        <v>29.903068683429662</v>
      </c>
      <c r="Y115" s="371"/>
      <c r="Z115" s="371"/>
      <c r="AA115" s="371"/>
      <c r="AB115" s="371"/>
      <c r="AC115" s="371"/>
      <c r="AD115" s="371">
        <v>38.930570307727116</v>
      </c>
      <c r="AE115" s="371"/>
      <c r="AF115" s="371"/>
      <c r="AG115" s="371"/>
      <c r="AH115" s="371"/>
      <c r="AI115" s="371"/>
      <c r="AJ115" s="371">
        <v>36.009221556617689</v>
      </c>
      <c r="AK115" s="371"/>
      <c r="AL115" s="371"/>
      <c r="AM115" s="371"/>
      <c r="AN115" s="371"/>
      <c r="AO115" s="371"/>
      <c r="AP115" s="371">
        <v>37.211214584703988</v>
      </c>
      <c r="AQ115" s="371"/>
      <c r="AR115" s="371"/>
      <c r="AS115" s="371"/>
      <c r="AT115" s="371"/>
      <c r="AU115" s="371"/>
      <c r="AV115" s="371">
        <v>44.106672676688326</v>
      </c>
      <c r="AW115" s="371"/>
      <c r="AX115" s="371"/>
      <c r="AY115" s="371"/>
      <c r="AZ115" s="371"/>
      <c r="BA115" s="371"/>
      <c r="BB115" s="371">
        <v>42.679524198649432</v>
      </c>
      <c r="BC115" s="371"/>
      <c r="BD115" s="371"/>
      <c r="BE115" s="371"/>
      <c r="BF115" s="371"/>
      <c r="BG115" s="371"/>
      <c r="BH115" s="371">
        <v>59.108417249764429</v>
      </c>
      <c r="BI115" s="371"/>
      <c r="BJ115" s="371"/>
      <c r="BK115" s="371"/>
      <c r="BL115" s="371"/>
      <c r="BM115" s="371"/>
      <c r="BN115" s="371">
        <v>50.865396662377066</v>
      </c>
      <c r="BO115" s="371"/>
      <c r="BP115" s="371"/>
      <c r="BQ115" s="371"/>
      <c r="BR115" s="371"/>
      <c r="BS115" s="371"/>
      <c r="BT115" s="371">
        <v>61.349155899321516</v>
      </c>
      <c r="BU115" s="371"/>
      <c r="BV115" s="371"/>
      <c r="BW115" s="371"/>
      <c r="BX115" s="371"/>
      <c r="BY115" s="371"/>
      <c r="BZ115" s="298">
        <f t="shared" si="9"/>
        <v>523.14043691974814</v>
      </c>
      <c r="CA115" s="371"/>
      <c r="CB115" s="371"/>
      <c r="CC115" s="371"/>
    </row>
  </sheetData>
  <mergeCells count="52">
    <mergeCell ref="BB4:BC4"/>
    <mergeCell ref="BZ4:CA4"/>
    <mergeCell ref="CB4:CC4"/>
    <mergeCell ref="BH4:BI4"/>
    <mergeCell ref="BJ4:BK4"/>
    <mergeCell ref="BN4:BO4"/>
    <mergeCell ref="BP4:BQ4"/>
    <mergeCell ref="BT4:BU4"/>
    <mergeCell ref="BV4:BW4"/>
    <mergeCell ref="AL4:AM4"/>
    <mergeCell ref="AP4:AQ4"/>
    <mergeCell ref="AR4:AS4"/>
    <mergeCell ref="AV4:AW4"/>
    <mergeCell ref="AX4:AY4"/>
    <mergeCell ref="BF69:BK69"/>
    <mergeCell ref="BL69:BQ69"/>
    <mergeCell ref="BR69:BW69"/>
    <mergeCell ref="BX69:CC69"/>
    <mergeCell ref="F4:G4"/>
    <mergeCell ref="H4:I4"/>
    <mergeCell ref="L4:M4"/>
    <mergeCell ref="N4:O4"/>
    <mergeCell ref="R4:S4"/>
    <mergeCell ref="T4:U4"/>
    <mergeCell ref="BD4:BE4"/>
    <mergeCell ref="X4:Y4"/>
    <mergeCell ref="Z4:AA4"/>
    <mergeCell ref="AD4:AE4"/>
    <mergeCell ref="AF4:AG4"/>
    <mergeCell ref="AJ4:AK4"/>
    <mergeCell ref="BX3:CC3"/>
    <mergeCell ref="D69:I69"/>
    <mergeCell ref="J69:O69"/>
    <mergeCell ref="P69:U69"/>
    <mergeCell ref="V69:AA69"/>
    <mergeCell ref="AB69:AG69"/>
    <mergeCell ref="AH69:AM69"/>
    <mergeCell ref="AN69:AS69"/>
    <mergeCell ref="AT69:AY69"/>
    <mergeCell ref="AZ69:BE69"/>
    <mergeCell ref="AN3:AS3"/>
    <mergeCell ref="AT3:AY3"/>
    <mergeCell ref="AZ3:BE3"/>
    <mergeCell ref="BF3:BK3"/>
    <mergeCell ref="BL3:BQ3"/>
    <mergeCell ref="BR3:BW3"/>
    <mergeCell ref="AH3:AM3"/>
    <mergeCell ref="D3:I3"/>
    <mergeCell ref="J3:O3"/>
    <mergeCell ref="P3:U3"/>
    <mergeCell ref="V3:AA3"/>
    <mergeCell ref="AB3:AG3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175"/>
  <sheetViews>
    <sheetView topLeftCell="A151" workbookViewId="0">
      <selection activeCell="E153" sqref="E153:E170"/>
    </sheetView>
  </sheetViews>
  <sheetFormatPr defaultRowHeight="15"/>
  <sheetData>
    <row r="5" spans="2:2">
      <c r="B5" t="s">
        <v>13</v>
      </c>
    </row>
    <row r="15" spans="2:2">
      <c r="B15" t="s">
        <v>5</v>
      </c>
    </row>
    <row r="25" spans="2:2">
      <c r="B25" t="s">
        <v>21</v>
      </c>
    </row>
    <row r="35" spans="2:2">
      <c r="B35" t="s">
        <v>22</v>
      </c>
    </row>
    <row r="45" spans="2:2">
      <c r="B45" t="s">
        <v>187</v>
      </c>
    </row>
    <row r="55" spans="2:2">
      <c r="B55" t="s">
        <v>6</v>
      </c>
    </row>
    <row r="65" spans="2:2">
      <c r="B65" t="s">
        <v>7</v>
      </c>
    </row>
    <row r="75" spans="2:2">
      <c r="B75" t="s">
        <v>8</v>
      </c>
    </row>
    <row r="85" spans="2:2">
      <c r="B85" t="s">
        <v>9</v>
      </c>
    </row>
    <row r="95" spans="2:2">
      <c r="B95" t="s">
        <v>10</v>
      </c>
    </row>
    <row r="105" spans="2:2">
      <c r="B105" t="s">
        <v>12</v>
      </c>
    </row>
    <row r="115" spans="2:2">
      <c r="B115" t="s">
        <v>91</v>
      </c>
    </row>
    <row r="125" spans="2:2">
      <c r="B125" t="s">
        <v>23</v>
      </c>
    </row>
    <row r="135" spans="2:2">
      <c r="B135" t="s">
        <v>24</v>
      </c>
    </row>
    <row r="145" spans="2:5">
      <c r="B145" t="s">
        <v>88</v>
      </c>
    </row>
    <row r="153" spans="2:5">
      <c r="E153" t="s">
        <v>13</v>
      </c>
    </row>
    <row r="154" spans="2:5">
      <c r="E154" t="s">
        <v>5</v>
      </c>
    </row>
    <row r="155" spans="2:5">
      <c r="B155" t="s">
        <v>11</v>
      </c>
      <c r="E155" t="s">
        <v>21</v>
      </c>
    </row>
    <row r="156" spans="2:5">
      <c r="E156" t="s">
        <v>22</v>
      </c>
    </row>
    <row r="157" spans="2:5">
      <c r="E157" t="s">
        <v>187</v>
      </c>
    </row>
    <row r="158" spans="2:5">
      <c r="E158" t="s">
        <v>6</v>
      </c>
    </row>
    <row r="159" spans="2:5">
      <c r="E159" t="s">
        <v>7</v>
      </c>
    </row>
    <row r="160" spans="2:5">
      <c r="E160" t="s">
        <v>8</v>
      </c>
    </row>
    <row r="161" spans="2:5">
      <c r="E161" t="s">
        <v>9</v>
      </c>
    </row>
    <row r="162" spans="2:5">
      <c r="E162" t="s">
        <v>10</v>
      </c>
    </row>
    <row r="163" spans="2:5">
      <c r="E163" t="s">
        <v>12</v>
      </c>
    </row>
    <row r="164" spans="2:5">
      <c r="E164" t="s">
        <v>91</v>
      </c>
    </row>
    <row r="165" spans="2:5">
      <c r="B165" t="s">
        <v>25</v>
      </c>
      <c r="E165" t="s">
        <v>23</v>
      </c>
    </row>
    <row r="166" spans="2:5">
      <c r="E166" t="s">
        <v>24</v>
      </c>
    </row>
    <row r="167" spans="2:5">
      <c r="E167" t="s">
        <v>88</v>
      </c>
    </row>
    <row r="169" spans="2:5">
      <c r="E169" t="s">
        <v>11</v>
      </c>
    </row>
    <row r="170" spans="2:5">
      <c r="E170" t="s">
        <v>25</v>
      </c>
    </row>
    <row r="175" spans="2:5">
      <c r="B175" t="s">
        <v>34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CK114"/>
  <sheetViews>
    <sheetView workbookViewId="0">
      <pane xSplit="3" ySplit="4" topLeftCell="D5" activePane="bottomRight" state="frozen"/>
      <selection activeCell="H6" sqref="H6"/>
      <selection pane="topRight" activeCell="H6" sqref="H6"/>
      <selection pane="bottomLeft" activeCell="H6" sqref="H6"/>
      <selection pane="bottomRight" activeCell="H6" sqref="H6"/>
    </sheetView>
  </sheetViews>
  <sheetFormatPr defaultColWidth="9" defaultRowHeight="12.75"/>
  <cols>
    <col min="1" max="1" width="14.42578125" style="248" customWidth="1"/>
    <col min="2" max="2" width="26.28515625" style="249" customWidth="1"/>
    <col min="3" max="3" width="31.7109375" style="249" customWidth="1"/>
    <col min="4" max="6" width="11.7109375" style="249" customWidth="1"/>
    <col min="7" max="7" width="10.5703125" style="249" customWidth="1"/>
    <col min="8" max="8" width="11.42578125" style="249" customWidth="1"/>
    <col min="9" max="9" width="10.5703125" style="249" customWidth="1"/>
    <col min="10" max="10" width="11.5703125" style="249" customWidth="1"/>
    <col min="11" max="13" width="10.42578125" style="249" customWidth="1"/>
    <col min="14" max="14" width="11.85546875" style="249" customWidth="1"/>
    <col min="15" max="15" width="10.42578125" style="249" customWidth="1"/>
    <col min="16" max="16" width="11.42578125" style="249" customWidth="1"/>
    <col min="17" max="21" width="9.85546875" style="249" customWidth="1"/>
    <col min="22" max="24" width="10.7109375" style="249" customWidth="1"/>
    <col min="25" max="33" width="9" style="249" customWidth="1"/>
    <col min="34" max="34" width="9.42578125" style="249" customWidth="1"/>
    <col min="35" max="35" width="11.5703125" style="249" customWidth="1"/>
    <col min="36" max="36" width="9.42578125" style="249" customWidth="1"/>
    <col min="37" max="45" width="9" style="249" customWidth="1"/>
    <col min="46" max="48" width="10" style="249" customWidth="1"/>
    <col min="49" max="51" width="9" style="249" customWidth="1"/>
    <col min="52" max="52" width="9.7109375" style="249" customWidth="1"/>
    <col min="53" max="54" width="10.140625" style="249" customWidth="1"/>
    <col min="55" max="57" width="9" style="249" customWidth="1"/>
    <col min="58" max="69" width="10.28515625" style="249" customWidth="1"/>
    <col min="70" max="70" width="10.7109375" style="249" customWidth="1"/>
    <col min="71" max="73" width="12.140625" style="249" customWidth="1"/>
    <col min="74" max="74" width="12.28515625" style="249" customWidth="1"/>
    <col min="75" max="76" width="12.140625" style="249" customWidth="1"/>
    <col min="77" max="77" width="11.140625" style="250" customWidth="1"/>
    <col min="78" max="78" width="10.85546875" style="249" customWidth="1"/>
    <col min="79" max="79" width="10.140625" style="249" customWidth="1"/>
    <col min="80" max="80" width="11.140625" style="249" customWidth="1"/>
    <col min="81" max="81" width="11.42578125" style="249" customWidth="1"/>
    <col min="82" max="82" width="11.5703125" style="249" hidden="1" customWidth="1"/>
    <col min="83" max="83" width="13.7109375" style="249" hidden="1" customWidth="1"/>
    <col min="84" max="84" width="16.7109375" style="249" hidden="1" customWidth="1"/>
    <col min="85" max="85" width="9" style="249" hidden="1" customWidth="1"/>
    <col min="86" max="86" width="16.7109375" style="249" customWidth="1"/>
    <col min="87" max="87" width="12.7109375" style="249" customWidth="1"/>
    <col min="88" max="256" width="9" style="249"/>
    <col min="257" max="257" width="14.42578125" style="249" customWidth="1"/>
    <col min="258" max="258" width="26.28515625" style="249" customWidth="1"/>
    <col min="259" max="259" width="31.7109375" style="249" customWidth="1"/>
    <col min="260" max="262" width="11.7109375" style="249" customWidth="1"/>
    <col min="263" max="263" width="10.5703125" style="249" customWidth="1"/>
    <col min="264" max="264" width="11.42578125" style="249" customWidth="1"/>
    <col min="265" max="265" width="10.5703125" style="249" customWidth="1"/>
    <col min="266" max="266" width="11.5703125" style="249" customWidth="1"/>
    <col min="267" max="269" width="10.42578125" style="249" customWidth="1"/>
    <col min="270" max="270" width="11.85546875" style="249" customWidth="1"/>
    <col min="271" max="271" width="10.42578125" style="249" customWidth="1"/>
    <col min="272" max="272" width="11.42578125" style="249" customWidth="1"/>
    <col min="273" max="277" width="9.85546875" style="249" customWidth="1"/>
    <col min="278" max="280" width="10.7109375" style="249" customWidth="1"/>
    <col min="281" max="289" width="9" style="249" customWidth="1"/>
    <col min="290" max="290" width="9.42578125" style="249" customWidth="1"/>
    <col min="291" max="291" width="11.5703125" style="249" customWidth="1"/>
    <col min="292" max="292" width="9.42578125" style="249" customWidth="1"/>
    <col min="293" max="301" width="9" style="249" customWidth="1"/>
    <col min="302" max="304" width="10" style="249" customWidth="1"/>
    <col min="305" max="307" width="9" style="249" customWidth="1"/>
    <col min="308" max="308" width="9.7109375" style="249" customWidth="1"/>
    <col min="309" max="310" width="10.140625" style="249" customWidth="1"/>
    <col min="311" max="313" width="9" style="249" customWidth="1"/>
    <col min="314" max="325" width="10.28515625" style="249" customWidth="1"/>
    <col min="326" max="326" width="10.7109375" style="249" customWidth="1"/>
    <col min="327" max="329" width="12.140625" style="249" customWidth="1"/>
    <col min="330" max="330" width="12.28515625" style="249" customWidth="1"/>
    <col min="331" max="332" width="12.140625" style="249" customWidth="1"/>
    <col min="333" max="333" width="11.140625" style="249" customWidth="1"/>
    <col min="334" max="334" width="10.85546875" style="249" customWidth="1"/>
    <col min="335" max="335" width="10.140625" style="249" customWidth="1"/>
    <col min="336" max="336" width="11.140625" style="249" customWidth="1"/>
    <col min="337" max="337" width="11.42578125" style="249" customWidth="1"/>
    <col min="338" max="341" width="0" style="249" hidden="1" customWidth="1"/>
    <col min="342" max="342" width="16.7109375" style="249" customWidth="1"/>
    <col min="343" max="343" width="12.7109375" style="249" customWidth="1"/>
    <col min="344" max="512" width="9" style="249"/>
    <col min="513" max="513" width="14.42578125" style="249" customWidth="1"/>
    <col min="514" max="514" width="26.28515625" style="249" customWidth="1"/>
    <col min="515" max="515" width="31.7109375" style="249" customWidth="1"/>
    <col min="516" max="518" width="11.7109375" style="249" customWidth="1"/>
    <col min="519" max="519" width="10.5703125" style="249" customWidth="1"/>
    <col min="520" max="520" width="11.42578125" style="249" customWidth="1"/>
    <col min="521" max="521" width="10.5703125" style="249" customWidth="1"/>
    <col min="522" max="522" width="11.5703125" style="249" customWidth="1"/>
    <col min="523" max="525" width="10.42578125" style="249" customWidth="1"/>
    <col min="526" max="526" width="11.85546875" style="249" customWidth="1"/>
    <col min="527" max="527" width="10.42578125" style="249" customWidth="1"/>
    <col min="528" max="528" width="11.42578125" style="249" customWidth="1"/>
    <col min="529" max="533" width="9.85546875" style="249" customWidth="1"/>
    <col min="534" max="536" width="10.7109375" style="249" customWidth="1"/>
    <col min="537" max="545" width="9" style="249" customWidth="1"/>
    <col min="546" max="546" width="9.42578125" style="249" customWidth="1"/>
    <col min="547" max="547" width="11.5703125" style="249" customWidth="1"/>
    <col min="548" max="548" width="9.42578125" style="249" customWidth="1"/>
    <col min="549" max="557" width="9" style="249" customWidth="1"/>
    <col min="558" max="560" width="10" style="249" customWidth="1"/>
    <col min="561" max="563" width="9" style="249" customWidth="1"/>
    <col min="564" max="564" width="9.7109375" style="249" customWidth="1"/>
    <col min="565" max="566" width="10.140625" style="249" customWidth="1"/>
    <col min="567" max="569" width="9" style="249" customWidth="1"/>
    <col min="570" max="581" width="10.28515625" style="249" customWidth="1"/>
    <col min="582" max="582" width="10.7109375" style="249" customWidth="1"/>
    <col min="583" max="585" width="12.140625" style="249" customWidth="1"/>
    <col min="586" max="586" width="12.28515625" style="249" customWidth="1"/>
    <col min="587" max="588" width="12.140625" style="249" customWidth="1"/>
    <col min="589" max="589" width="11.140625" style="249" customWidth="1"/>
    <col min="590" max="590" width="10.85546875" style="249" customWidth="1"/>
    <col min="591" max="591" width="10.140625" style="249" customWidth="1"/>
    <col min="592" max="592" width="11.140625" style="249" customWidth="1"/>
    <col min="593" max="593" width="11.42578125" style="249" customWidth="1"/>
    <col min="594" max="597" width="0" style="249" hidden="1" customWidth="1"/>
    <col min="598" max="598" width="16.7109375" style="249" customWidth="1"/>
    <col min="599" max="599" width="12.7109375" style="249" customWidth="1"/>
    <col min="600" max="768" width="9" style="249"/>
    <col min="769" max="769" width="14.42578125" style="249" customWidth="1"/>
    <col min="770" max="770" width="26.28515625" style="249" customWidth="1"/>
    <col min="771" max="771" width="31.7109375" style="249" customWidth="1"/>
    <col min="772" max="774" width="11.7109375" style="249" customWidth="1"/>
    <col min="775" max="775" width="10.5703125" style="249" customWidth="1"/>
    <col min="776" max="776" width="11.42578125" style="249" customWidth="1"/>
    <col min="777" max="777" width="10.5703125" style="249" customWidth="1"/>
    <col min="778" max="778" width="11.5703125" style="249" customWidth="1"/>
    <col min="779" max="781" width="10.42578125" style="249" customWidth="1"/>
    <col min="782" max="782" width="11.85546875" style="249" customWidth="1"/>
    <col min="783" max="783" width="10.42578125" style="249" customWidth="1"/>
    <col min="784" max="784" width="11.42578125" style="249" customWidth="1"/>
    <col min="785" max="789" width="9.85546875" style="249" customWidth="1"/>
    <col min="790" max="792" width="10.7109375" style="249" customWidth="1"/>
    <col min="793" max="801" width="9" style="249" customWidth="1"/>
    <col min="802" max="802" width="9.42578125" style="249" customWidth="1"/>
    <col min="803" max="803" width="11.5703125" style="249" customWidth="1"/>
    <col min="804" max="804" width="9.42578125" style="249" customWidth="1"/>
    <col min="805" max="813" width="9" style="249" customWidth="1"/>
    <col min="814" max="816" width="10" style="249" customWidth="1"/>
    <col min="817" max="819" width="9" style="249" customWidth="1"/>
    <col min="820" max="820" width="9.7109375" style="249" customWidth="1"/>
    <col min="821" max="822" width="10.140625" style="249" customWidth="1"/>
    <col min="823" max="825" width="9" style="249" customWidth="1"/>
    <col min="826" max="837" width="10.28515625" style="249" customWidth="1"/>
    <col min="838" max="838" width="10.7109375" style="249" customWidth="1"/>
    <col min="839" max="841" width="12.140625" style="249" customWidth="1"/>
    <col min="842" max="842" width="12.28515625" style="249" customWidth="1"/>
    <col min="843" max="844" width="12.140625" style="249" customWidth="1"/>
    <col min="845" max="845" width="11.140625" style="249" customWidth="1"/>
    <col min="846" max="846" width="10.85546875" style="249" customWidth="1"/>
    <col min="847" max="847" width="10.140625" style="249" customWidth="1"/>
    <col min="848" max="848" width="11.140625" style="249" customWidth="1"/>
    <col min="849" max="849" width="11.42578125" style="249" customWidth="1"/>
    <col min="850" max="853" width="0" style="249" hidden="1" customWidth="1"/>
    <col min="854" max="854" width="16.7109375" style="249" customWidth="1"/>
    <col min="855" max="855" width="12.7109375" style="249" customWidth="1"/>
    <col min="856" max="1024" width="9" style="249"/>
    <col min="1025" max="1025" width="14.42578125" style="249" customWidth="1"/>
    <col min="1026" max="1026" width="26.28515625" style="249" customWidth="1"/>
    <col min="1027" max="1027" width="31.7109375" style="249" customWidth="1"/>
    <col min="1028" max="1030" width="11.7109375" style="249" customWidth="1"/>
    <col min="1031" max="1031" width="10.5703125" style="249" customWidth="1"/>
    <col min="1032" max="1032" width="11.42578125" style="249" customWidth="1"/>
    <col min="1033" max="1033" width="10.5703125" style="249" customWidth="1"/>
    <col min="1034" max="1034" width="11.5703125" style="249" customWidth="1"/>
    <col min="1035" max="1037" width="10.42578125" style="249" customWidth="1"/>
    <col min="1038" max="1038" width="11.85546875" style="249" customWidth="1"/>
    <col min="1039" max="1039" width="10.42578125" style="249" customWidth="1"/>
    <col min="1040" max="1040" width="11.42578125" style="249" customWidth="1"/>
    <col min="1041" max="1045" width="9.85546875" style="249" customWidth="1"/>
    <col min="1046" max="1048" width="10.7109375" style="249" customWidth="1"/>
    <col min="1049" max="1057" width="9" style="249" customWidth="1"/>
    <col min="1058" max="1058" width="9.42578125" style="249" customWidth="1"/>
    <col min="1059" max="1059" width="11.5703125" style="249" customWidth="1"/>
    <col min="1060" max="1060" width="9.42578125" style="249" customWidth="1"/>
    <col min="1061" max="1069" width="9" style="249" customWidth="1"/>
    <col min="1070" max="1072" width="10" style="249" customWidth="1"/>
    <col min="1073" max="1075" width="9" style="249" customWidth="1"/>
    <col min="1076" max="1076" width="9.7109375" style="249" customWidth="1"/>
    <col min="1077" max="1078" width="10.140625" style="249" customWidth="1"/>
    <col min="1079" max="1081" width="9" style="249" customWidth="1"/>
    <col min="1082" max="1093" width="10.28515625" style="249" customWidth="1"/>
    <col min="1094" max="1094" width="10.7109375" style="249" customWidth="1"/>
    <col min="1095" max="1097" width="12.140625" style="249" customWidth="1"/>
    <col min="1098" max="1098" width="12.28515625" style="249" customWidth="1"/>
    <col min="1099" max="1100" width="12.140625" style="249" customWidth="1"/>
    <col min="1101" max="1101" width="11.140625" style="249" customWidth="1"/>
    <col min="1102" max="1102" width="10.85546875" style="249" customWidth="1"/>
    <col min="1103" max="1103" width="10.140625" style="249" customWidth="1"/>
    <col min="1104" max="1104" width="11.140625" style="249" customWidth="1"/>
    <col min="1105" max="1105" width="11.42578125" style="249" customWidth="1"/>
    <col min="1106" max="1109" width="0" style="249" hidden="1" customWidth="1"/>
    <col min="1110" max="1110" width="16.7109375" style="249" customWidth="1"/>
    <col min="1111" max="1111" width="12.7109375" style="249" customWidth="1"/>
    <col min="1112" max="1280" width="9" style="249"/>
    <col min="1281" max="1281" width="14.42578125" style="249" customWidth="1"/>
    <col min="1282" max="1282" width="26.28515625" style="249" customWidth="1"/>
    <col min="1283" max="1283" width="31.7109375" style="249" customWidth="1"/>
    <col min="1284" max="1286" width="11.7109375" style="249" customWidth="1"/>
    <col min="1287" max="1287" width="10.5703125" style="249" customWidth="1"/>
    <col min="1288" max="1288" width="11.42578125" style="249" customWidth="1"/>
    <col min="1289" max="1289" width="10.5703125" style="249" customWidth="1"/>
    <col min="1290" max="1290" width="11.5703125" style="249" customWidth="1"/>
    <col min="1291" max="1293" width="10.42578125" style="249" customWidth="1"/>
    <col min="1294" max="1294" width="11.85546875" style="249" customWidth="1"/>
    <col min="1295" max="1295" width="10.42578125" style="249" customWidth="1"/>
    <col min="1296" max="1296" width="11.42578125" style="249" customWidth="1"/>
    <col min="1297" max="1301" width="9.85546875" style="249" customWidth="1"/>
    <col min="1302" max="1304" width="10.7109375" style="249" customWidth="1"/>
    <col min="1305" max="1313" width="9" style="249" customWidth="1"/>
    <col min="1314" max="1314" width="9.42578125" style="249" customWidth="1"/>
    <col min="1315" max="1315" width="11.5703125" style="249" customWidth="1"/>
    <col min="1316" max="1316" width="9.42578125" style="249" customWidth="1"/>
    <col min="1317" max="1325" width="9" style="249" customWidth="1"/>
    <col min="1326" max="1328" width="10" style="249" customWidth="1"/>
    <col min="1329" max="1331" width="9" style="249" customWidth="1"/>
    <col min="1332" max="1332" width="9.7109375" style="249" customWidth="1"/>
    <col min="1333" max="1334" width="10.140625" style="249" customWidth="1"/>
    <col min="1335" max="1337" width="9" style="249" customWidth="1"/>
    <col min="1338" max="1349" width="10.28515625" style="249" customWidth="1"/>
    <col min="1350" max="1350" width="10.7109375" style="249" customWidth="1"/>
    <col min="1351" max="1353" width="12.140625" style="249" customWidth="1"/>
    <col min="1354" max="1354" width="12.28515625" style="249" customWidth="1"/>
    <col min="1355" max="1356" width="12.140625" style="249" customWidth="1"/>
    <col min="1357" max="1357" width="11.140625" style="249" customWidth="1"/>
    <col min="1358" max="1358" width="10.85546875" style="249" customWidth="1"/>
    <col min="1359" max="1359" width="10.140625" style="249" customWidth="1"/>
    <col min="1360" max="1360" width="11.140625" style="249" customWidth="1"/>
    <col min="1361" max="1361" width="11.42578125" style="249" customWidth="1"/>
    <col min="1362" max="1365" width="0" style="249" hidden="1" customWidth="1"/>
    <col min="1366" max="1366" width="16.7109375" style="249" customWidth="1"/>
    <col min="1367" max="1367" width="12.7109375" style="249" customWidth="1"/>
    <col min="1368" max="1536" width="9" style="249"/>
    <col min="1537" max="1537" width="14.42578125" style="249" customWidth="1"/>
    <col min="1538" max="1538" width="26.28515625" style="249" customWidth="1"/>
    <col min="1539" max="1539" width="31.7109375" style="249" customWidth="1"/>
    <col min="1540" max="1542" width="11.7109375" style="249" customWidth="1"/>
    <col min="1543" max="1543" width="10.5703125" style="249" customWidth="1"/>
    <col min="1544" max="1544" width="11.42578125" style="249" customWidth="1"/>
    <col min="1545" max="1545" width="10.5703125" style="249" customWidth="1"/>
    <col min="1546" max="1546" width="11.5703125" style="249" customWidth="1"/>
    <col min="1547" max="1549" width="10.42578125" style="249" customWidth="1"/>
    <col min="1550" max="1550" width="11.85546875" style="249" customWidth="1"/>
    <col min="1551" max="1551" width="10.42578125" style="249" customWidth="1"/>
    <col min="1552" max="1552" width="11.42578125" style="249" customWidth="1"/>
    <col min="1553" max="1557" width="9.85546875" style="249" customWidth="1"/>
    <col min="1558" max="1560" width="10.7109375" style="249" customWidth="1"/>
    <col min="1561" max="1569" width="9" style="249" customWidth="1"/>
    <col min="1570" max="1570" width="9.42578125" style="249" customWidth="1"/>
    <col min="1571" max="1571" width="11.5703125" style="249" customWidth="1"/>
    <col min="1572" max="1572" width="9.42578125" style="249" customWidth="1"/>
    <col min="1573" max="1581" width="9" style="249" customWidth="1"/>
    <col min="1582" max="1584" width="10" style="249" customWidth="1"/>
    <col min="1585" max="1587" width="9" style="249" customWidth="1"/>
    <col min="1588" max="1588" width="9.7109375" style="249" customWidth="1"/>
    <col min="1589" max="1590" width="10.140625" style="249" customWidth="1"/>
    <col min="1591" max="1593" width="9" style="249" customWidth="1"/>
    <col min="1594" max="1605" width="10.28515625" style="249" customWidth="1"/>
    <col min="1606" max="1606" width="10.7109375" style="249" customWidth="1"/>
    <col min="1607" max="1609" width="12.140625" style="249" customWidth="1"/>
    <col min="1610" max="1610" width="12.28515625" style="249" customWidth="1"/>
    <col min="1611" max="1612" width="12.140625" style="249" customWidth="1"/>
    <col min="1613" max="1613" width="11.140625" style="249" customWidth="1"/>
    <col min="1614" max="1614" width="10.85546875" style="249" customWidth="1"/>
    <col min="1615" max="1615" width="10.140625" style="249" customWidth="1"/>
    <col min="1616" max="1616" width="11.140625" style="249" customWidth="1"/>
    <col min="1617" max="1617" width="11.42578125" style="249" customWidth="1"/>
    <col min="1618" max="1621" width="0" style="249" hidden="1" customWidth="1"/>
    <col min="1622" max="1622" width="16.7109375" style="249" customWidth="1"/>
    <col min="1623" max="1623" width="12.7109375" style="249" customWidth="1"/>
    <col min="1624" max="1792" width="9" style="249"/>
    <col min="1793" max="1793" width="14.42578125" style="249" customWidth="1"/>
    <col min="1794" max="1794" width="26.28515625" style="249" customWidth="1"/>
    <col min="1795" max="1795" width="31.7109375" style="249" customWidth="1"/>
    <col min="1796" max="1798" width="11.7109375" style="249" customWidth="1"/>
    <col min="1799" max="1799" width="10.5703125" style="249" customWidth="1"/>
    <col min="1800" max="1800" width="11.42578125" style="249" customWidth="1"/>
    <col min="1801" max="1801" width="10.5703125" style="249" customWidth="1"/>
    <col min="1802" max="1802" width="11.5703125" style="249" customWidth="1"/>
    <col min="1803" max="1805" width="10.42578125" style="249" customWidth="1"/>
    <col min="1806" max="1806" width="11.85546875" style="249" customWidth="1"/>
    <col min="1807" max="1807" width="10.42578125" style="249" customWidth="1"/>
    <col min="1808" max="1808" width="11.42578125" style="249" customWidth="1"/>
    <col min="1809" max="1813" width="9.85546875" style="249" customWidth="1"/>
    <col min="1814" max="1816" width="10.7109375" style="249" customWidth="1"/>
    <col min="1817" max="1825" width="9" style="249" customWidth="1"/>
    <col min="1826" max="1826" width="9.42578125" style="249" customWidth="1"/>
    <col min="1827" max="1827" width="11.5703125" style="249" customWidth="1"/>
    <col min="1828" max="1828" width="9.42578125" style="249" customWidth="1"/>
    <col min="1829" max="1837" width="9" style="249" customWidth="1"/>
    <col min="1838" max="1840" width="10" style="249" customWidth="1"/>
    <col min="1841" max="1843" width="9" style="249" customWidth="1"/>
    <col min="1844" max="1844" width="9.7109375" style="249" customWidth="1"/>
    <col min="1845" max="1846" width="10.140625" style="249" customWidth="1"/>
    <col min="1847" max="1849" width="9" style="249" customWidth="1"/>
    <col min="1850" max="1861" width="10.28515625" style="249" customWidth="1"/>
    <col min="1862" max="1862" width="10.7109375" style="249" customWidth="1"/>
    <col min="1863" max="1865" width="12.140625" style="249" customWidth="1"/>
    <col min="1866" max="1866" width="12.28515625" style="249" customWidth="1"/>
    <col min="1867" max="1868" width="12.140625" style="249" customWidth="1"/>
    <col min="1869" max="1869" width="11.140625" style="249" customWidth="1"/>
    <col min="1870" max="1870" width="10.85546875" style="249" customWidth="1"/>
    <col min="1871" max="1871" width="10.140625" style="249" customWidth="1"/>
    <col min="1872" max="1872" width="11.140625" style="249" customWidth="1"/>
    <col min="1873" max="1873" width="11.42578125" style="249" customWidth="1"/>
    <col min="1874" max="1877" width="0" style="249" hidden="1" customWidth="1"/>
    <col min="1878" max="1878" width="16.7109375" style="249" customWidth="1"/>
    <col min="1879" max="1879" width="12.7109375" style="249" customWidth="1"/>
    <col min="1880" max="2048" width="9" style="249"/>
    <col min="2049" max="2049" width="14.42578125" style="249" customWidth="1"/>
    <col min="2050" max="2050" width="26.28515625" style="249" customWidth="1"/>
    <col min="2051" max="2051" width="31.7109375" style="249" customWidth="1"/>
    <col min="2052" max="2054" width="11.7109375" style="249" customWidth="1"/>
    <col min="2055" max="2055" width="10.5703125" style="249" customWidth="1"/>
    <col min="2056" max="2056" width="11.42578125" style="249" customWidth="1"/>
    <col min="2057" max="2057" width="10.5703125" style="249" customWidth="1"/>
    <col min="2058" max="2058" width="11.5703125" style="249" customWidth="1"/>
    <col min="2059" max="2061" width="10.42578125" style="249" customWidth="1"/>
    <col min="2062" max="2062" width="11.85546875" style="249" customWidth="1"/>
    <col min="2063" max="2063" width="10.42578125" style="249" customWidth="1"/>
    <col min="2064" max="2064" width="11.42578125" style="249" customWidth="1"/>
    <col min="2065" max="2069" width="9.85546875" style="249" customWidth="1"/>
    <col min="2070" max="2072" width="10.7109375" style="249" customWidth="1"/>
    <col min="2073" max="2081" width="9" style="249" customWidth="1"/>
    <col min="2082" max="2082" width="9.42578125" style="249" customWidth="1"/>
    <col min="2083" max="2083" width="11.5703125" style="249" customWidth="1"/>
    <col min="2084" max="2084" width="9.42578125" style="249" customWidth="1"/>
    <col min="2085" max="2093" width="9" style="249" customWidth="1"/>
    <col min="2094" max="2096" width="10" style="249" customWidth="1"/>
    <col min="2097" max="2099" width="9" style="249" customWidth="1"/>
    <col min="2100" max="2100" width="9.7109375" style="249" customWidth="1"/>
    <col min="2101" max="2102" width="10.140625" style="249" customWidth="1"/>
    <col min="2103" max="2105" width="9" style="249" customWidth="1"/>
    <col min="2106" max="2117" width="10.28515625" style="249" customWidth="1"/>
    <col min="2118" max="2118" width="10.7109375" style="249" customWidth="1"/>
    <col min="2119" max="2121" width="12.140625" style="249" customWidth="1"/>
    <col min="2122" max="2122" width="12.28515625" style="249" customWidth="1"/>
    <col min="2123" max="2124" width="12.140625" style="249" customWidth="1"/>
    <col min="2125" max="2125" width="11.140625" style="249" customWidth="1"/>
    <col min="2126" max="2126" width="10.85546875" style="249" customWidth="1"/>
    <col min="2127" max="2127" width="10.140625" style="249" customWidth="1"/>
    <col min="2128" max="2128" width="11.140625" style="249" customWidth="1"/>
    <col min="2129" max="2129" width="11.42578125" style="249" customWidth="1"/>
    <col min="2130" max="2133" width="0" style="249" hidden="1" customWidth="1"/>
    <col min="2134" max="2134" width="16.7109375" style="249" customWidth="1"/>
    <col min="2135" max="2135" width="12.7109375" style="249" customWidth="1"/>
    <col min="2136" max="2304" width="9" style="249"/>
    <col min="2305" max="2305" width="14.42578125" style="249" customWidth="1"/>
    <col min="2306" max="2306" width="26.28515625" style="249" customWidth="1"/>
    <col min="2307" max="2307" width="31.7109375" style="249" customWidth="1"/>
    <col min="2308" max="2310" width="11.7109375" style="249" customWidth="1"/>
    <col min="2311" max="2311" width="10.5703125" style="249" customWidth="1"/>
    <col min="2312" max="2312" width="11.42578125" style="249" customWidth="1"/>
    <col min="2313" max="2313" width="10.5703125" style="249" customWidth="1"/>
    <col min="2314" max="2314" width="11.5703125" style="249" customWidth="1"/>
    <col min="2315" max="2317" width="10.42578125" style="249" customWidth="1"/>
    <col min="2318" max="2318" width="11.85546875" style="249" customWidth="1"/>
    <col min="2319" max="2319" width="10.42578125" style="249" customWidth="1"/>
    <col min="2320" max="2320" width="11.42578125" style="249" customWidth="1"/>
    <col min="2321" max="2325" width="9.85546875" style="249" customWidth="1"/>
    <col min="2326" max="2328" width="10.7109375" style="249" customWidth="1"/>
    <col min="2329" max="2337" width="9" style="249" customWidth="1"/>
    <col min="2338" max="2338" width="9.42578125" style="249" customWidth="1"/>
    <col min="2339" max="2339" width="11.5703125" style="249" customWidth="1"/>
    <col min="2340" max="2340" width="9.42578125" style="249" customWidth="1"/>
    <col min="2341" max="2349" width="9" style="249" customWidth="1"/>
    <col min="2350" max="2352" width="10" style="249" customWidth="1"/>
    <col min="2353" max="2355" width="9" style="249" customWidth="1"/>
    <col min="2356" max="2356" width="9.7109375" style="249" customWidth="1"/>
    <col min="2357" max="2358" width="10.140625" style="249" customWidth="1"/>
    <col min="2359" max="2361" width="9" style="249" customWidth="1"/>
    <col min="2362" max="2373" width="10.28515625" style="249" customWidth="1"/>
    <col min="2374" max="2374" width="10.7109375" style="249" customWidth="1"/>
    <col min="2375" max="2377" width="12.140625" style="249" customWidth="1"/>
    <col min="2378" max="2378" width="12.28515625" style="249" customWidth="1"/>
    <col min="2379" max="2380" width="12.140625" style="249" customWidth="1"/>
    <col min="2381" max="2381" width="11.140625" style="249" customWidth="1"/>
    <col min="2382" max="2382" width="10.85546875" style="249" customWidth="1"/>
    <col min="2383" max="2383" width="10.140625" style="249" customWidth="1"/>
    <col min="2384" max="2384" width="11.140625" style="249" customWidth="1"/>
    <col min="2385" max="2385" width="11.42578125" style="249" customWidth="1"/>
    <col min="2386" max="2389" width="0" style="249" hidden="1" customWidth="1"/>
    <col min="2390" max="2390" width="16.7109375" style="249" customWidth="1"/>
    <col min="2391" max="2391" width="12.7109375" style="249" customWidth="1"/>
    <col min="2392" max="2560" width="9" style="249"/>
    <col min="2561" max="2561" width="14.42578125" style="249" customWidth="1"/>
    <col min="2562" max="2562" width="26.28515625" style="249" customWidth="1"/>
    <col min="2563" max="2563" width="31.7109375" style="249" customWidth="1"/>
    <col min="2564" max="2566" width="11.7109375" style="249" customWidth="1"/>
    <col min="2567" max="2567" width="10.5703125" style="249" customWidth="1"/>
    <col min="2568" max="2568" width="11.42578125" style="249" customWidth="1"/>
    <col min="2569" max="2569" width="10.5703125" style="249" customWidth="1"/>
    <col min="2570" max="2570" width="11.5703125" style="249" customWidth="1"/>
    <col min="2571" max="2573" width="10.42578125" style="249" customWidth="1"/>
    <col min="2574" max="2574" width="11.85546875" style="249" customWidth="1"/>
    <col min="2575" max="2575" width="10.42578125" style="249" customWidth="1"/>
    <col min="2576" max="2576" width="11.42578125" style="249" customWidth="1"/>
    <col min="2577" max="2581" width="9.85546875" style="249" customWidth="1"/>
    <col min="2582" max="2584" width="10.7109375" style="249" customWidth="1"/>
    <col min="2585" max="2593" width="9" style="249" customWidth="1"/>
    <col min="2594" max="2594" width="9.42578125" style="249" customWidth="1"/>
    <col min="2595" max="2595" width="11.5703125" style="249" customWidth="1"/>
    <col min="2596" max="2596" width="9.42578125" style="249" customWidth="1"/>
    <col min="2597" max="2605" width="9" style="249" customWidth="1"/>
    <col min="2606" max="2608" width="10" style="249" customWidth="1"/>
    <col min="2609" max="2611" width="9" style="249" customWidth="1"/>
    <col min="2612" max="2612" width="9.7109375" style="249" customWidth="1"/>
    <col min="2613" max="2614" width="10.140625" style="249" customWidth="1"/>
    <col min="2615" max="2617" width="9" style="249" customWidth="1"/>
    <col min="2618" max="2629" width="10.28515625" style="249" customWidth="1"/>
    <col min="2630" max="2630" width="10.7109375" style="249" customWidth="1"/>
    <col min="2631" max="2633" width="12.140625" style="249" customWidth="1"/>
    <col min="2634" max="2634" width="12.28515625" style="249" customWidth="1"/>
    <col min="2635" max="2636" width="12.140625" style="249" customWidth="1"/>
    <col min="2637" max="2637" width="11.140625" style="249" customWidth="1"/>
    <col min="2638" max="2638" width="10.85546875" style="249" customWidth="1"/>
    <col min="2639" max="2639" width="10.140625" style="249" customWidth="1"/>
    <col min="2640" max="2640" width="11.140625" style="249" customWidth="1"/>
    <col min="2641" max="2641" width="11.42578125" style="249" customWidth="1"/>
    <col min="2642" max="2645" width="0" style="249" hidden="1" customWidth="1"/>
    <col min="2646" max="2646" width="16.7109375" style="249" customWidth="1"/>
    <col min="2647" max="2647" width="12.7109375" style="249" customWidth="1"/>
    <col min="2648" max="2816" width="9" style="249"/>
    <col min="2817" max="2817" width="14.42578125" style="249" customWidth="1"/>
    <col min="2818" max="2818" width="26.28515625" style="249" customWidth="1"/>
    <col min="2819" max="2819" width="31.7109375" style="249" customWidth="1"/>
    <col min="2820" max="2822" width="11.7109375" style="249" customWidth="1"/>
    <col min="2823" max="2823" width="10.5703125" style="249" customWidth="1"/>
    <col min="2824" max="2824" width="11.42578125" style="249" customWidth="1"/>
    <col min="2825" max="2825" width="10.5703125" style="249" customWidth="1"/>
    <col min="2826" max="2826" width="11.5703125" style="249" customWidth="1"/>
    <col min="2827" max="2829" width="10.42578125" style="249" customWidth="1"/>
    <col min="2830" max="2830" width="11.85546875" style="249" customWidth="1"/>
    <col min="2831" max="2831" width="10.42578125" style="249" customWidth="1"/>
    <col min="2832" max="2832" width="11.42578125" style="249" customWidth="1"/>
    <col min="2833" max="2837" width="9.85546875" style="249" customWidth="1"/>
    <col min="2838" max="2840" width="10.7109375" style="249" customWidth="1"/>
    <col min="2841" max="2849" width="9" style="249" customWidth="1"/>
    <col min="2850" max="2850" width="9.42578125" style="249" customWidth="1"/>
    <col min="2851" max="2851" width="11.5703125" style="249" customWidth="1"/>
    <col min="2852" max="2852" width="9.42578125" style="249" customWidth="1"/>
    <col min="2853" max="2861" width="9" style="249" customWidth="1"/>
    <col min="2862" max="2864" width="10" style="249" customWidth="1"/>
    <col min="2865" max="2867" width="9" style="249" customWidth="1"/>
    <col min="2868" max="2868" width="9.7109375" style="249" customWidth="1"/>
    <col min="2869" max="2870" width="10.140625" style="249" customWidth="1"/>
    <col min="2871" max="2873" width="9" style="249" customWidth="1"/>
    <col min="2874" max="2885" width="10.28515625" style="249" customWidth="1"/>
    <col min="2886" max="2886" width="10.7109375" style="249" customWidth="1"/>
    <col min="2887" max="2889" width="12.140625" style="249" customWidth="1"/>
    <col min="2890" max="2890" width="12.28515625" style="249" customWidth="1"/>
    <col min="2891" max="2892" width="12.140625" style="249" customWidth="1"/>
    <col min="2893" max="2893" width="11.140625" style="249" customWidth="1"/>
    <col min="2894" max="2894" width="10.85546875" style="249" customWidth="1"/>
    <col min="2895" max="2895" width="10.140625" style="249" customWidth="1"/>
    <col min="2896" max="2896" width="11.140625" style="249" customWidth="1"/>
    <col min="2897" max="2897" width="11.42578125" style="249" customWidth="1"/>
    <col min="2898" max="2901" width="0" style="249" hidden="1" customWidth="1"/>
    <col min="2902" max="2902" width="16.7109375" style="249" customWidth="1"/>
    <col min="2903" max="2903" width="12.7109375" style="249" customWidth="1"/>
    <col min="2904" max="3072" width="9" style="249"/>
    <col min="3073" max="3073" width="14.42578125" style="249" customWidth="1"/>
    <col min="3074" max="3074" width="26.28515625" style="249" customWidth="1"/>
    <col min="3075" max="3075" width="31.7109375" style="249" customWidth="1"/>
    <col min="3076" max="3078" width="11.7109375" style="249" customWidth="1"/>
    <col min="3079" max="3079" width="10.5703125" style="249" customWidth="1"/>
    <col min="3080" max="3080" width="11.42578125" style="249" customWidth="1"/>
    <col min="3081" max="3081" width="10.5703125" style="249" customWidth="1"/>
    <col min="3082" max="3082" width="11.5703125" style="249" customWidth="1"/>
    <col min="3083" max="3085" width="10.42578125" style="249" customWidth="1"/>
    <col min="3086" max="3086" width="11.85546875" style="249" customWidth="1"/>
    <col min="3087" max="3087" width="10.42578125" style="249" customWidth="1"/>
    <col min="3088" max="3088" width="11.42578125" style="249" customWidth="1"/>
    <col min="3089" max="3093" width="9.85546875" style="249" customWidth="1"/>
    <col min="3094" max="3096" width="10.7109375" style="249" customWidth="1"/>
    <col min="3097" max="3105" width="9" style="249" customWidth="1"/>
    <col min="3106" max="3106" width="9.42578125" style="249" customWidth="1"/>
    <col min="3107" max="3107" width="11.5703125" style="249" customWidth="1"/>
    <col min="3108" max="3108" width="9.42578125" style="249" customWidth="1"/>
    <col min="3109" max="3117" width="9" style="249" customWidth="1"/>
    <col min="3118" max="3120" width="10" style="249" customWidth="1"/>
    <col min="3121" max="3123" width="9" style="249" customWidth="1"/>
    <col min="3124" max="3124" width="9.7109375" style="249" customWidth="1"/>
    <col min="3125" max="3126" width="10.140625" style="249" customWidth="1"/>
    <col min="3127" max="3129" width="9" style="249" customWidth="1"/>
    <col min="3130" max="3141" width="10.28515625" style="249" customWidth="1"/>
    <col min="3142" max="3142" width="10.7109375" style="249" customWidth="1"/>
    <col min="3143" max="3145" width="12.140625" style="249" customWidth="1"/>
    <col min="3146" max="3146" width="12.28515625" style="249" customWidth="1"/>
    <col min="3147" max="3148" width="12.140625" style="249" customWidth="1"/>
    <col min="3149" max="3149" width="11.140625" style="249" customWidth="1"/>
    <col min="3150" max="3150" width="10.85546875" style="249" customWidth="1"/>
    <col min="3151" max="3151" width="10.140625" style="249" customWidth="1"/>
    <col min="3152" max="3152" width="11.140625" style="249" customWidth="1"/>
    <col min="3153" max="3153" width="11.42578125" style="249" customWidth="1"/>
    <col min="3154" max="3157" width="0" style="249" hidden="1" customWidth="1"/>
    <col min="3158" max="3158" width="16.7109375" style="249" customWidth="1"/>
    <col min="3159" max="3159" width="12.7109375" style="249" customWidth="1"/>
    <col min="3160" max="3328" width="9" style="249"/>
    <col min="3329" max="3329" width="14.42578125" style="249" customWidth="1"/>
    <col min="3330" max="3330" width="26.28515625" style="249" customWidth="1"/>
    <col min="3331" max="3331" width="31.7109375" style="249" customWidth="1"/>
    <col min="3332" max="3334" width="11.7109375" style="249" customWidth="1"/>
    <col min="3335" max="3335" width="10.5703125" style="249" customWidth="1"/>
    <col min="3336" max="3336" width="11.42578125" style="249" customWidth="1"/>
    <col min="3337" max="3337" width="10.5703125" style="249" customWidth="1"/>
    <col min="3338" max="3338" width="11.5703125" style="249" customWidth="1"/>
    <col min="3339" max="3341" width="10.42578125" style="249" customWidth="1"/>
    <col min="3342" max="3342" width="11.85546875" style="249" customWidth="1"/>
    <col min="3343" max="3343" width="10.42578125" style="249" customWidth="1"/>
    <col min="3344" max="3344" width="11.42578125" style="249" customWidth="1"/>
    <col min="3345" max="3349" width="9.85546875" style="249" customWidth="1"/>
    <col min="3350" max="3352" width="10.7109375" style="249" customWidth="1"/>
    <col min="3353" max="3361" width="9" style="249" customWidth="1"/>
    <col min="3362" max="3362" width="9.42578125" style="249" customWidth="1"/>
    <col min="3363" max="3363" width="11.5703125" style="249" customWidth="1"/>
    <col min="3364" max="3364" width="9.42578125" style="249" customWidth="1"/>
    <col min="3365" max="3373" width="9" style="249" customWidth="1"/>
    <col min="3374" max="3376" width="10" style="249" customWidth="1"/>
    <col min="3377" max="3379" width="9" style="249" customWidth="1"/>
    <col min="3380" max="3380" width="9.7109375" style="249" customWidth="1"/>
    <col min="3381" max="3382" width="10.140625" style="249" customWidth="1"/>
    <col min="3383" max="3385" width="9" style="249" customWidth="1"/>
    <col min="3386" max="3397" width="10.28515625" style="249" customWidth="1"/>
    <col min="3398" max="3398" width="10.7109375" style="249" customWidth="1"/>
    <col min="3399" max="3401" width="12.140625" style="249" customWidth="1"/>
    <col min="3402" max="3402" width="12.28515625" style="249" customWidth="1"/>
    <col min="3403" max="3404" width="12.140625" style="249" customWidth="1"/>
    <col min="3405" max="3405" width="11.140625" style="249" customWidth="1"/>
    <col min="3406" max="3406" width="10.85546875" style="249" customWidth="1"/>
    <col min="3407" max="3407" width="10.140625" style="249" customWidth="1"/>
    <col min="3408" max="3408" width="11.140625" style="249" customWidth="1"/>
    <col min="3409" max="3409" width="11.42578125" style="249" customWidth="1"/>
    <col min="3410" max="3413" width="0" style="249" hidden="1" customWidth="1"/>
    <col min="3414" max="3414" width="16.7109375" style="249" customWidth="1"/>
    <col min="3415" max="3415" width="12.7109375" style="249" customWidth="1"/>
    <col min="3416" max="3584" width="9" style="249"/>
    <col min="3585" max="3585" width="14.42578125" style="249" customWidth="1"/>
    <col min="3586" max="3586" width="26.28515625" style="249" customWidth="1"/>
    <col min="3587" max="3587" width="31.7109375" style="249" customWidth="1"/>
    <col min="3588" max="3590" width="11.7109375" style="249" customWidth="1"/>
    <col min="3591" max="3591" width="10.5703125" style="249" customWidth="1"/>
    <col min="3592" max="3592" width="11.42578125" style="249" customWidth="1"/>
    <col min="3593" max="3593" width="10.5703125" style="249" customWidth="1"/>
    <col min="3594" max="3594" width="11.5703125" style="249" customWidth="1"/>
    <col min="3595" max="3597" width="10.42578125" style="249" customWidth="1"/>
    <col min="3598" max="3598" width="11.85546875" style="249" customWidth="1"/>
    <col min="3599" max="3599" width="10.42578125" style="249" customWidth="1"/>
    <col min="3600" max="3600" width="11.42578125" style="249" customWidth="1"/>
    <col min="3601" max="3605" width="9.85546875" style="249" customWidth="1"/>
    <col min="3606" max="3608" width="10.7109375" style="249" customWidth="1"/>
    <col min="3609" max="3617" width="9" style="249" customWidth="1"/>
    <col min="3618" max="3618" width="9.42578125" style="249" customWidth="1"/>
    <col min="3619" max="3619" width="11.5703125" style="249" customWidth="1"/>
    <col min="3620" max="3620" width="9.42578125" style="249" customWidth="1"/>
    <col min="3621" max="3629" width="9" style="249" customWidth="1"/>
    <col min="3630" max="3632" width="10" style="249" customWidth="1"/>
    <col min="3633" max="3635" width="9" style="249" customWidth="1"/>
    <col min="3636" max="3636" width="9.7109375" style="249" customWidth="1"/>
    <col min="3637" max="3638" width="10.140625" style="249" customWidth="1"/>
    <col min="3639" max="3641" width="9" style="249" customWidth="1"/>
    <col min="3642" max="3653" width="10.28515625" style="249" customWidth="1"/>
    <col min="3654" max="3654" width="10.7109375" style="249" customWidth="1"/>
    <col min="3655" max="3657" width="12.140625" style="249" customWidth="1"/>
    <col min="3658" max="3658" width="12.28515625" style="249" customWidth="1"/>
    <col min="3659" max="3660" width="12.140625" style="249" customWidth="1"/>
    <col min="3661" max="3661" width="11.140625" style="249" customWidth="1"/>
    <col min="3662" max="3662" width="10.85546875" style="249" customWidth="1"/>
    <col min="3663" max="3663" width="10.140625" style="249" customWidth="1"/>
    <col min="3664" max="3664" width="11.140625" style="249" customWidth="1"/>
    <col min="3665" max="3665" width="11.42578125" style="249" customWidth="1"/>
    <col min="3666" max="3669" width="0" style="249" hidden="1" customWidth="1"/>
    <col min="3670" max="3670" width="16.7109375" style="249" customWidth="1"/>
    <col min="3671" max="3671" width="12.7109375" style="249" customWidth="1"/>
    <col min="3672" max="3840" width="9" style="249"/>
    <col min="3841" max="3841" width="14.42578125" style="249" customWidth="1"/>
    <col min="3842" max="3842" width="26.28515625" style="249" customWidth="1"/>
    <col min="3843" max="3843" width="31.7109375" style="249" customWidth="1"/>
    <col min="3844" max="3846" width="11.7109375" style="249" customWidth="1"/>
    <col min="3847" max="3847" width="10.5703125" style="249" customWidth="1"/>
    <col min="3848" max="3848" width="11.42578125" style="249" customWidth="1"/>
    <col min="3849" max="3849" width="10.5703125" style="249" customWidth="1"/>
    <col min="3850" max="3850" width="11.5703125" style="249" customWidth="1"/>
    <col min="3851" max="3853" width="10.42578125" style="249" customWidth="1"/>
    <col min="3854" max="3854" width="11.85546875" style="249" customWidth="1"/>
    <col min="3855" max="3855" width="10.42578125" style="249" customWidth="1"/>
    <col min="3856" max="3856" width="11.42578125" style="249" customWidth="1"/>
    <col min="3857" max="3861" width="9.85546875" style="249" customWidth="1"/>
    <col min="3862" max="3864" width="10.7109375" style="249" customWidth="1"/>
    <col min="3865" max="3873" width="9" style="249" customWidth="1"/>
    <col min="3874" max="3874" width="9.42578125" style="249" customWidth="1"/>
    <col min="3875" max="3875" width="11.5703125" style="249" customWidth="1"/>
    <col min="3876" max="3876" width="9.42578125" style="249" customWidth="1"/>
    <col min="3877" max="3885" width="9" style="249" customWidth="1"/>
    <col min="3886" max="3888" width="10" style="249" customWidth="1"/>
    <col min="3889" max="3891" width="9" style="249" customWidth="1"/>
    <col min="3892" max="3892" width="9.7109375" style="249" customWidth="1"/>
    <col min="3893" max="3894" width="10.140625" style="249" customWidth="1"/>
    <col min="3895" max="3897" width="9" style="249" customWidth="1"/>
    <col min="3898" max="3909" width="10.28515625" style="249" customWidth="1"/>
    <col min="3910" max="3910" width="10.7109375" style="249" customWidth="1"/>
    <col min="3911" max="3913" width="12.140625" style="249" customWidth="1"/>
    <col min="3914" max="3914" width="12.28515625" style="249" customWidth="1"/>
    <col min="3915" max="3916" width="12.140625" style="249" customWidth="1"/>
    <col min="3917" max="3917" width="11.140625" style="249" customWidth="1"/>
    <col min="3918" max="3918" width="10.85546875" style="249" customWidth="1"/>
    <col min="3919" max="3919" width="10.140625" style="249" customWidth="1"/>
    <col min="3920" max="3920" width="11.140625" style="249" customWidth="1"/>
    <col min="3921" max="3921" width="11.42578125" style="249" customWidth="1"/>
    <col min="3922" max="3925" width="0" style="249" hidden="1" customWidth="1"/>
    <col min="3926" max="3926" width="16.7109375" style="249" customWidth="1"/>
    <col min="3927" max="3927" width="12.7109375" style="249" customWidth="1"/>
    <col min="3928" max="4096" width="9" style="249"/>
    <col min="4097" max="4097" width="14.42578125" style="249" customWidth="1"/>
    <col min="4098" max="4098" width="26.28515625" style="249" customWidth="1"/>
    <col min="4099" max="4099" width="31.7109375" style="249" customWidth="1"/>
    <col min="4100" max="4102" width="11.7109375" style="249" customWidth="1"/>
    <col min="4103" max="4103" width="10.5703125" style="249" customWidth="1"/>
    <col min="4104" max="4104" width="11.42578125" style="249" customWidth="1"/>
    <col min="4105" max="4105" width="10.5703125" style="249" customWidth="1"/>
    <col min="4106" max="4106" width="11.5703125" style="249" customWidth="1"/>
    <col min="4107" max="4109" width="10.42578125" style="249" customWidth="1"/>
    <col min="4110" max="4110" width="11.85546875" style="249" customWidth="1"/>
    <col min="4111" max="4111" width="10.42578125" style="249" customWidth="1"/>
    <col min="4112" max="4112" width="11.42578125" style="249" customWidth="1"/>
    <col min="4113" max="4117" width="9.85546875" style="249" customWidth="1"/>
    <col min="4118" max="4120" width="10.7109375" style="249" customWidth="1"/>
    <col min="4121" max="4129" width="9" style="249" customWidth="1"/>
    <col min="4130" max="4130" width="9.42578125" style="249" customWidth="1"/>
    <col min="4131" max="4131" width="11.5703125" style="249" customWidth="1"/>
    <col min="4132" max="4132" width="9.42578125" style="249" customWidth="1"/>
    <col min="4133" max="4141" width="9" style="249" customWidth="1"/>
    <col min="4142" max="4144" width="10" style="249" customWidth="1"/>
    <col min="4145" max="4147" width="9" style="249" customWidth="1"/>
    <col min="4148" max="4148" width="9.7109375" style="249" customWidth="1"/>
    <col min="4149" max="4150" width="10.140625" style="249" customWidth="1"/>
    <col min="4151" max="4153" width="9" style="249" customWidth="1"/>
    <col min="4154" max="4165" width="10.28515625" style="249" customWidth="1"/>
    <col min="4166" max="4166" width="10.7109375" style="249" customWidth="1"/>
    <col min="4167" max="4169" width="12.140625" style="249" customWidth="1"/>
    <col min="4170" max="4170" width="12.28515625" style="249" customWidth="1"/>
    <col min="4171" max="4172" width="12.140625" style="249" customWidth="1"/>
    <col min="4173" max="4173" width="11.140625" style="249" customWidth="1"/>
    <col min="4174" max="4174" width="10.85546875" style="249" customWidth="1"/>
    <col min="4175" max="4175" width="10.140625" style="249" customWidth="1"/>
    <col min="4176" max="4176" width="11.140625" style="249" customWidth="1"/>
    <col min="4177" max="4177" width="11.42578125" style="249" customWidth="1"/>
    <col min="4178" max="4181" width="0" style="249" hidden="1" customWidth="1"/>
    <col min="4182" max="4182" width="16.7109375" style="249" customWidth="1"/>
    <col min="4183" max="4183" width="12.7109375" style="249" customWidth="1"/>
    <col min="4184" max="4352" width="9" style="249"/>
    <col min="4353" max="4353" width="14.42578125" style="249" customWidth="1"/>
    <col min="4354" max="4354" width="26.28515625" style="249" customWidth="1"/>
    <col min="4355" max="4355" width="31.7109375" style="249" customWidth="1"/>
    <col min="4356" max="4358" width="11.7109375" style="249" customWidth="1"/>
    <col min="4359" max="4359" width="10.5703125" style="249" customWidth="1"/>
    <col min="4360" max="4360" width="11.42578125" style="249" customWidth="1"/>
    <col min="4361" max="4361" width="10.5703125" style="249" customWidth="1"/>
    <col min="4362" max="4362" width="11.5703125" style="249" customWidth="1"/>
    <col min="4363" max="4365" width="10.42578125" style="249" customWidth="1"/>
    <col min="4366" max="4366" width="11.85546875" style="249" customWidth="1"/>
    <col min="4367" max="4367" width="10.42578125" style="249" customWidth="1"/>
    <col min="4368" max="4368" width="11.42578125" style="249" customWidth="1"/>
    <col min="4369" max="4373" width="9.85546875" style="249" customWidth="1"/>
    <col min="4374" max="4376" width="10.7109375" style="249" customWidth="1"/>
    <col min="4377" max="4385" width="9" style="249" customWidth="1"/>
    <col min="4386" max="4386" width="9.42578125" style="249" customWidth="1"/>
    <col min="4387" max="4387" width="11.5703125" style="249" customWidth="1"/>
    <col min="4388" max="4388" width="9.42578125" style="249" customWidth="1"/>
    <col min="4389" max="4397" width="9" style="249" customWidth="1"/>
    <col min="4398" max="4400" width="10" style="249" customWidth="1"/>
    <col min="4401" max="4403" width="9" style="249" customWidth="1"/>
    <col min="4404" max="4404" width="9.7109375" style="249" customWidth="1"/>
    <col min="4405" max="4406" width="10.140625" style="249" customWidth="1"/>
    <col min="4407" max="4409" width="9" style="249" customWidth="1"/>
    <col min="4410" max="4421" width="10.28515625" style="249" customWidth="1"/>
    <col min="4422" max="4422" width="10.7109375" style="249" customWidth="1"/>
    <col min="4423" max="4425" width="12.140625" style="249" customWidth="1"/>
    <col min="4426" max="4426" width="12.28515625" style="249" customWidth="1"/>
    <col min="4427" max="4428" width="12.140625" style="249" customWidth="1"/>
    <col min="4429" max="4429" width="11.140625" style="249" customWidth="1"/>
    <col min="4430" max="4430" width="10.85546875" style="249" customWidth="1"/>
    <col min="4431" max="4431" width="10.140625" style="249" customWidth="1"/>
    <col min="4432" max="4432" width="11.140625" style="249" customWidth="1"/>
    <col min="4433" max="4433" width="11.42578125" style="249" customWidth="1"/>
    <col min="4434" max="4437" width="0" style="249" hidden="1" customWidth="1"/>
    <col min="4438" max="4438" width="16.7109375" style="249" customWidth="1"/>
    <col min="4439" max="4439" width="12.7109375" style="249" customWidth="1"/>
    <col min="4440" max="4608" width="9" style="249"/>
    <col min="4609" max="4609" width="14.42578125" style="249" customWidth="1"/>
    <col min="4610" max="4610" width="26.28515625" style="249" customWidth="1"/>
    <col min="4611" max="4611" width="31.7109375" style="249" customWidth="1"/>
    <col min="4612" max="4614" width="11.7109375" style="249" customWidth="1"/>
    <col min="4615" max="4615" width="10.5703125" style="249" customWidth="1"/>
    <col min="4616" max="4616" width="11.42578125" style="249" customWidth="1"/>
    <col min="4617" max="4617" width="10.5703125" style="249" customWidth="1"/>
    <col min="4618" max="4618" width="11.5703125" style="249" customWidth="1"/>
    <col min="4619" max="4621" width="10.42578125" style="249" customWidth="1"/>
    <col min="4622" max="4622" width="11.85546875" style="249" customWidth="1"/>
    <col min="4623" max="4623" width="10.42578125" style="249" customWidth="1"/>
    <col min="4624" max="4624" width="11.42578125" style="249" customWidth="1"/>
    <col min="4625" max="4629" width="9.85546875" style="249" customWidth="1"/>
    <col min="4630" max="4632" width="10.7109375" style="249" customWidth="1"/>
    <col min="4633" max="4641" width="9" style="249" customWidth="1"/>
    <col min="4642" max="4642" width="9.42578125" style="249" customWidth="1"/>
    <col min="4643" max="4643" width="11.5703125" style="249" customWidth="1"/>
    <col min="4644" max="4644" width="9.42578125" style="249" customWidth="1"/>
    <col min="4645" max="4653" width="9" style="249" customWidth="1"/>
    <col min="4654" max="4656" width="10" style="249" customWidth="1"/>
    <col min="4657" max="4659" width="9" style="249" customWidth="1"/>
    <col min="4660" max="4660" width="9.7109375" style="249" customWidth="1"/>
    <col min="4661" max="4662" width="10.140625" style="249" customWidth="1"/>
    <col min="4663" max="4665" width="9" style="249" customWidth="1"/>
    <col min="4666" max="4677" width="10.28515625" style="249" customWidth="1"/>
    <col min="4678" max="4678" width="10.7109375" style="249" customWidth="1"/>
    <col min="4679" max="4681" width="12.140625" style="249" customWidth="1"/>
    <col min="4682" max="4682" width="12.28515625" style="249" customWidth="1"/>
    <col min="4683" max="4684" width="12.140625" style="249" customWidth="1"/>
    <col min="4685" max="4685" width="11.140625" style="249" customWidth="1"/>
    <col min="4686" max="4686" width="10.85546875" style="249" customWidth="1"/>
    <col min="4687" max="4687" width="10.140625" style="249" customWidth="1"/>
    <col min="4688" max="4688" width="11.140625" style="249" customWidth="1"/>
    <col min="4689" max="4689" width="11.42578125" style="249" customWidth="1"/>
    <col min="4690" max="4693" width="0" style="249" hidden="1" customWidth="1"/>
    <col min="4694" max="4694" width="16.7109375" style="249" customWidth="1"/>
    <col min="4695" max="4695" width="12.7109375" style="249" customWidth="1"/>
    <col min="4696" max="4864" width="9" style="249"/>
    <col min="4865" max="4865" width="14.42578125" style="249" customWidth="1"/>
    <col min="4866" max="4866" width="26.28515625" style="249" customWidth="1"/>
    <col min="4867" max="4867" width="31.7109375" style="249" customWidth="1"/>
    <col min="4868" max="4870" width="11.7109375" style="249" customWidth="1"/>
    <col min="4871" max="4871" width="10.5703125" style="249" customWidth="1"/>
    <col min="4872" max="4872" width="11.42578125" style="249" customWidth="1"/>
    <col min="4873" max="4873" width="10.5703125" style="249" customWidth="1"/>
    <col min="4874" max="4874" width="11.5703125" style="249" customWidth="1"/>
    <col min="4875" max="4877" width="10.42578125" style="249" customWidth="1"/>
    <col min="4878" max="4878" width="11.85546875" style="249" customWidth="1"/>
    <col min="4879" max="4879" width="10.42578125" style="249" customWidth="1"/>
    <col min="4880" max="4880" width="11.42578125" style="249" customWidth="1"/>
    <col min="4881" max="4885" width="9.85546875" style="249" customWidth="1"/>
    <col min="4886" max="4888" width="10.7109375" style="249" customWidth="1"/>
    <col min="4889" max="4897" width="9" style="249" customWidth="1"/>
    <col min="4898" max="4898" width="9.42578125" style="249" customWidth="1"/>
    <col min="4899" max="4899" width="11.5703125" style="249" customWidth="1"/>
    <col min="4900" max="4900" width="9.42578125" style="249" customWidth="1"/>
    <col min="4901" max="4909" width="9" style="249" customWidth="1"/>
    <col min="4910" max="4912" width="10" style="249" customWidth="1"/>
    <col min="4913" max="4915" width="9" style="249" customWidth="1"/>
    <col min="4916" max="4916" width="9.7109375" style="249" customWidth="1"/>
    <col min="4917" max="4918" width="10.140625" style="249" customWidth="1"/>
    <col min="4919" max="4921" width="9" style="249" customWidth="1"/>
    <col min="4922" max="4933" width="10.28515625" style="249" customWidth="1"/>
    <col min="4934" max="4934" width="10.7109375" style="249" customWidth="1"/>
    <col min="4935" max="4937" width="12.140625" style="249" customWidth="1"/>
    <col min="4938" max="4938" width="12.28515625" style="249" customWidth="1"/>
    <col min="4939" max="4940" width="12.140625" style="249" customWidth="1"/>
    <col min="4941" max="4941" width="11.140625" style="249" customWidth="1"/>
    <col min="4942" max="4942" width="10.85546875" style="249" customWidth="1"/>
    <col min="4943" max="4943" width="10.140625" style="249" customWidth="1"/>
    <col min="4944" max="4944" width="11.140625" style="249" customWidth="1"/>
    <col min="4945" max="4945" width="11.42578125" style="249" customWidth="1"/>
    <col min="4946" max="4949" width="0" style="249" hidden="1" customWidth="1"/>
    <col min="4950" max="4950" width="16.7109375" style="249" customWidth="1"/>
    <col min="4951" max="4951" width="12.7109375" style="249" customWidth="1"/>
    <col min="4952" max="5120" width="9" style="249"/>
    <col min="5121" max="5121" width="14.42578125" style="249" customWidth="1"/>
    <col min="5122" max="5122" width="26.28515625" style="249" customWidth="1"/>
    <col min="5123" max="5123" width="31.7109375" style="249" customWidth="1"/>
    <col min="5124" max="5126" width="11.7109375" style="249" customWidth="1"/>
    <col min="5127" max="5127" width="10.5703125" style="249" customWidth="1"/>
    <col min="5128" max="5128" width="11.42578125" style="249" customWidth="1"/>
    <col min="5129" max="5129" width="10.5703125" style="249" customWidth="1"/>
    <col min="5130" max="5130" width="11.5703125" style="249" customWidth="1"/>
    <col min="5131" max="5133" width="10.42578125" style="249" customWidth="1"/>
    <col min="5134" max="5134" width="11.85546875" style="249" customWidth="1"/>
    <col min="5135" max="5135" width="10.42578125" style="249" customWidth="1"/>
    <col min="5136" max="5136" width="11.42578125" style="249" customWidth="1"/>
    <col min="5137" max="5141" width="9.85546875" style="249" customWidth="1"/>
    <col min="5142" max="5144" width="10.7109375" style="249" customWidth="1"/>
    <col min="5145" max="5153" width="9" style="249" customWidth="1"/>
    <col min="5154" max="5154" width="9.42578125" style="249" customWidth="1"/>
    <col min="5155" max="5155" width="11.5703125" style="249" customWidth="1"/>
    <col min="5156" max="5156" width="9.42578125" style="249" customWidth="1"/>
    <col min="5157" max="5165" width="9" style="249" customWidth="1"/>
    <col min="5166" max="5168" width="10" style="249" customWidth="1"/>
    <col min="5169" max="5171" width="9" style="249" customWidth="1"/>
    <col min="5172" max="5172" width="9.7109375" style="249" customWidth="1"/>
    <col min="5173" max="5174" width="10.140625" style="249" customWidth="1"/>
    <col min="5175" max="5177" width="9" style="249" customWidth="1"/>
    <col min="5178" max="5189" width="10.28515625" style="249" customWidth="1"/>
    <col min="5190" max="5190" width="10.7109375" style="249" customWidth="1"/>
    <col min="5191" max="5193" width="12.140625" style="249" customWidth="1"/>
    <col min="5194" max="5194" width="12.28515625" style="249" customWidth="1"/>
    <col min="5195" max="5196" width="12.140625" style="249" customWidth="1"/>
    <col min="5197" max="5197" width="11.140625" style="249" customWidth="1"/>
    <col min="5198" max="5198" width="10.85546875" style="249" customWidth="1"/>
    <col min="5199" max="5199" width="10.140625" style="249" customWidth="1"/>
    <col min="5200" max="5200" width="11.140625" style="249" customWidth="1"/>
    <col min="5201" max="5201" width="11.42578125" style="249" customWidth="1"/>
    <col min="5202" max="5205" width="0" style="249" hidden="1" customWidth="1"/>
    <col min="5206" max="5206" width="16.7109375" style="249" customWidth="1"/>
    <col min="5207" max="5207" width="12.7109375" style="249" customWidth="1"/>
    <col min="5208" max="5376" width="9" style="249"/>
    <col min="5377" max="5377" width="14.42578125" style="249" customWidth="1"/>
    <col min="5378" max="5378" width="26.28515625" style="249" customWidth="1"/>
    <col min="5379" max="5379" width="31.7109375" style="249" customWidth="1"/>
    <col min="5380" max="5382" width="11.7109375" style="249" customWidth="1"/>
    <col min="5383" max="5383" width="10.5703125" style="249" customWidth="1"/>
    <col min="5384" max="5384" width="11.42578125" style="249" customWidth="1"/>
    <col min="5385" max="5385" width="10.5703125" style="249" customWidth="1"/>
    <col min="5386" max="5386" width="11.5703125" style="249" customWidth="1"/>
    <col min="5387" max="5389" width="10.42578125" style="249" customWidth="1"/>
    <col min="5390" max="5390" width="11.85546875" style="249" customWidth="1"/>
    <col min="5391" max="5391" width="10.42578125" style="249" customWidth="1"/>
    <col min="5392" max="5392" width="11.42578125" style="249" customWidth="1"/>
    <col min="5393" max="5397" width="9.85546875" style="249" customWidth="1"/>
    <col min="5398" max="5400" width="10.7109375" style="249" customWidth="1"/>
    <col min="5401" max="5409" width="9" style="249" customWidth="1"/>
    <col min="5410" max="5410" width="9.42578125" style="249" customWidth="1"/>
    <col min="5411" max="5411" width="11.5703125" style="249" customWidth="1"/>
    <col min="5412" max="5412" width="9.42578125" style="249" customWidth="1"/>
    <col min="5413" max="5421" width="9" style="249" customWidth="1"/>
    <col min="5422" max="5424" width="10" style="249" customWidth="1"/>
    <col min="5425" max="5427" width="9" style="249" customWidth="1"/>
    <col min="5428" max="5428" width="9.7109375" style="249" customWidth="1"/>
    <col min="5429" max="5430" width="10.140625" style="249" customWidth="1"/>
    <col min="5431" max="5433" width="9" style="249" customWidth="1"/>
    <col min="5434" max="5445" width="10.28515625" style="249" customWidth="1"/>
    <col min="5446" max="5446" width="10.7109375" style="249" customWidth="1"/>
    <col min="5447" max="5449" width="12.140625" style="249" customWidth="1"/>
    <col min="5450" max="5450" width="12.28515625" style="249" customWidth="1"/>
    <col min="5451" max="5452" width="12.140625" style="249" customWidth="1"/>
    <col min="5453" max="5453" width="11.140625" style="249" customWidth="1"/>
    <col min="5454" max="5454" width="10.85546875" style="249" customWidth="1"/>
    <col min="5455" max="5455" width="10.140625" style="249" customWidth="1"/>
    <col min="5456" max="5456" width="11.140625" style="249" customWidth="1"/>
    <col min="5457" max="5457" width="11.42578125" style="249" customWidth="1"/>
    <col min="5458" max="5461" width="0" style="249" hidden="1" customWidth="1"/>
    <col min="5462" max="5462" width="16.7109375" style="249" customWidth="1"/>
    <col min="5463" max="5463" width="12.7109375" style="249" customWidth="1"/>
    <col min="5464" max="5632" width="9" style="249"/>
    <col min="5633" max="5633" width="14.42578125" style="249" customWidth="1"/>
    <col min="5634" max="5634" width="26.28515625" style="249" customWidth="1"/>
    <col min="5635" max="5635" width="31.7109375" style="249" customWidth="1"/>
    <col min="5636" max="5638" width="11.7109375" style="249" customWidth="1"/>
    <col min="5639" max="5639" width="10.5703125" style="249" customWidth="1"/>
    <col min="5640" max="5640" width="11.42578125" style="249" customWidth="1"/>
    <col min="5641" max="5641" width="10.5703125" style="249" customWidth="1"/>
    <col min="5642" max="5642" width="11.5703125" style="249" customWidth="1"/>
    <col min="5643" max="5645" width="10.42578125" style="249" customWidth="1"/>
    <col min="5646" max="5646" width="11.85546875" style="249" customWidth="1"/>
    <col min="5647" max="5647" width="10.42578125" style="249" customWidth="1"/>
    <col min="5648" max="5648" width="11.42578125" style="249" customWidth="1"/>
    <col min="5649" max="5653" width="9.85546875" style="249" customWidth="1"/>
    <col min="5654" max="5656" width="10.7109375" style="249" customWidth="1"/>
    <col min="5657" max="5665" width="9" style="249" customWidth="1"/>
    <col min="5666" max="5666" width="9.42578125" style="249" customWidth="1"/>
    <col min="5667" max="5667" width="11.5703125" style="249" customWidth="1"/>
    <col min="5668" max="5668" width="9.42578125" style="249" customWidth="1"/>
    <col min="5669" max="5677" width="9" style="249" customWidth="1"/>
    <col min="5678" max="5680" width="10" style="249" customWidth="1"/>
    <col min="5681" max="5683" width="9" style="249" customWidth="1"/>
    <col min="5684" max="5684" width="9.7109375" style="249" customWidth="1"/>
    <col min="5685" max="5686" width="10.140625" style="249" customWidth="1"/>
    <col min="5687" max="5689" width="9" style="249" customWidth="1"/>
    <col min="5690" max="5701" width="10.28515625" style="249" customWidth="1"/>
    <col min="5702" max="5702" width="10.7109375" style="249" customWidth="1"/>
    <col min="5703" max="5705" width="12.140625" style="249" customWidth="1"/>
    <col min="5706" max="5706" width="12.28515625" style="249" customWidth="1"/>
    <col min="5707" max="5708" width="12.140625" style="249" customWidth="1"/>
    <col min="5709" max="5709" width="11.140625" style="249" customWidth="1"/>
    <col min="5710" max="5710" width="10.85546875" style="249" customWidth="1"/>
    <col min="5711" max="5711" width="10.140625" style="249" customWidth="1"/>
    <col min="5712" max="5712" width="11.140625" style="249" customWidth="1"/>
    <col min="5713" max="5713" width="11.42578125" style="249" customWidth="1"/>
    <col min="5714" max="5717" width="0" style="249" hidden="1" customWidth="1"/>
    <col min="5718" max="5718" width="16.7109375" style="249" customWidth="1"/>
    <col min="5719" max="5719" width="12.7109375" style="249" customWidth="1"/>
    <col min="5720" max="5888" width="9" style="249"/>
    <col min="5889" max="5889" width="14.42578125" style="249" customWidth="1"/>
    <col min="5890" max="5890" width="26.28515625" style="249" customWidth="1"/>
    <col min="5891" max="5891" width="31.7109375" style="249" customWidth="1"/>
    <col min="5892" max="5894" width="11.7109375" style="249" customWidth="1"/>
    <col min="5895" max="5895" width="10.5703125" style="249" customWidth="1"/>
    <col min="5896" max="5896" width="11.42578125" style="249" customWidth="1"/>
    <col min="5897" max="5897" width="10.5703125" style="249" customWidth="1"/>
    <col min="5898" max="5898" width="11.5703125" style="249" customWidth="1"/>
    <col min="5899" max="5901" width="10.42578125" style="249" customWidth="1"/>
    <col min="5902" max="5902" width="11.85546875" style="249" customWidth="1"/>
    <col min="5903" max="5903" width="10.42578125" style="249" customWidth="1"/>
    <col min="5904" max="5904" width="11.42578125" style="249" customWidth="1"/>
    <col min="5905" max="5909" width="9.85546875" style="249" customWidth="1"/>
    <col min="5910" max="5912" width="10.7109375" style="249" customWidth="1"/>
    <col min="5913" max="5921" width="9" style="249" customWidth="1"/>
    <col min="5922" max="5922" width="9.42578125" style="249" customWidth="1"/>
    <col min="5923" max="5923" width="11.5703125" style="249" customWidth="1"/>
    <col min="5924" max="5924" width="9.42578125" style="249" customWidth="1"/>
    <col min="5925" max="5933" width="9" style="249" customWidth="1"/>
    <col min="5934" max="5936" width="10" style="249" customWidth="1"/>
    <col min="5937" max="5939" width="9" style="249" customWidth="1"/>
    <col min="5940" max="5940" width="9.7109375" style="249" customWidth="1"/>
    <col min="5941" max="5942" width="10.140625" style="249" customWidth="1"/>
    <col min="5943" max="5945" width="9" style="249" customWidth="1"/>
    <col min="5946" max="5957" width="10.28515625" style="249" customWidth="1"/>
    <col min="5958" max="5958" width="10.7109375" style="249" customWidth="1"/>
    <col min="5959" max="5961" width="12.140625" style="249" customWidth="1"/>
    <col min="5962" max="5962" width="12.28515625" style="249" customWidth="1"/>
    <col min="5963" max="5964" width="12.140625" style="249" customWidth="1"/>
    <col min="5965" max="5965" width="11.140625" style="249" customWidth="1"/>
    <col min="5966" max="5966" width="10.85546875" style="249" customWidth="1"/>
    <col min="5967" max="5967" width="10.140625" style="249" customWidth="1"/>
    <col min="5968" max="5968" width="11.140625" style="249" customWidth="1"/>
    <col min="5969" max="5969" width="11.42578125" style="249" customWidth="1"/>
    <col min="5970" max="5973" width="0" style="249" hidden="1" customWidth="1"/>
    <col min="5974" max="5974" width="16.7109375" style="249" customWidth="1"/>
    <col min="5975" max="5975" width="12.7109375" style="249" customWidth="1"/>
    <col min="5976" max="6144" width="9" style="249"/>
    <col min="6145" max="6145" width="14.42578125" style="249" customWidth="1"/>
    <col min="6146" max="6146" width="26.28515625" style="249" customWidth="1"/>
    <col min="6147" max="6147" width="31.7109375" style="249" customWidth="1"/>
    <col min="6148" max="6150" width="11.7109375" style="249" customWidth="1"/>
    <col min="6151" max="6151" width="10.5703125" style="249" customWidth="1"/>
    <col min="6152" max="6152" width="11.42578125" style="249" customWidth="1"/>
    <col min="6153" max="6153" width="10.5703125" style="249" customWidth="1"/>
    <col min="6154" max="6154" width="11.5703125" style="249" customWidth="1"/>
    <col min="6155" max="6157" width="10.42578125" style="249" customWidth="1"/>
    <col min="6158" max="6158" width="11.85546875" style="249" customWidth="1"/>
    <col min="6159" max="6159" width="10.42578125" style="249" customWidth="1"/>
    <col min="6160" max="6160" width="11.42578125" style="249" customWidth="1"/>
    <col min="6161" max="6165" width="9.85546875" style="249" customWidth="1"/>
    <col min="6166" max="6168" width="10.7109375" style="249" customWidth="1"/>
    <col min="6169" max="6177" width="9" style="249" customWidth="1"/>
    <col min="6178" max="6178" width="9.42578125" style="249" customWidth="1"/>
    <col min="6179" max="6179" width="11.5703125" style="249" customWidth="1"/>
    <col min="6180" max="6180" width="9.42578125" style="249" customWidth="1"/>
    <col min="6181" max="6189" width="9" style="249" customWidth="1"/>
    <col min="6190" max="6192" width="10" style="249" customWidth="1"/>
    <col min="6193" max="6195" width="9" style="249" customWidth="1"/>
    <col min="6196" max="6196" width="9.7109375" style="249" customWidth="1"/>
    <col min="6197" max="6198" width="10.140625" style="249" customWidth="1"/>
    <col min="6199" max="6201" width="9" style="249" customWidth="1"/>
    <col min="6202" max="6213" width="10.28515625" style="249" customWidth="1"/>
    <col min="6214" max="6214" width="10.7109375" style="249" customWidth="1"/>
    <col min="6215" max="6217" width="12.140625" style="249" customWidth="1"/>
    <col min="6218" max="6218" width="12.28515625" style="249" customWidth="1"/>
    <col min="6219" max="6220" width="12.140625" style="249" customWidth="1"/>
    <col min="6221" max="6221" width="11.140625" style="249" customWidth="1"/>
    <col min="6222" max="6222" width="10.85546875" style="249" customWidth="1"/>
    <col min="6223" max="6223" width="10.140625" style="249" customWidth="1"/>
    <col min="6224" max="6224" width="11.140625" style="249" customWidth="1"/>
    <col min="6225" max="6225" width="11.42578125" style="249" customWidth="1"/>
    <col min="6226" max="6229" width="0" style="249" hidden="1" customWidth="1"/>
    <col min="6230" max="6230" width="16.7109375" style="249" customWidth="1"/>
    <col min="6231" max="6231" width="12.7109375" style="249" customWidth="1"/>
    <col min="6232" max="6400" width="9" style="249"/>
    <col min="6401" max="6401" width="14.42578125" style="249" customWidth="1"/>
    <col min="6402" max="6402" width="26.28515625" style="249" customWidth="1"/>
    <col min="6403" max="6403" width="31.7109375" style="249" customWidth="1"/>
    <col min="6404" max="6406" width="11.7109375" style="249" customWidth="1"/>
    <col min="6407" max="6407" width="10.5703125" style="249" customWidth="1"/>
    <col min="6408" max="6408" width="11.42578125" style="249" customWidth="1"/>
    <col min="6409" max="6409" width="10.5703125" style="249" customWidth="1"/>
    <col min="6410" max="6410" width="11.5703125" style="249" customWidth="1"/>
    <col min="6411" max="6413" width="10.42578125" style="249" customWidth="1"/>
    <col min="6414" max="6414" width="11.85546875" style="249" customWidth="1"/>
    <col min="6415" max="6415" width="10.42578125" style="249" customWidth="1"/>
    <col min="6416" max="6416" width="11.42578125" style="249" customWidth="1"/>
    <col min="6417" max="6421" width="9.85546875" style="249" customWidth="1"/>
    <col min="6422" max="6424" width="10.7109375" style="249" customWidth="1"/>
    <col min="6425" max="6433" width="9" style="249" customWidth="1"/>
    <col min="6434" max="6434" width="9.42578125" style="249" customWidth="1"/>
    <col min="6435" max="6435" width="11.5703125" style="249" customWidth="1"/>
    <col min="6436" max="6436" width="9.42578125" style="249" customWidth="1"/>
    <col min="6437" max="6445" width="9" style="249" customWidth="1"/>
    <col min="6446" max="6448" width="10" style="249" customWidth="1"/>
    <col min="6449" max="6451" width="9" style="249" customWidth="1"/>
    <col min="6452" max="6452" width="9.7109375" style="249" customWidth="1"/>
    <col min="6453" max="6454" width="10.140625" style="249" customWidth="1"/>
    <col min="6455" max="6457" width="9" style="249" customWidth="1"/>
    <col min="6458" max="6469" width="10.28515625" style="249" customWidth="1"/>
    <col min="6470" max="6470" width="10.7109375" style="249" customWidth="1"/>
    <col min="6471" max="6473" width="12.140625" style="249" customWidth="1"/>
    <col min="6474" max="6474" width="12.28515625" style="249" customWidth="1"/>
    <col min="6475" max="6476" width="12.140625" style="249" customWidth="1"/>
    <col min="6477" max="6477" width="11.140625" style="249" customWidth="1"/>
    <col min="6478" max="6478" width="10.85546875" style="249" customWidth="1"/>
    <col min="6479" max="6479" width="10.140625" style="249" customWidth="1"/>
    <col min="6480" max="6480" width="11.140625" style="249" customWidth="1"/>
    <col min="6481" max="6481" width="11.42578125" style="249" customWidth="1"/>
    <col min="6482" max="6485" width="0" style="249" hidden="1" customWidth="1"/>
    <col min="6486" max="6486" width="16.7109375" style="249" customWidth="1"/>
    <col min="6487" max="6487" width="12.7109375" style="249" customWidth="1"/>
    <col min="6488" max="6656" width="9" style="249"/>
    <col min="6657" max="6657" width="14.42578125" style="249" customWidth="1"/>
    <col min="6658" max="6658" width="26.28515625" style="249" customWidth="1"/>
    <col min="6659" max="6659" width="31.7109375" style="249" customWidth="1"/>
    <col min="6660" max="6662" width="11.7109375" style="249" customWidth="1"/>
    <col min="6663" max="6663" width="10.5703125" style="249" customWidth="1"/>
    <col min="6664" max="6664" width="11.42578125" style="249" customWidth="1"/>
    <col min="6665" max="6665" width="10.5703125" style="249" customWidth="1"/>
    <col min="6666" max="6666" width="11.5703125" style="249" customWidth="1"/>
    <col min="6667" max="6669" width="10.42578125" style="249" customWidth="1"/>
    <col min="6670" max="6670" width="11.85546875" style="249" customWidth="1"/>
    <col min="6671" max="6671" width="10.42578125" style="249" customWidth="1"/>
    <col min="6672" max="6672" width="11.42578125" style="249" customWidth="1"/>
    <col min="6673" max="6677" width="9.85546875" style="249" customWidth="1"/>
    <col min="6678" max="6680" width="10.7109375" style="249" customWidth="1"/>
    <col min="6681" max="6689" width="9" style="249" customWidth="1"/>
    <col min="6690" max="6690" width="9.42578125" style="249" customWidth="1"/>
    <col min="6691" max="6691" width="11.5703125" style="249" customWidth="1"/>
    <col min="6692" max="6692" width="9.42578125" style="249" customWidth="1"/>
    <col min="6693" max="6701" width="9" style="249" customWidth="1"/>
    <col min="6702" max="6704" width="10" style="249" customWidth="1"/>
    <col min="6705" max="6707" width="9" style="249" customWidth="1"/>
    <col min="6708" max="6708" width="9.7109375" style="249" customWidth="1"/>
    <col min="6709" max="6710" width="10.140625" style="249" customWidth="1"/>
    <col min="6711" max="6713" width="9" style="249" customWidth="1"/>
    <col min="6714" max="6725" width="10.28515625" style="249" customWidth="1"/>
    <col min="6726" max="6726" width="10.7109375" style="249" customWidth="1"/>
    <col min="6727" max="6729" width="12.140625" style="249" customWidth="1"/>
    <col min="6730" max="6730" width="12.28515625" style="249" customWidth="1"/>
    <col min="6731" max="6732" width="12.140625" style="249" customWidth="1"/>
    <col min="6733" max="6733" width="11.140625" style="249" customWidth="1"/>
    <col min="6734" max="6734" width="10.85546875" style="249" customWidth="1"/>
    <col min="6735" max="6735" width="10.140625" style="249" customWidth="1"/>
    <col min="6736" max="6736" width="11.140625" style="249" customWidth="1"/>
    <col min="6737" max="6737" width="11.42578125" style="249" customWidth="1"/>
    <col min="6738" max="6741" width="0" style="249" hidden="1" customWidth="1"/>
    <col min="6742" max="6742" width="16.7109375" style="249" customWidth="1"/>
    <col min="6743" max="6743" width="12.7109375" style="249" customWidth="1"/>
    <col min="6744" max="6912" width="9" style="249"/>
    <col min="6913" max="6913" width="14.42578125" style="249" customWidth="1"/>
    <col min="6914" max="6914" width="26.28515625" style="249" customWidth="1"/>
    <col min="6915" max="6915" width="31.7109375" style="249" customWidth="1"/>
    <col min="6916" max="6918" width="11.7109375" style="249" customWidth="1"/>
    <col min="6919" max="6919" width="10.5703125" style="249" customWidth="1"/>
    <col min="6920" max="6920" width="11.42578125" style="249" customWidth="1"/>
    <col min="6921" max="6921" width="10.5703125" style="249" customWidth="1"/>
    <col min="6922" max="6922" width="11.5703125" style="249" customWidth="1"/>
    <col min="6923" max="6925" width="10.42578125" style="249" customWidth="1"/>
    <col min="6926" max="6926" width="11.85546875" style="249" customWidth="1"/>
    <col min="6927" max="6927" width="10.42578125" style="249" customWidth="1"/>
    <col min="6928" max="6928" width="11.42578125" style="249" customWidth="1"/>
    <col min="6929" max="6933" width="9.85546875" style="249" customWidth="1"/>
    <col min="6934" max="6936" width="10.7109375" style="249" customWidth="1"/>
    <col min="6937" max="6945" width="9" style="249" customWidth="1"/>
    <col min="6946" max="6946" width="9.42578125" style="249" customWidth="1"/>
    <col min="6947" max="6947" width="11.5703125" style="249" customWidth="1"/>
    <col min="6948" max="6948" width="9.42578125" style="249" customWidth="1"/>
    <col min="6949" max="6957" width="9" style="249" customWidth="1"/>
    <col min="6958" max="6960" width="10" style="249" customWidth="1"/>
    <col min="6961" max="6963" width="9" style="249" customWidth="1"/>
    <col min="6964" max="6964" width="9.7109375" style="249" customWidth="1"/>
    <col min="6965" max="6966" width="10.140625" style="249" customWidth="1"/>
    <col min="6967" max="6969" width="9" style="249" customWidth="1"/>
    <col min="6970" max="6981" width="10.28515625" style="249" customWidth="1"/>
    <col min="6982" max="6982" width="10.7109375" style="249" customWidth="1"/>
    <col min="6983" max="6985" width="12.140625" style="249" customWidth="1"/>
    <col min="6986" max="6986" width="12.28515625" style="249" customWidth="1"/>
    <col min="6987" max="6988" width="12.140625" style="249" customWidth="1"/>
    <col min="6989" max="6989" width="11.140625" style="249" customWidth="1"/>
    <col min="6990" max="6990" width="10.85546875" style="249" customWidth="1"/>
    <col min="6991" max="6991" width="10.140625" style="249" customWidth="1"/>
    <col min="6992" max="6992" width="11.140625" style="249" customWidth="1"/>
    <col min="6993" max="6993" width="11.42578125" style="249" customWidth="1"/>
    <col min="6994" max="6997" width="0" style="249" hidden="1" customWidth="1"/>
    <col min="6998" max="6998" width="16.7109375" style="249" customWidth="1"/>
    <col min="6999" max="6999" width="12.7109375" style="249" customWidth="1"/>
    <col min="7000" max="7168" width="9" style="249"/>
    <col min="7169" max="7169" width="14.42578125" style="249" customWidth="1"/>
    <col min="7170" max="7170" width="26.28515625" style="249" customWidth="1"/>
    <col min="7171" max="7171" width="31.7109375" style="249" customWidth="1"/>
    <col min="7172" max="7174" width="11.7109375" style="249" customWidth="1"/>
    <col min="7175" max="7175" width="10.5703125" style="249" customWidth="1"/>
    <col min="7176" max="7176" width="11.42578125" style="249" customWidth="1"/>
    <col min="7177" max="7177" width="10.5703125" style="249" customWidth="1"/>
    <col min="7178" max="7178" width="11.5703125" style="249" customWidth="1"/>
    <col min="7179" max="7181" width="10.42578125" style="249" customWidth="1"/>
    <col min="7182" max="7182" width="11.85546875" style="249" customWidth="1"/>
    <col min="7183" max="7183" width="10.42578125" style="249" customWidth="1"/>
    <col min="7184" max="7184" width="11.42578125" style="249" customWidth="1"/>
    <col min="7185" max="7189" width="9.85546875" style="249" customWidth="1"/>
    <col min="7190" max="7192" width="10.7109375" style="249" customWidth="1"/>
    <col min="7193" max="7201" width="9" style="249" customWidth="1"/>
    <col min="7202" max="7202" width="9.42578125" style="249" customWidth="1"/>
    <col min="7203" max="7203" width="11.5703125" style="249" customWidth="1"/>
    <col min="7204" max="7204" width="9.42578125" style="249" customWidth="1"/>
    <col min="7205" max="7213" width="9" style="249" customWidth="1"/>
    <col min="7214" max="7216" width="10" style="249" customWidth="1"/>
    <col min="7217" max="7219" width="9" style="249" customWidth="1"/>
    <col min="7220" max="7220" width="9.7109375" style="249" customWidth="1"/>
    <col min="7221" max="7222" width="10.140625" style="249" customWidth="1"/>
    <col min="7223" max="7225" width="9" style="249" customWidth="1"/>
    <col min="7226" max="7237" width="10.28515625" style="249" customWidth="1"/>
    <col min="7238" max="7238" width="10.7109375" style="249" customWidth="1"/>
    <col min="7239" max="7241" width="12.140625" style="249" customWidth="1"/>
    <col min="7242" max="7242" width="12.28515625" style="249" customWidth="1"/>
    <col min="7243" max="7244" width="12.140625" style="249" customWidth="1"/>
    <col min="7245" max="7245" width="11.140625" style="249" customWidth="1"/>
    <col min="7246" max="7246" width="10.85546875" style="249" customWidth="1"/>
    <col min="7247" max="7247" width="10.140625" style="249" customWidth="1"/>
    <col min="7248" max="7248" width="11.140625" style="249" customWidth="1"/>
    <col min="7249" max="7249" width="11.42578125" style="249" customWidth="1"/>
    <col min="7250" max="7253" width="0" style="249" hidden="1" customWidth="1"/>
    <col min="7254" max="7254" width="16.7109375" style="249" customWidth="1"/>
    <col min="7255" max="7255" width="12.7109375" style="249" customWidth="1"/>
    <col min="7256" max="7424" width="9" style="249"/>
    <col min="7425" max="7425" width="14.42578125" style="249" customWidth="1"/>
    <col min="7426" max="7426" width="26.28515625" style="249" customWidth="1"/>
    <col min="7427" max="7427" width="31.7109375" style="249" customWidth="1"/>
    <col min="7428" max="7430" width="11.7109375" style="249" customWidth="1"/>
    <col min="7431" max="7431" width="10.5703125" style="249" customWidth="1"/>
    <col min="7432" max="7432" width="11.42578125" style="249" customWidth="1"/>
    <col min="7433" max="7433" width="10.5703125" style="249" customWidth="1"/>
    <col min="7434" max="7434" width="11.5703125" style="249" customWidth="1"/>
    <col min="7435" max="7437" width="10.42578125" style="249" customWidth="1"/>
    <col min="7438" max="7438" width="11.85546875" style="249" customWidth="1"/>
    <col min="7439" max="7439" width="10.42578125" style="249" customWidth="1"/>
    <col min="7440" max="7440" width="11.42578125" style="249" customWidth="1"/>
    <col min="7441" max="7445" width="9.85546875" style="249" customWidth="1"/>
    <col min="7446" max="7448" width="10.7109375" style="249" customWidth="1"/>
    <col min="7449" max="7457" width="9" style="249" customWidth="1"/>
    <col min="7458" max="7458" width="9.42578125" style="249" customWidth="1"/>
    <col min="7459" max="7459" width="11.5703125" style="249" customWidth="1"/>
    <col min="7460" max="7460" width="9.42578125" style="249" customWidth="1"/>
    <col min="7461" max="7469" width="9" style="249" customWidth="1"/>
    <col min="7470" max="7472" width="10" style="249" customWidth="1"/>
    <col min="7473" max="7475" width="9" style="249" customWidth="1"/>
    <col min="7476" max="7476" width="9.7109375" style="249" customWidth="1"/>
    <col min="7477" max="7478" width="10.140625" style="249" customWidth="1"/>
    <col min="7479" max="7481" width="9" style="249" customWidth="1"/>
    <col min="7482" max="7493" width="10.28515625" style="249" customWidth="1"/>
    <col min="7494" max="7494" width="10.7109375" style="249" customWidth="1"/>
    <col min="7495" max="7497" width="12.140625" style="249" customWidth="1"/>
    <col min="7498" max="7498" width="12.28515625" style="249" customWidth="1"/>
    <col min="7499" max="7500" width="12.140625" style="249" customWidth="1"/>
    <col min="7501" max="7501" width="11.140625" style="249" customWidth="1"/>
    <col min="7502" max="7502" width="10.85546875" style="249" customWidth="1"/>
    <col min="7503" max="7503" width="10.140625" style="249" customWidth="1"/>
    <col min="7504" max="7504" width="11.140625" style="249" customWidth="1"/>
    <col min="7505" max="7505" width="11.42578125" style="249" customWidth="1"/>
    <col min="7506" max="7509" width="0" style="249" hidden="1" customWidth="1"/>
    <col min="7510" max="7510" width="16.7109375" style="249" customWidth="1"/>
    <col min="7511" max="7511" width="12.7109375" style="249" customWidth="1"/>
    <col min="7512" max="7680" width="9" style="249"/>
    <col min="7681" max="7681" width="14.42578125" style="249" customWidth="1"/>
    <col min="7682" max="7682" width="26.28515625" style="249" customWidth="1"/>
    <col min="7683" max="7683" width="31.7109375" style="249" customWidth="1"/>
    <col min="7684" max="7686" width="11.7109375" style="249" customWidth="1"/>
    <col min="7687" max="7687" width="10.5703125" style="249" customWidth="1"/>
    <col min="7688" max="7688" width="11.42578125" style="249" customWidth="1"/>
    <col min="7689" max="7689" width="10.5703125" style="249" customWidth="1"/>
    <col min="7690" max="7690" width="11.5703125" style="249" customWidth="1"/>
    <col min="7691" max="7693" width="10.42578125" style="249" customWidth="1"/>
    <col min="7694" max="7694" width="11.85546875" style="249" customWidth="1"/>
    <col min="7695" max="7695" width="10.42578125" style="249" customWidth="1"/>
    <col min="7696" max="7696" width="11.42578125" style="249" customWidth="1"/>
    <col min="7697" max="7701" width="9.85546875" style="249" customWidth="1"/>
    <col min="7702" max="7704" width="10.7109375" style="249" customWidth="1"/>
    <col min="7705" max="7713" width="9" style="249" customWidth="1"/>
    <col min="7714" max="7714" width="9.42578125" style="249" customWidth="1"/>
    <col min="7715" max="7715" width="11.5703125" style="249" customWidth="1"/>
    <col min="7716" max="7716" width="9.42578125" style="249" customWidth="1"/>
    <col min="7717" max="7725" width="9" style="249" customWidth="1"/>
    <col min="7726" max="7728" width="10" style="249" customWidth="1"/>
    <col min="7729" max="7731" width="9" style="249" customWidth="1"/>
    <col min="7732" max="7732" width="9.7109375" style="249" customWidth="1"/>
    <col min="7733" max="7734" width="10.140625" style="249" customWidth="1"/>
    <col min="7735" max="7737" width="9" style="249" customWidth="1"/>
    <col min="7738" max="7749" width="10.28515625" style="249" customWidth="1"/>
    <col min="7750" max="7750" width="10.7109375" style="249" customWidth="1"/>
    <col min="7751" max="7753" width="12.140625" style="249" customWidth="1"/>
    <col min="7754" max="7754" width="12.28515625" style="249" customWidth="1"/>
    <col min="7755" max="7756" width="12.140625" style="249" customWidth="1"/>
    <col min="7757" max="7757" width="11.140625" style="249" customWidth="1"/>
    <col min="7758" max="7758" width="10.85546875" style="249" customWidth="1"/>
    <col min="7759" max="7759" width="10.140625" style="249" customWidth="1"/>
    <col min="7760" max="7760" width="11.140625" style="249" customWidth="1"/>
    <col min="7761" max="7761" width="11.42578125" style="249" customWidth="1"/>
    <col min="7762" max="7765" width="0" style="249" hidden="1" customWidth="1"/>
    <col min="7766" max="7766" width="16.7109375" style="249" customWidth="1"/>
    <col min="7767" max="7767" width="12.7109375" style="249" customWidth="1"/>
    <col min="7768" max="7936" width="9" style="249"/>
    <col min="7937" max="7937" width="14.42578125" style="249" customWidth="1"/>
    <col min="7938" max="7938" width="26.28515625" style="249" customWidth="1"/>
    <col min="7939" max="7939" width="31.7109375" style="249" customWidth="1"/>
    <col min="7940" max="7942" width="11.7109375" style="249" customWidth="1"/>
    <col min="7943" max="7943" width="10.5703125" style="249" customWidth="1"/>
    <col min="7944" max="7944" width="11.42578125" style="249" customWidth="1"/>
    <col min="7945" max="7945" width="10.5703125" style="249" customWidth="1"/>
    <col min="7946" max="7946" width="11.5703125" style="249" customWidth="1"/>
    <col min="7947" max="7949" width="10.42578125" style="249" customWidth="1"/>
    <col min="7950" max="7950" width="11.85546875" style="249" customWidth="1"/>
    <col min="7951" max="7951" width="10.42578125" style="249" customWidth="1"/>
    <col min="7952" max="7952" width="11.42578125" style="249" customWidth="1"/>
    <col min="7953" max="7957" width="9.85546875" style="249" customWidth="1"/>
    <col min="7958" max="7960" width="10.7109375" style="249" customWidth="1"/>
    <col min="7961" max="7969" width="9" style="249" customWidth="1"/>
    <col min="7970" max="7970" width="9.42578125" style="249" customWidth="1"/>
    <col min="7971" max="7971" width="11.5703125" style="249" customWidth="1"/>
    <col min="7972" max="7972" width="9.42578125" style="249" customWidth="1"/>
    <col min="7973" max="7981" width="9" style="249" customWidth="1"/>
    <col min="7982" max="7984" width="10" style="249" customWidth="1"/>
    <col min="7985" max="7987" width="9" style="249" customWidth="1"/>
    <col min="7988" max="7988" width="9.7109375" style="249" customWidth="1"/>
    <col min="7989" max="7990" width="10.140625" style="249" customWidth="1"/>
    <col min="7991" max="7993" width="9" style="249" customWidth="1"/>
    <col min="7994" max="8005" width="10.28515625" style="249" customWidth="1"/>
    <col min="8006" max="8006" width="10.7109375" style="249" customWidth="1"/>
    <col min="8007" max="8009" width="12.140625" style="249" customWidth="1"/>
    <col min="8010" max="8010" width="12.28515625" style="249" customWidth="1"/>
    <col min="8011" max="8012" width="12.140625" style="249" customWidth="1"/>
    <col min="8013" max="8013" width="11.140625" style="249" customWidth="1"/>
    <col min="8014" max="8014" width="10.85546875" style="249" customWidth="1"/>
    <col min="8015" max="8015" width="10.140625" style="249" customWidth="1"/>
    <col min="8016" max="8016" width="11.140625" style="249" customWidth="1"/>
    <col min="8017" max="8017" width="11.42578125" style="249" customWidth="1"/>
    <col min="8018" max="8021" width="0" style="249" hidden="1" customWidth="1"/>
    <col min="8022" max="8022" width="16.7109375" style="249" customWidth="1"/>
    <col min="8023" max="8023" width="12.7109375" style="249" customWidth="1"/>
    <col min="8024" max="8192" width="9" style="249"/>
    <col min="8193" max="8193" width="14.42578125" style="249" customWidth="1"/>
    <col min="8194" max="8194" width="26.28515625" style="249" customWidth="1"/>
    <col min="8195" max="8195" width="31.7109375" style="249" customWidth="1"/>
    <col min="8196" max="8198" width="11.7109375" style="249" customWidth="1"/>
    <col min="8199" max="8199" width="10.5703125" style="249" customWidth="1"/>
    <col min="8200" max="8200" width="11.42578125" style="249" customWidth="1"/>
    <col min="8201" max="8201" width="10.5703125" style="249" customWidth="1"/>
    <col min="8202" max="8202" width="11.5703125" style="249" customWidth="1"/>
    <col min="8203" max="8205" width="10.42578125" style="249" customWidth="1"/>
    <col min="8206" max="8206" width="11.85546875" style="249" customWidth="1"/>
    <col min="8207" max="8207" width="10.42578125" style="249" customWidth="1"/>
    <col min="8208" max="8208" width="11.42578125" style="249" customWidth="1"/>
    <col min="8209" max="8213" width="9.85546875" style="249" customWidth="1"/>
    <col min="8214" max="8216" width="10.7109375" style="249" customWidth="1"/>
    <col min="8217" max="8225" width="9" style="249" customWidth="1"/>
    <col min="8226" max="8226" width="9.42578125" style="249" customWidth="1"/>
    <col min="8227" max="8227" width="11.5703125" style="249" customWidth="1"/>
    <col min="8228" max="8228" width="9.42578125" style="249" customWidth="1"/>
    <col min="8229" max="8237" width="9" style="249" customWidth="1"/>
    <col min="8238" max="8240" width="10" style="249" customWidth="1"/>
    <col min="8241" max="8243" width="9" style="249" customWidth="1"/>
    <col min="8244" max="8244" width="9.7109375" style="249" customWidth="1"/>
    <col min="8245" max="8246" width="10.140625" style="249" customWidth="1"/>
    <col min="8247" max="8249" width="9" style="249" customWidth="1"/>
    <col min="8250" max="8261" width="10.28515625" style="249" customWidth="1"/>
    <col min="8262" max="8262" width="10.7109375" style="249" customWidth="1"/>
    <col min="8263" max="8265" width="12.140625" style="249" customWidth="1"/>
    <col min="8266" max="8266" width="12.28515625" style="249" customWidth="1"/>
    <col min="8267" max="8268" width="12.140625" style="249" customWidth="1"/>
    <col min="8269" max="8269" width="11.140625" style="249" customWidth="1"/>
    <col min="8270" max="8270" width="10.85546875" style="249" customWidth="1"/>
    <col min="8271" max="8271" width="10.140625" style="249" customWidth="1"/>
    <col min="8272" max="8272" width="11.140625" style="249" customWidth="1"/>
    <col min="8273" max="8273" width="11.42578125" style="249" customWidth="1"/>
    <col min="8274" max="8277" width="0" style="249" hidden="1" customWidth="1"/>
    <col min="8278" max="8278" width="16.7109375" style="249" customWidth="1"/>
    <col min="8279" max="8279" width="12.7109375" style="249" customWidth="1"/>
    <col min="8280" max="8448" width="9" style="249"/>
    <col min="8449" max="8449" width="14.42578125" style="249" customWidth="1"/>
    <col min="8450" max="8450" width="26.28515625" style="249" customWidth="1"/>
    <col min="8451" max="8451" width="31.7109375" style="249" customWidth="1"/>
    <col min="8452" max="8454" width="11.7109375" style="249" customWidth="1"/>
    <col min="8455" max="8455" width="10.5703125" style="249" customWidth="1"/>
    <col min="8456" max="8456" width="11.42578125" style="249" customWidth="1"/>
    <col min="8457" max="8457" width="10.5703125" style="249" customWidth="1"/>
    <col min="8458" max="8458" width="11.5703125" style="249" customWidth="1"/>
    <col min="8459" max="8461" width="10.42578125" style="249" customWidth="1"/>
    <col min="8462" max="8462" width="11.85546875" style="249" customWidth="1"/>
    <col min="8463" max="8463" width="10.42578125" style="249" customWidth="1"/>
    <col min="8464" max="8464" width="11.42578125" style="249" customWidth="1"/>
    <col min="8465" max="8469" width="9.85546875" style="249" customWidth="1"/>
    <col min="8470" max="8472" width="10.7109375" style="249" customWidth="1"/>
    <col min="8473" max="8481" width="9" style="249" customWidth="1"/>
    <col min="8482" max="8482" width="9.42578125" style="249" customWidth="1"/>
    <col min="8483" max="8483" width="11.5703125" style="249" customWidth="1"/>
    <col min="8484" max="8484" width="9.42578125" style="249" customWidth="1"/>
    <col min="8485" max="8493" width="9" style="249" customWidth="1"/>
    <col min="8494" max="8496" width="10" style="249" customWidth="1"/>
    <col min="8497" max="8499" width="9" style="249" customWidth="1"/>
    <col min="8500" max="8500" width="9.7109375" style="249" customWidth="1"/>
    <col min="8501" max="8502" width="10.140625" style="249" customWidth="1"/>
    <col min="8503" max="8505" width="9" style="249" customWidth="1"/>
    <col min="8506" max="8517" width="10.28515625" style="249" customWidth="1"/>
    <col min="8518" max="8518" width="10.7109375" style="249" customWidth="1"/>
    <col min="8519" max="8521" width="12.140625" style="249" customWidth="1"/>
    <col min="8522" max="8522" width="12.28515625" style="249" customWidth="1"/>
    <col min="8523" max="8524" width="12.140625" style="249" customWidth="1"/>
    <col min="8525" max="8525" width="11.140625" style="249" customWidth="1"/>
    <col min="8526" max="8526" width="10.85546875" style="249" customWidth="1"/>
    <col min="8527" max="8527" width="10.140625" style="249" customWidth="1"/>
    <col min="8528" max="8528" width="11.140625" style="249" customWidth="1"/>
    <col min="8529" max="8529" width="11.42578125" style="249" customWidth="1"/>
    <col min="8530" max="8533" width="0" style="249" hidden="1" customWidth="1"/>
    <col min="8534" max="8534" width="16.7109375" style="249" customWidth="1"/>
    <col min="8535" max="8535" width="12.7109375" style="249" customWidth="1"/>
    <col min="8536" max="8704" width="9" style="249"/>
    <col min="8705" max="8705" width="14.42578125" style="249" customWidth="1"/>
    <col min="8706" max="8706" width="26.28515625" style="249" customWidth="1"/>
    <col min="8707" max="8707" width="31.7109375" style="249" customWidth="1"/>
    <col min="8708" max="8710" width="11.7109375" style="249" customWidth="1"/>
    <col min="8711" max="8711" width="10.5703125" style="249" customWidth="1"/>
    <col min="8712" max="8712" width="11.42578125" style="249" customWidth="1"/>
    <col min="8713" max="8713" width="10.5703125" style="249" customWidth="1"/>
    <col min="8714" max="8714" width="11.5703125" style="249" customWidth="1"/>
    <col min="8715" max="8717" width="10.42578125" style="249" customWidth="1"/>
    <col min="8718" max="8718" width="11.85546875" style="249" customWidth="1"/>
    <col min="8719" max="8719" width="10.42578125" style="249" customWidth="1"/>
    <col min="8720" max="8720" width="11.42578125" style="249" customWidth="1"/>
    <col min="8721" max="8725" width="9.85546875" style="249" customWidth="1"/>
    <col min="8726" max="8728" width="10.7109375" style="249" customWidth="1"/>
    <col min="8729" max="8737" width="9" style="249" customWidth="1"/>
    <col min="8738" max="8738" width="9.42578125" style="249" customWidth="1"/>
    <col min="8739" max="8739" width="11.5703125" style="249" customWidth="1"/>
    <col min="8740" max="8740" width="9.42578125" style="249" customWidth="1"/>
    <col min="8741" max="8749" width="9" style="249" customWidth="1"/>
    <col min="8750" max="8752" width="10" style="249" customWidth="1"/>
    <col min="8753" max="8755" width="9" style="249" customWidth="1"/>
    <col min="8756" max="8756" width="9.7109375" style="249" customWidth="1"/>
    <col min="8757" max="8758" width="10.140625" style="249" customWidth="1"/>
    <col min="8759" max="8761" width="9" style="249" customWidth="1"/>
    <col min="8762" max="8773" width="10.28515625" style="249" customWidth="1"/>
    <col min="8774" max="8774" width="10.7109375" style="249" customWidth="1"/>
    <col min="8775" max="8777" width="12.140625" style="249" customWidth="1"/>
    <col min="8778" max="8778" width="12.28515625" style="249" customWidth="1"/>
    <col min="8779" max="8780" width="12.140625" style="249" customWidth="1"/>
    <col min="8781" max="8781" width="11.140625" style="249" customWidth="1"/>
    <col min="8782" max="8782" width="10.85546875" style="249" customWidth="1"/>
    <col min="8783" max="8783" width="10.140625" style="249" customWidth="1"/>
    <col min="8784" max="8784" width="11.140625" style="249" customWidth="1"/>
    <col min="8785" max="8785" width="11.42578125" style="249" customWidth="1"/>
    <col min="8786" max="8789" width="0" style="249" hidden="1" customWidth="1"/>
    <col min="8790" max="8790" width="16.7109375" style="249" customWidth="1"/>
    <col min="8791" max="8791" width="12.7109375" style="249" customWidth="1"/>
    <col min="8792" max="8960" width="9" style="249"/>
    <col min="8961" max="8961" width="14.42578125" style="249" customWidth="1"/>
    <col min="8962" max="8962" width="26.28515625" style="249" customWidth="1"/>
    <col min="8963" max="8963" width="31.7109375" style="249" customWidth="1"/>
    <col min="8964" max="8966" width="11.7109375" style="249" customWidth="1"/>
    <col min="8967" max="8967" width="10.5703125" style="249" customWidth="1"/>
    <col min="8968" max="8968" width="11.42578125" style="249" customWidth="1"/>
    <col min="8969" max="8969" width="10.5703125" style="249" customWidth="1"/>
    <col min="8970" max="8970" width="11.5703125" style="249" customWidth="1"/>
    <col min="8971" max="8973" width="10.42578125" style="249" customWidth="1"/>
    <col min="8974" max="8974" width="11.85546875" style="249" customWidth="1"/>
    <col min="8975" max="8975" width="10.42578125" style="249" customWidth="1"/>
    <col min="8976" max="8976" width="11.42578125" style="249" customWidth="1"/>
    <col min="8977" max="8981" width="9.85546875" style="249" customWidth="1"/>
    <col min="8982" max="8984" width="10.7109375" style="249" customWidth="1"/>
    <col min="8985" max="8993" width="9" style="249" customWidth="1"/>
    <col min="8994" max="8994" width="9.42578125" style="249" customWidth="1"/>
    <col min="8995" max="8995" width="11.5703125" style="249" customWidth="1"/>
    <col min="8996" max="8996" width="9.42578125" style="249" customWidth="1"/>
    <col min="8997" max="9005" width="9" style="249" customWidth="1"/>
    <col min="9006" max="9008" width="10" style="249" customWidth="1"/>
    <col min="9009" max="9011" width="9" style="249" customWidth="1"/>
    <col min="9012" max="9012" width="9.7109375" style="249" customWidth="1"/>
    <col min="9013" max="9014" width="10.140625" style="249" customWidth="1"/>
    <col min="9015" max="9017" width="9" style="249" customWidth="1"/>
    <col min="9018" max="9029" width="10.28515625" style="249" customWidth="1"/>
    <col min="9030" max="9030" width="10.7109375" style="249" customWidth="1"/>
    <col min="9031" max="9033" width="12.140625" style="249" customWidth="1"/>
    <col min="9034" max="9034" width="12.28515625" style="249" customWidth="1"/>
    <col min="9035" max="9036" width="12.140625" style="249" customWidth="1"/>
    <col min="9037" max="9037" width="11.140625" style="249" customWidth="1"/>
    <col min="9038" max="9038" width="10.85546875" style="249" customWidth="1"/>
    <col min="9039" max="9039" width="10.140625" style="249" customWidth="1"/>
    <col min="9040" max="9040" width="11.140625" style="249" customWidth="1"/>
    <col min="9041" max="9041" width="11.42578125" style="249" customWidth="1"/>
    <col min="9042" max="9045" width="0" style="249" hidden="1" customWidth="1"/>
    <col min="9046" max="9046" width="16.7109375" style="249" customWidth="1"/>
    <col min="9047" max="9047" width="12.7109375" style="249" customWidth="1"/>
    <col min="9048" max="9216" width="9" style="249"/>
    <col min="9217" max="9217" width="14.42578125" style="249" customWidth="1"/>
    <col min="9218" max="9218" width="26.28515625" style="249" customWidth="1"/>
    <col min="9219" max="9219" width="31.7109375" style="249" customWidth="1"/>
    <col min="9220" max="9222" width="11.7109375" style="249" customWidth="1"/>
    <col min="9223" max="9223" width="10.5703125" style="249" customWidth="1"/>
    <col min="9224" max="9224" width="11.42578125" style="249" customWidth="1"/>
    <col min="9225" max="9225" width="10.5703125" style="249" customWidth="1"/>
    <col min="9226" max="9226" width="11.5703125" style="249" customWidth="1"/>
    <col min="9227" max="9229" width="10.42578125" style="249" customWidth="1"/>
    <col min="9230" max="9230" width="11.85546875" style="249" customWidth="1"/>
    <col min="9231" max="9231" width="10.42578125" style="249" customWidth="1"/>
    <col min="9232" max="9232" width="11.42578125" style="249" customWidth="1"/>
    <col min="9233" max="9237" width="9.85546875" style="249" customWidth="1"/>
    <col min="9238" max="9240" width="10.7109375" style="249" customWidth="1"/>
    <col min="9241" max="9249" width="9" style="249" customWidth="1"/>
    <col min="9250" max="9250" width="9.42578125" style="249" customWidth="1"/>
    <col min="9251" max="9251" width="11.5703125" style="249" customWidth="1"/>
    <col min="9252" max="9252" width="9.42578125" style="249" customWidth="1"/>
    <col min="9253" max="9261" width="9" style="249" customWidth="1"/>
    <col min="9262" max="9264" width="10" style="249" customWidth="1"/>
    <col min="9265" max="9267" width="9" style="249" customWidth="1"/>
    <col min="9268" max="9268" width="9.7109375" style="249" customWidth="1"/>
    <col min="9269" max="9270" width="10.140625" style="249" customWidth="1"/>
    <col min="9271" max="9273" width="9" style="249" customWidth="1"/>
    <col min="9274" max="9285" width="10.28515625" style="249" customWidth="1"/>
    <col min="9286" max="9286" width="10.7109375" style="249" customWidth="1"/>
    <col min="9287" max="9289" width="12.140625" style="249" customWidth="1"/>
    <col min="9290" max="9290" width="12.28515625" style="249" customWidth="1"/>
    <col min="9291" max="9292" width="12.140625" style="249" customWidth="1"/>
    <col min="9293" max="9293" width="11.140625" style="249" customWidth="1"/>
    <col min="9294" max="9294" width="10.85546875" style="249" customWidth="1"/>
    <col min="9295" max="9295" width="10.140625" style="249" customWidth="1"/>
    <col min="9296" max="9296" width="11.140625" style="249" customWidth="1"/>
    <col min="9297" max="9297" width="11.42578125" style="249" customWidth="1"/>
    <col min="9298" max="9301" width="0" style="249" hidden="1" customWidth="1"/>
    <col min="9302" max="9302" width="16.7109375" style="249" customWidth="1"/>
    <col min="9303" max="9303" width="12.7109375" style="249" customWidth="1"/>
    <col min="9304" max="9472" width="9" style="249"/>
    <col min="9473" max="9473" width="14.42578125" style="249" customWidth="1"/>
    <col min="9474" max="9474" width="26.28515625" style="249" customWidth="1"/>
    <col min="9475" max="9475" width="31.7109375" style="249" customWidth="1"/>
    <col min="9476" max="9478" width="11.7109375" style="249" customWidth="1"/>
    <col min="9479" max="9479" width="10.5703125" style="249" customWidth="1"/>
    <col min="9480" max="9480" width="11.42578125" style="249" customWidth="1"/>
    <col min="9481" max="9481" width="10.5703125" style="249" customWidth="1"/>
    <col min="9482" max="9482" width="11.5703125" style="249" customWidth="1"/>
    <col min="9483" max="9485" width="10.42578125" style="249" customWidth="1"/>
    <col min="9486" max="9486" width="11.85546875" style="249" customWidth="1"/>
    <col min="9487" max="9487" width="10.42578125" style="249" customWidth="1"/>
    <col min="9488" max="9488" width="11.42578125" style="249" customWidth="1"/>
    <col min="9489" max="9493" width="9.85546875" style="249" customWidth="1"/>
    <col min="9494" max="9496" width="10.7109375" style="249" customWidth="1"/>
    <col min="9497" max="9505" width="9" style="249" customWidth="1"/>
    <col min="9506" max="9506" width="9.42578125" style="249" customWidth="1"/>
    <col min="9507" max="9507" width="11.5703125" style="249" customWidth="1"/>
    <col min="9508" max="9508" width="9.42578125" style="249" customWidth="1"/>
    <col min="9509" max="9517" width="9" style="249" customWidth="1"/>
    <col min="9518" max="9520" width="10" style="249" customWidth="1"/>
    <col min="9521" max="9523" width="9" style="249" customWidth="1"/>
    <col min="9524" max="9524" width="9.7109375" style="249" customWidth="1"/>
    <col min="9525" max="9526" width="10.140625" style="249" customWidth="1"/>
    <col min="9527" max="9529" width="9" style="249" customWidth="1"/>
    <col min="9530" max="9541" width="10.28515625" style="249" customWidth="1"/>
    <col min="9542" max="9542" width="10.7109375" style="249" customWidth="1"/>
    <col min="9543" max="9545" width="12.140625" style="249" customWidth="1"/>
    <col min="9546" max="9546" width="12.28515625" style="249" customWidth="1"/>
    <col min="9547" max="9548" width="12.140625" style="249" customWidth="1"/>
    <col min="9549" max="9549" width="11.140625" style="249" customWidth="1"/>
    <col min="9550" max="9550" width="10.85546875" style="249" customWidth="1"/>
    <col min="9551" max="9551" width="10.140625" style="249" customWidth="1"/>
    <col min="9552" max="9552" width="11.140625" style="249" customWidth="1"/>
    <col min="9553" max="9553" width="11.42578125" style="249" customWidth="1"/>
    <col min="9554" max="9557" width="0" style="249" hidden="1" customWidth="1"/>
    <col min="9558" max="9558" width="16.7109375" style="249" customWidth="1"/>
    <col min="9559" max="9559" width="12.7109375" style="249" customWidth="1"/>
    <col min="9560" max="9728" width="9" style="249"/>
    <col min="9729" max="9729" width="14.42578125" style="249" customWidth="1"/>
    <col min="9730" max="9730" width="26.28515625" style="249" customWidth="1"/>
    <col min="9731" max="9731" width="31.7109375" style="249" customWidth="1"/>
    <col min="9732" max="9734" width="11.7109375" style="249" customWidth="1"/>
    <col min="9735" max="9735" width="10.5703125" style="249" customWidth="1"/>
    <col min="9736" max="9736" width="11.42578125" style="249" customWidth="1"/>
    <col min="9737" max="9737" width="10.5703125" style="249" customWidth="1"/>
    <col min="9738" max="9738" width="11.5703125" style="249" customWidth="1"/>
    <col min="9739" max="9741" width="10.42578125" style="249" customWidth="1"/>
    <col min="9742" max="9742" width="11.85546875" style="249" customWidth="1"/>
    <col min="9743" max="9743" width="10.42578125" style="249" customWidth="1"/>
    <col min="9744" max="9744" width="11.42578125" style="249" customWidth="1"/>
    <col min="9745" max="9749" width="9.85546875" style="249" customWidth="1"/>
    <col min="9750" max="9752" width="10.7109375" style="249" customWidth="1"/>
    <col min="9753" max="9761" width="9" style="249" customWidth="1"/>
    <col min="9762" max="9762" width="9.42578125" style="249" customWidth="1"/>
    <col min="9763" max="9763" width="11.5703125" style="249" customWidth="1"/>
    <col min="9764" max="9764" width="9.42578125" style="249" customWidth="1"/>
    <col min="9765" max="9773" width="9" style="249" customWidth="1"/>
    <col min="9774" max="9776" width="10" style="249" customWidth="1"/>
    <col min="9777" max="9779" width="9" style="249" customWidth="1"/>
    <col min="9780" max="9780" width="9.7109375" style="249" customWidth="1"/>
    <col min="9781" max="9782" width="10.140625" style="249" customWidth="1"/>
    <col min="9783" max="9785" width="9" style="249" customWidth="1"/>
    <col min="9786" max="9797" width="10.28515625" style="249" customWidth="1"/>
    <col min="9798" max="9798" width="10.7109375" style="249" customWidth="1"/>
    <col min="9799" max="9801" width="12.140625" style="249" customWidth="1"/>
    <col min="9802" max="9802" width="12.28515625" style="249" customWidth="1"/>
    <col min="9803" max="9804" width="12.140625" style="249" customWidth="1"/>
    <col min="9805" max="9805" width="11.140625" style="249" customWidth="1"/>
    <col min="9806" max="9806" width="10.85546875" style="249" customWidth="1"/>
    <col min="9807" max="9807" width="10.140625" style="249" customWidth="1"/>
    <col min="9808" max="9808" width="11.140625" style="249" customWidth="1"/>
    <col min="9809" max="9809" width="11.42578125" style="249" customWidth="1"/>
    <col min="9810" max="9813" width="0" style="249" hidden="1" customWidth="1"/>
    <col min="9814" max="9814" width="16.7109375" style="249" customWidth="1"/>
    <col min="9815" max="9815" width="12.7109375" style="249" customWidth="1"/>
    <col min="9816" max="9984" width="9" style="249"/>
    <col min="9985" max="9985" width="14.42578125" style="249" customWidth="1"/>
    <col min="9986" max="9986" width="26.28515625" style="249" customWidth="1"/>
    <col min="9987" max="9987" width="31.7109375" style="249" customWidth="1"/>
    <col min="9988" max="9990" width="11.7109375" style="249" customWidth="1"/>
    <col min="9991" max="9991" width="10.5703125" style="249" customWidth="1"/>
    <col min="9992" max="9992" width="11.42578125" style="249" customWidth="1"/>
    <col min="9993" max="9993" width="10.5703125" style="249" customWidth="1"/>
    <col min="9994" max="9994" width="11.5703125" style="249" customWidth="1"/>
    <col min="9995" max="9997" width="10.42578125" style="249" customWidth="1"/>
    <col min="9998" max="9998" width="11.85546875" style="249" customWidth="1"/>
    <col min="9999" max="9999" width="10.42578125" style="249" customWidth="1"/>
    <col min="10000" max="10000" width="11.42578125" style="249" customWidth="1"/>
    <col min="10001" max="10005" width="9.85546875" style="249" customWidth="1"/>
    <col min="10006" max="10008" width="10.7109375" style="249" customWidth="1"/>
    <col min="10009" max="10017" width="9" style="249" customWidth="1"/>
    <col min="10018" max="10018" width="9.42578125" style="249" customWidth="1"/>
    <col min="10019" max="10019" width="11.5703125" style="249" customWidth="1"/>
    <col min="10020" max="10020" width="9.42578125" style="249" customWidth="1"/>
    <col min="10021" max="10029" width="9" style="249" customWidth="1"/>
    <col min="10030" max="10032" width="10" style="249" customWidth="1"/>
    <col min="10033" max="10035" width="9" style="249" customWidth="1"/>
    <col min="10036" max="10036" width="9.7109375" style="249" customWidth="1"/>
    <col min="10037" max="10038" width="10.140625" style="249" customWidth="1"/>
    <col min="10039" max="10041" width="9" style="249" customWidth="1"/>
    <col min="10042" max="10053" width="10.28515625" style="249" customWidth="1"/>
    <col min="10054" max="10054" width="10.7109375" style="249" customWidth="1"/>
    <col min="10055" max="10057" width="12.140625" style="249" customWidth="1"/>
    <col min="10058" max="10058" width="12.28515625" style="249" customWidth="1"/>
    <col min="10059" max="10060" width="12.140625" style="249" customWidth="1"/>
    <col min="10061" max="10061" width="11.140625" style="249" customWidth="1"/>
    <col min="10062" max="10062" width="10.85546875" style="249" customWidth="1"/>
    <col min="10063" max="10063" width="10.140625" style="249" customWidth="1"/>
    <col min="10064" max="10064" width="11.140625" style="249" customWidth="1"/>
    <col min="10065" max="10065" width="11.42578125" style="249" customWidth="1"/>
    <col min="10066" max="10069" width="0" style="249" hidden="1" customWidth="1"/>
    <col min="10070" max="10070" width="16.7109375" style="249" customWidth="1"/>
    <col min="10071" max="10071" width="12.7109375" style="249" customWidth="1"/>
    <col min="10072" max="10240" width="9" style="249"/>
    <col min="10241" max="10241" width="14.42578125" style="249" customWidth="1"/>
    <col min="10242" max="10242" width="26.28515625" style="249" customWidth="1"/>
    <col min="10243" max="10243" width="31.7109375" style="249" customWidth="1"/>
    <col min="10244" max="10246" width="11.7109375" style="249" customWidth="1"/>
    <col min="10247" max="10247" width="10.5703125" style="249" customWidth="1"/>
    <col min="10248" max="10248" width="11.42578125" style="249" customWidth="1"/>
    <col min="10249" max="10249" width="10.5703125" style="249" customWidth="1"/>
    <col min="10250" max="10250" width="11.5703125" style="249" customWidth="1"/>
    <col min="10251" max="10253" width="10.42578125" style="249" customWidth="1"/>
    <col min="10254" max="10254" width="11.85546875" style="249" customWidth="1"/>
    <col min="10255" max="10255" width="10.42578125" style="249" customWidth="1"/>
    <col min="10256" max="10256" width="11.42578125" style="249" customWidth="1"/>
    <col min="10257" max="10261" width="9.85546875" style="249" customWidth="1"/>
    <col min="10262" max="10264" width="10.7109375" style="249" customWidth="1"/>
    <col min="10265" max="10273" width="9" style="249" customWidth="1"/>
    <col min="10274" max="10274" width="9.42578125" style="249" customWidth="1"/>
    <col min="10275" max="10275" width="11.5703125" style="249" customWidth="1"/>
    <col min="10276" max="10276" width="9.42578125" style="249" customWidth="1"/>
    <col min="10277" max="10285" width="9" style="249" customWidth="1"/>
    <col min="10286" max="10288" width="10" style="249" customWidth="1"/>
    <col min="10289" max="10291" width="9" style="249" customWidth="1"/>
    <col min="10292" max="10292" width="9.7109375" style="249" customWidth="1"/>
    <col min="10293" max="10294" width="10.140625" style="249" customWidth="1"/>
    <col min="10295" max="10297" width="9" style="249" customWidth="1"/>
    <col min="10298" max="10309" width="10.28515625" style="249" customWidth="1"/>
    <col min="10310" max="10310" width="10.7109375" style="249" customWidth="1"/>
    <col min="10311" max="10313" width="12.140625" style="249" customWidth="1"/>
    <col min="10314" max="10314" width="12.28515625" style="249" customWidth="1"/>
    <col min="10315" max="10316" width="12.140625" style="249" customWidth="1"/>
    <col min="10317" max="10317" width="11.140625" style="249" customWidth="1"/>
    <col min="10318" max="10318" width="10.85546875" style="249" customWidth="1"/>
    <col min="10319" max="10319" width="10.140625" style="249" customWidth="1"/>
    <col min="10320" max="10320" width="11.140625" style="249" customWidth="1"/>
    <col min="10321" max="10321" width="11.42578125" style="249" customWidth="1"/>
    <col min="10322" max="10325" width="0" style="249" hidden="1" customWidth="1"/>
    <col min="10326" max="10326" width="16.7109375" style="249" customWidth="1"/>
    <col min="10327" max="10327" width="12.7109375" style="249" customWidth="1"/>
    <col min="10328" max="10496" width="9" style="249"/>
    <col min="10497" max="10497" width="14.42578125" style="249" customWidth="1"/>
    <col min="10498" max="10498" width="26.28515625" style="249" customWidth="1"/>
    <col min="10499" max="10499" width="31.7109375" style="249" customWidth="1"/>
    <col min="10500" max="10502" width="11.7109375" style="249" customWidth="1"/>
    <col min="10503" max="10503" width="10.5703125" style="249" customWidth="1"/>
    <col min="10504" max="10504" width="11.42578125" style="249" customWidth="1"/>
    <col min="10505" max="10505" width="10.5703125" style="249" customWidth="1"/>
    <col min="10506" max="10506" width="11.5703125" style="249" customWidth="1"/>
    <col min="10507" max="10509" width="10.42578125" style="249" customWidth="1"/>
    <col min="10510" max="10510" width="11.85546875" style="249" customWidth="1"/>
    <col min="10511" max="10511" width="10.42578125" style="249" customWidth="1"/>
    <col min="10512" max="10512" width="11.42578125" style="249" customWidth="1"/>
    <col min="10513" max="10517" width="9.85546875" style="249" customWidth="1"/>
    <col min="10518" max="10520" width="10.7109375" style="249" customWidth="1"/>
    <col min="10521" max="10529" width="9" style="249" customWidth="1"/>
    <col min="10530" max="10530" width="9.42578125" style="249" customWidth="1"/>
    <col min="10531" max="10531" width="11.5703125" style="249" customWidth="1"/>
    <col min="10532" max="10532" width="9.42578125" style="249" customWidth="1"/>
    <col min="10533" max="10541" width="9" style="249" customWidth="1"/>
    <col min="10542" max="10544" width="10" style="249" customWidth="1"/>
    <col min="10545" max="10547" width="9" style="249" customWidth="1"/>
    <col min="10548" max="10548" width="9.7109375" style="249" customWidth="1"/>
    <col min="10549" max="10550" width="10.140625" style="249" customWidth="1"/>
    <col min="10551" max="10553" width="9" style="249" customWidth="1"/>
    <col min="10554" max="10565" width="10.28515625" style="249" customWidth="1"/>
    <col min="10566" max="10566" width="10.7109375" style="249" customWidth="1"/>
    <col min="10567" max="10569" width="12.140625" style="249" customWidth="1"/>
    <col min="10570" max="10570" width="12.28515625" style="249" customWidth="1"/>
    <col min="10571" max="10572" width="12.140625" style="249" customWidth="1"/>
    <col min="10573" max="10573" width="11.140625" style="249" customWidth="1"/>
    <col min="10574" max="10574" width="10.85546875" style="249" customWidth="1"/>
    <col min="10575" max="10575" width="10.140625" style="249" customWidth="1"/>
    <col min="10576" max="10576" width="11.140625" style="249" customWidth="1"/>
    <col min="10577" max="10577" width="11.42578125" style="249" customWidth="1"/>
    <col min="10578" max="10581" width="0" style="249" hidden="1" customWidth="1"/>
    <col min="10582" max="10582" width="16.7109375" style="249" customWidth="1"/>
    <col min="10583" max="10583" width="12.7109375" style="249" customWidth="1"/>
    <col min="10584" max="10752" width="9" style="249"/>
    <col min="10753" max="10753" width="14.42578125" style="249" customWidth="1"/>
    <col min="10754" max="10754" width="26.28515625" style="249" customWidth="1"/>
    <col min="10755" max="10755" width="31.7109375" style="249" customWidth="1"/>
    <col min="10756" max="10758" width="11.7109375" style="249" customWidth="1"/>
    <col min="10759" max="10759" width="10.5703125" style="249" customWidth="1"/>
    <col min="10760" max="10760" width="11.42578125" style="249" customWidth="1"/>
    <col min="10761" max="10761" width="10.5703125" style="249" customWidth="1"/>
    <col min="10762" max="10762" width="11.5703125" style="249" customWidth="1"/>
    <col min="10763" max="10765" width="10.42578125" style="249" customWidth="1"/>
    <col min="10766" max="10766" width="11.85546875" style="249" customWidth="1"/>
    <col min="10767" max="10767" width="10.42578125" style="249" customWidth="1"/>
    <col min="10768" max="10768" width="11.42578125" style="249" customWidth="1"/>
    <col min="10769" max="10773" width="9.85546875" style="249" customWidth="1"/>
    <col min="10774" max="10776" width="10.7109375" style="249" customWidth="1"/>
    <col min="10777" max="10785" width="9" style="249" customWidth="1"/>
    <col min="10786" max="10786" width="9.42578125" style="249" customWidth="1"/>
    <col min="10787" max="10787" width="11.5703125" style="249" customWidth="1"/>
    <col min="10788" max="10788" width="9.42578125" style="249" customWidth="1"/>
    <col min="10789" max="10797" width="9" style="249" customWidth="1"/>
    <col min="10798" max="10800" width="10" style="249" customWidth="1"/>
    <col min="10801" max="10803" width="9" style="249" customWidth="1"/>
    <col min="10804" max="10804" width="9.7109375" style="249" customWidth="1"/>
    <col min="10805" max="10806" width="10.140625" style="249" customWidth="1"/>
    <col min="10807" max="10809" width="9" style="249" customWidth="1"/>
    <col min="10810" max="10821" width="10.28515625" style="249" customWidth="1"/>
    <col min="10822" max="10822" width="10.7109375" style="249" customWidth="1"/>
    <col min="10823" max="10825" width="12.140625" style="249" customWidth="1"/>
    <col min="10826" max="10826" width="12.28515625" style="249" customWidth="1"/>
    <col min="10827" max="10828" width="12.140625" style="249" customWidth="1"/>
    <col min="10829" max="10829" width="11.140625" style="249" customWidth="1"/>
    <col min="10830" max="10830" width="10.85546875" style="249" customWidth="1"/>
    <col min="10831" max="10831" width="10.140625" style="249" customWidth="1"/>
    <col min="10832" max="10832" width="11.140625" style="249" customWidth="1"/>
    <col min="10833" max="10833" width="11.42578125" style="249" customWidth="1"/>
    <col min="10834" max="10837" width="0" style="249" hidden="1" customWidth="1"/>
    <col min="10838" max="10838" width="16.7109375" style="249" customWidth="1"/>
    <col min="10839" max="10839" width="12.7109375" style="249" customWidth="1"/>
    <col min="10840" max="11008" width="9" style="249"/>
    <col min="11009" max="11009" width="14.42578125" style="249" customWidth="1"/>
    <col min="11010" max="11010" width="26.28515625" style="249" customWidth="1"/>
    <col min="11011" max="11011" width="31.7109375" style="249" customWidth="1"/>
    <col min="11012" max="11014" width="11.7109375" style="249" customWidth="1"/>
    <col min="11015" max="11015" width="10.5703125" style="249" customWidth="1"/>
    <col min="11016" max="11016" width="11.42578125" style="249" customWidth="1"/>
    <col min="11017" max="11017" width="10.5703125" style="249" customWidth="1"/>
    <col min="11018" max="11018" width="11.5703125" style="249" customWidth="1"/>
    <col min="11019" max="11021" width="10.42578125" style="249" customWidth="1"/>
    <col min="11022" max="11022" width="11.85546875" style="249" customWidth="1"/>
    <col min="11023" max="11023" width="10.42578125" style="249" customWidth="1"/>
    <col min="11024" max="11024" width="11.42578125" style="249" customWidth="1"/>
    <col min="11025" max="11029" width="9.85546875" style="249" customWidth="1"/>
    <col min="11030" max="11032" width="10.7109375" style="249" customWidth="1"/>
    <col min="11033" max="11041" width="9" style="249" customWidth="1"/>
    <col min="11042" max="11042" width="9.42578125" style="249" customWidth="1"/>
    <col min="11043" max="11043" width="11.5703125" style="249" customWidth="1"/>
    <col min="11044" max="11044" width="9.42578125" style="249" customWidth="1"/>
    <col min="11045" max="11053" width="9" style="249" customWidth="1"/>
    <col min="11054" max="11056" width="10" style="249" customWidth="1"/>
    <col min="11057" max="11059" width="9" style="249" customWidth="1"/>
    <col min="11060" max="11060" width="9.7109375" style="249" customWidth="1"/>
    <col min="11061" max="11062" width="10.140625" style="249" customWidth="1"/>
    <col min="11063" max="11065" width="9" style="249" customWidth="1"/>
    <col min="11066" max="11077" width="10.28515625" style="249" customWidth="1"/>
    <col min="11078" max="11078" width="10.7109375" style="249" customWidth="1"/>
    <col min="11079" max="11081" width="12.140625" style="249" customWidth="1"/>
    <col min="11082" max="11082" width="12.28515625" style="249" customWidth="1"/>
    <col min="11083" max="11084" width="12.140625" style="249" customWidth="1"/>
    <col min="11085" max="11085" width="11.140625" style="249" customWidth="1"/>
    <col min="11086" max="11086" width="10.85546875" style="249" customWidth="1"/>
    <col min="11087" max="11087" width="10.140625" style="249" customWidth="1"/>
    <col min="11088" max="11088" width="11.140625" style="249" customWidth="1"/>
    <col min="11089" max="11089" width="11.42578125" style="249" customWidth="1"/>
    <col min="11090" max="11093" width="0" style="249" hidden="1" customWidth="1"/>
    <col min="11094" max="11094" width="16.7109375" style="249" customWidth="1"/>
    <col min="11095" max="11095" width="12.7109375" style="249" customWidth="1"/>
    <col min="11096" max="11264" width="9" style="249"/>
    <col min="11265" max="11265" width="14.42578125" style="249" customWidth="1"/>
    <col min="11266" max="11266" width="26.28515625" style="249" customWidth="1"/>
    <col min="11267" max="11267" width="31.7109375" style="249" customWidth="1"/>
    <col min="11268" max="11270" width="11.7109375" style="249" customWidth="1"/>
    <col min="11271" max="11271" width="10.5703125" style="249" customWidth="1"/>
    <col min="11272" max="11272" width="11.42578125" style="249" customWidth="1"/>
    <col min="11273" max="11273" width="10.5703125" style="249" customWidth="1"/>
    <col min="11274" max="11274" width="11.5703125" style="249" customWidth="1"/>
    <col min="11275" max="11277" width="10.42578125" style="249" customWidth="1"/>
    <col min="11278" max="11278" width="11.85546875" style="249" customWidth="1"/>
    <col min="11279" max="11279" width="10.42578125" style="249" customWidth="1"/>
    <col min="11280" max="11280" width="11.42578125" style="249" customWidth="1"/>
    <col min="11281" max="11285" width="9.85546875" style="249" customWidth="1"/>
    <col min="11286" max="11288" width="10.7109375" style="249" customWidth="1"/>
    <col min="11289" max="11297" width="9" style="249" customWidth="1"/>
    <col min="11298" max="11298" width="9.42578125" style="249" customWidth="1"/>
    <col min="11299" max="11299" width="11.5703125" style="249" customWidth="1"/>
    <col min="11300" max="11300" width="9.42578125" style="249" customWidth="1"/>
    <col min="11301" max="11309" width="9" style="249" customWidth="1"/>
    <col min="11310" max="11312" width="10" style="249" customWidth="1"/>
    <col min="11313" max="11315" width="9" style="249" customWidth="1"/>
    <col min="11316" max="11316" width="9.7109375" style="249" customWidth="1"/>
    <col min="11317" max="11318" width="10.140625" style="249" customWidth="1"/>
    <col min="11319" max="11321" width="9" style="249" customWidth="1"/>
    <col min="11322" max="11333" width="10.28515625" style="249" customWidth="1"/>
    <col min="11334" max="11334" width="10.7109375" style="249" customWidth="1"/>
    <col min="11335" max="11337" width="12.140625" style="249" customWidth="1"/>
    <col min="11338" max="11338" width="12.28515625" style="249" customWidth="1"/>
    <col min="11339" max="11340" width="12.140625" style="249" customWidth="1"/>
    <col min="11341" max="11341" width="11.140625" style="249" customWidth="1"/>
    <col min="11342" max="11342" width="10.85546875" style="249" customWidth="1"/>
    <col min="11343" max="11343" width="10.140625" style="249" customWidth="1"/>
    <col min="11344" max="11344" width="11.140625" style="249" customWidth="1"/>
    <col min="11345" max="11345" width="11.42578125" style="249" customWidth="1"/>
    <col min="11346" max="11349" width="0" style="249" hidden="1" customWidth="1"/>
    <col min="11350" max="11350" width="16.7109375" style="249" customWidth="1"/>
    <col min="11351" max="11351" width="12.7109375" style="249" customWidth="1"/>
    <col min="11352" max="11520" width="9" style="249"/>
    <col min="11521" max="11521" width="14.42578125" style="249" customWidth="1"/>
    <col min="11522" max="11522" width="26.28515625" style="249" customWidth="1"/>
    <col min="11523" max="11523" width="31.7109375" style="249" customWidth="1"/>
    <col min="11524" max="11526" width="11.7109375" style="249" customWidth="1"/>
    <col min="11527" max="11527" width="10.5703125" style="249" customWidth="1"/>
    <col min="11528" max="11528" width="11.42578125" style="249" customWidth="1"/>
    <col min="11529" max="11529" width="10.5703125" style="249" customWidth="1"/>
    <col min="11530" max="11530" width="11.5703125" style="249" customWidth="1"/>
    <col min="11531" max="11533" width="10.42578125" style="249" customWidth="1"/>
    <col min="11534" max="11534" width="11.85546875" style="249" customWidth="1"/>
    <col min="11535" max="11535" width="10.42578125" style="249" customWidth="1"/>
    <col min="11536" max="11536" width="11.42578125" style="249" customWidth="1"/>
    <col min="11537" max="11541" width="9.85546875" style="249" customWidth="1"/>
    <col min="11542" max="11544" width="10.7109375" style="249" customWidth="1"/>
    <col min="11545" max="11553" width="9" style="249" customWidth="1"/>
    <col min="11554" max="11554" width="9.42578125" style="249" customWidth="1"/>
    <col min="11555" max="11555" width="11.5703125" style="249" customWidth="1"/>
    <col min="11556" max="11556" width="9.42578125" style="249" customWidth="1"/>
    <col min="11557" max="11565" width="9" style="249" customWidth="1"/>
    <col min="11566" max="11568" width="10" style="249" customWidth="1"/>
    <col min="11569" max="11571" width="9" style="249" customWidth="1"/>
    <col min="11572" max="11572" width="9.7109375" style="249" customWidth="1"/>
    <col min="11573" max="11574" width="10.140625" style="249" customWidth="1"/>
    <col min="11575" max="11577" width="9" style="249" customWidth="1"/>
    <col min="11578" max="11589" width="10.28515625" style="249" customWidth="1"/>
    <col min="11590" max="11590" width="10.7109375" style="249" customWidth="1"/>
    <col min="11591" max="11593" width="12.140625" style="249" customWidth="1"/>
    <col min="11594" max="11594" width="12.28515625" style="249" customWidth="1"/>
    <col min="11595" max="11596" width="12.140625" style="249" customWidth="1"/>
    <col min="11597" max="11597" width="11.140625" style="249" customWidth="1"/>
    <col min="11598" max="11598" width="10.85546875" style="249" customWidth="1"/>
    <col min="11599" max="11599" width="10.140625" style="249" customWidth="1"/>
    <col min="11600" max="11600" width="11.140625" style="249" customWidth="1"/>
    <col min="11601" max="11601" width="11.42578125" style="249" customWidth="1"/>
    <col min="11602" max="11605" width="0" style="249" hidden="1" customWidth="1"/>
    <col min="11606" max="11606" width="16.7109375" style="249" customWidth="1"/>
    <col min="11607" max="11607" width="12.7109375" style="249" customWidth="1"/>
    <col min="11608" max="11776" width="9" style="249"/>
    <col min="11777" max="11777" width="14.42578125" style="249" customWidth="1"/>
    <col min="11778" max="11778" width="26.28515625" style="249" customWidth="1"/>
    <col min="11779" max="11779" width="31.7109375" style="249" customWidth="1"/>
    <col min="11780" max="11782" width="11.7109375" style="249" customWidth="1"/>
    <col min="11783" max="11783" width="10.5703125" style="249" customWidth="1"/>
    <col min="11784" max="11784" width="11.42578125" style="249" customWidth="1"/>
    <col min="11785" max="11785" width="10.5703125" style="249" customWidth="1"/>
    <col min="11786" max="11786" width="11.5703125" style="249" customWidth="1"/>
    <col min="11787" max="11789" width="10.42578125" style="249" customWidth="1"/>
    <col min="11790" max="11790" width="11.85546875" style="249" customWidth="1"/>
    <col min="11791" max="11791" width="10.42578125" style="249" customWidth="1"/>
    <col min="11792" max="11792" width="11.42578125" style="249" customWidth="1"/>
    <col min="11793" max="11797" width="9.85546875" style="249" customWidth="1"/>
    <col min="11798" max="11800" width="10.7109375" style="249" customWidth="1"/>
    <col min="11801" max="11809" width="9" style="249" customWidth="1"/>
    <col min="11810" max="11810" width="9.42578125" style="249" customWidth="1"/>
    <col min="11811" max="11811" width="11.5703125" style="249" customWidth="1"/>
    <col min="11812" max="11812" width="9.42578125" style="249" customWidth="1"/>
    <col min="11813" max="11821" width="9" style="249" customWidth="1"/>
    <col min="11822" max="11824" width="10" style="249" customWidth="1"/>
    <col min="11825" max="11827" width="9" style="249" customWidth="1"/>
    <col min="11828" max="11828" width="9.7109375" style="249" customWidth="1"/>
    <col min="11829" max="11830" width="10.140625" style="249" customWidth="1"/>
    <col min="11831" max="11833" width="9" style="249" customWidth="1"/>
    <col min="11834" max="11845" width="10.28515625" style="249" customWidth="1"/>
    <col min="11846" max="11846" width="10.7109375" style="249" customWidth="1"/>
    <col min="11847" max="11849" width="12.140625" style="249" customWidth="1"/>
    <col min="11850" max="11850" width="12.28515625" style="249" customWidth="1"/>
    <col min="11851" max="11852" width="12.140625" style="249" customWidth="1"/>
    <col min="11853" max="11853" width="11.140625" style="249" customWidth="1"/>
    <col min="11854" max="11854" width="10.85546875" style="249" customWidth="1"/>
    <col min="11855" max="11855" width="10.140625" style="249" customWidth="1"/>
    <col min="11856" max="11856" width="11.140625" style="249" customWidth="1"/>
    <col min="11857" max="11857" width="11.42578125" style="249" customWidth="1"/>
    <col min="11858" max="11861" width="0" style="249" hidden="1" customWidth="1"/>
    <col min="11862" max="11862" width="16.7109375" style="249" customWidth="1"/>
    <col min="11863" max="11863" width="12.7109375" style="249" customWidth="1"/>
    <col min="11864" max="12032" width="9" style="249"/>
    <col min="12033" max="12033" width="14.42578125" style="249" customWidth="1"/>
    <col min="12034" max="12034" width="26.28515625" style="249" customWidth="1"/>
    <col min="12035" max="12035" width="31.7109375" style="249" customWidth="1"/>
    <col min="12036" max="12038" width="11.7109375" style="249" customWidth="1"/>
    <col min="12039" max="12039" width="10.5703125" style="249" customWidth="1"/>
    <col min="12040" max="12040" width="11.42578125" style="249" customWidth="1"/>
    <col min="12041" max="12041" width="10.5703125" style="249" customWidth="1"/>
    <col min="12042" max="12042" width="11.5703125" style="249" customWidth="1"/>
    <col min="12043" max="12045" width="10.42578125" style="249" customWidth="1"/>
    <col min="12046" max="12046" width="11.85546875" style="249" customWidth="1"/>
    <col min="12047" max="12047" width="10.42578125" style="249" customWidth="1"/>
    <col min="12048" max="12048" width="11.42578125" style="249" customWidth="1"/>
    <col min="12049" max="12053" width="9.85546875" style="249" customWidth="1"/>
    <col min="12054" max="12056" width="10.7109375" style="249" customWidth="1"/>
    <col min="12057" max="12065" width="9" style="249" customWidth="1"/>
    <col min="12066" max="12066" width="9.42578125" style="249" customWidth="1"/>
    <col min="12067" max="12067" width="11.5703125" style="249" customWidth="1"/>
    <col min="12068" max="12068" width="9.42578125" style="249" customWidth="1"/>
    <col min="12069" max="12077" width="9" style="249" customWidth="1"/>
    <col min="12078" max="12080" width="10" style="249" customWidth="1"/>
    <col min="12081" max="12083" width="9" style="249" customWidth="1"/>
    <col min="12084" max="12084" width="9.7109375" style="249" customWidth="1"/>
    <col min="12085" max="12086" width="10.140625" style="249" customWidth="1"/>
    <col min="12087" max="12089" width="9" style="249" customWidth="1"/>
    <col min="12090" max="12101" width="10.28515625" style="249" customWidth="1"/>
    <col min="12102" max="12102" width="10.7109375" style="249" customWidth="1"/>
    <col min="12103" max="12105" width="12.140625" style="249" customWidth="1"/>
    <col min="12106" max="12106" width="12.28515625" style="249" customWidth="1"/>
    <col min="12107" max="12108" width="12.140625" style="249" customWidth="1"/>
    <col min="12109" max="12109" width="11.140625" style="249" customWidth="1"/>
    <col min="12110" max="12110" width="10.85546875" style="249" customWidth="1"/>
    <col min="12111" max="12111" width="10.140625" style="249" customWidth="1"/>
    <col min="12112" max="12112" width="11.140625" style="249" customWidth="1"/>
    <col min="12113" max="12113" width="11.42578125" style="249" customWidth="1"/>
    <col min="12114" max="12117" width="0" style="249" hidden="1" customWidth="1"/>
    <col min="12118" max="12118" width="16.7109375" style="249" customWidth="1"/>
    <col min="12119" max="12119" width="12.7109375" style="249" customWidth="1"/>
    <col min="12120" max="12288" width="9" style="249"/>
    <col min="12289" max="12289" width="14.42578125" style="249" customWidth="1"/>
    <col min="12290" max="12290" width="26.28515625" style="249" customWidth="1"/>
    <col min="12291" max="12291" width="31.7109375" style="249" customWidth="1"/>
    <col min="12292" max="12294" width="11.7109375" style="249" customWidth="1"/>
    <col min="12295" max="12295" width="10.5703125" style="249" customWidth="1"/>
    <col min="12296" max="12296" width="11.42578125" style="249" customWidth="1"/>
    <col min="12297" max="12297" width="10.5703125" style="249" customWidth="1"/>
    <col min="12298" max="12298" width="11.5703125" style="249" customWidth="1"/>
    <col min="12299" max="12301" width="10.42578125" style="249" customWidth="1"/>
    <col min="12302" max="12302" width="11.85546875" style="249" customWidth="1"/>
    <col min="12303" max="12303" width="10.42578125" style="249" customWidth="1"/>
    <col min="12304" max="12304" width="11.42578125" style="249" customWidth="1"/>
    <col min="12305" max="12309" width="9.85546875" style="249" customWidth="1"/>
    <col min="12310" max="12312" width="10.7109375" style="249" customWidth="1"/>
    <col min="12313" max="12321" width="9" style="249" customWidth="1"/>
    <col min="12322" max="12322" width="9.42578125" style="249" customWidth="1"/>
    <col min="12323" max="12323" width="11.5703125" style="249" customWidth="1"/>
    <col min="12324" max="12324" width="9.42578125" style="249" customWidth="1"/>
    <col min="12325" max="12333" width="9" style="249" customWidth="1"/>
    <col min="12334" max="12336" width="10" style="249" customWidth="1"/>
    <col min="12337" max="12339" width="9" style="249" customWidth="1"/>
    <col min="12340" max="12340" width="9.7109375" style="249" customWidth="1"/>
    <col min="12341" max="12342" width="10.140625" style="249" customWidth="1"/>
    <col min="12343" max="12345" width="9" style="249" customWidth="1"/>
    <col min="12346" max="12357" width="10.28515625" style="249" customWidth="1"/>
    <col min="12358" max="12358" width="10.7109375" style="249" customWidth="1"/>
    <col min="12359" max="12361" width="12.140625" style="249" customWidth="1"/>
    <col min="12362" max="12362" width="12.28515625" style="249" customWidth="1"/>
    <col min="12363" max="12364" width="12.140625" style="249" customWidth="1"/>
    <col min="12365" max="12365" width="11.140625" style="249" customWidth="1"/>
    <col min="12366" max="12366" width="10.85546875" style="249" customWidth="1"/>
    <col min="12367" max="12367" width="10.140625" style="249" customWidth="1"/>
    <col min="12368" max="12368" width="11.140625" style="249" customWidth="1"/>
    <col min="12369" max="12369" width="11.42578125" style="249" customWidth="1"/>
    <col min="12370" max="12373" width="0" style="249" hidden="1" customWidth="1"/>
    <col min="12374" max="12374" width="16.7109375" style="249" customWidth="1"/>
    <col min="12375" max="12375" width="12.7109375" style="249" customWidth="1"/>
    <col min="12376" max="12544" width="9" style="249"/>
    <col min="12545" max="12545" width="14.42578125" style="249" customWidth="1"/>
    <col min="12546" max="12546" width="26.28515625" style="249" customWidth="1"/>
    <col min="12547" max="12547" width="31.7109375" style="249" customWidth="1"/>
    <col min="12548" max="12550" width="11.7109375" style="249" customWidth="1"/>
    <col min="12551" max="12551" width="10.5703125" style="249" customWidth="1"/>
    <col min="12552" max="12552" width="11.42578125" style="249" customWidth="1"/>
    <col min="12553" max="12553" width="10.5703125" style="249" customWidth="1"/>
    <col min="12554" max="12554" width="11.5703125" style="249" customWidth="1"/>
    <col min="12555" max="12557" width="10.42578125" style="249" customWidth="1"/>
    <col min="12558" max="12558" width="11.85546875" style="249" customWidth="1"/>
    <col min="12559" max="12559" width="10.42578125" style="249" customWidth="1"/>
    <col min="12560" max="12560" width="11.42578125" style="249" customWidth="1"/>
    <col min="12561" max="12565" width="9.85546875" style="249" customWidth="1"/>
    <col min="12566" max="12568" width="10.7109375" style="249" customWidth="1"/>
    <col min="12569" max="12577" width="9" style="249" customWidth="1"/>
    <col min="12578" max="12578" width="9.42578125" style="249" customWidth="1"/>
    <col min="12579" max="12579" width="11.5703125" style="249" customWidth="1"/>
    <col min="12580" max="12580" width="9.42578125" style="249" customWidth="1"/>
    <col min="12581" max="12589" width="9" style="249" customWidth="1"/>
    <col min="12590" max="12592" width="10" style="249" customWidth="1"/>
    <col min="12593" max="12595" width="9" style="249" customWidth="1"/>
    <col min="12596" max="12596" width="9.7109375" style="249" customWidth="1"/>
    <col min="12597" max="12598" width="10.140625" style="249" customWidth="1"/>
    <col min="12599" max="12601" width="9" style="249" customWidth="1"/>
    <col min="12602" max="12613" width="10.28515625" style="249" customWidth="1"/>
    <col min="12614" max="12614" width="10.7109375" style="249" customWidth="1"/>
    <col min="12615" max="12617" width="12.140625" style="249" customWidth="1"/>
    <col min="12618" max="12618" width="12.28515625" style="249" customWidth="1"/>
    <col min="12619" max="12620" width="12.140625" style="249" customWidth="1"/>
    <col min="12621" max="12621" width="11.140625" style="249" customWidth="1"/>
    <col min="12622" max="12622" width="10.85546875" style="249" customWidth="1"/>
    <col min="12623" max="12623" width="10.140625" style="249" customWidth="1"/>
    <col min="12624" max="12624" width="11.140625" style="249" customWidth="1"/>
    <col min="12625" max="12625" width="11.42578125" style="249" customWidth="1"/>
    <col min="12626" max="12629" width="0" style="249" hidden="1" customWidth="1"/>
    <col min="12630" max="12630" width="16.7109375" style="249" customWidth="1"/>
    <col min="12631" max="12631" width="12.7109375" style="249" customWidth="1"/>
    <col min="12632" max="12800" width="9" style="249"/>
    <col min="12801" max="12801" width="14.42578125" style="249" customWidth="1"/>
    <col min="12802" max="12802" width="26.28515625" style="249" customWidth="1"/>
    <col min="12803" max="12803" width="31.7109375" style="249" customWidth="1"/>
    <col min="12804" max="12806" width="11.7109375" style="249" customWidth="1"/>
    <col min="12807" max="12807" width="10.5703125" style="249" customWidth="1"/>
    <col min="12808" max="12808" width="11.42578125" style="249" customWidth="1"/>
    <col min="12809" max="12809" width="10.5703125" style="249" customWidth="1"/>
    <col min="12810" max="12810" width="11.5703125" style="249" customWidth="1"/>
    <col min="12811" max="12813" width="10.42578125" style="249" customWidth="1"/>
    <col min="12814" max="12814" width="11.85546875" style="249" customWidth="1"/>
    <col min="12815" max="12815" width="10.42578125" style="249" customWidth="1"/>
    <col min="12816" max="12816" width="11.42578125" style="249" customWidth="1"/>
    <col min="12817" max="12821" width="9.85546875" style="249" customWidth="1"/>
    <col min="12822" max="12824" width="10.7109375" style="249" customWidth="1"/>
    <col min="12825" max="12833" width="9" style="249" customWidth="1"/>
    <col min="12834" max="12834" width="9.42578125" style="249" customWidth="1"/>
    <col min="12835" max="12835" width="11.5703125" style="249" customWidth="1"/>
    <col min="12836" max="12836" width="9.42578125" style="249" customWidth="1"/>
    <col min="12837" max="12845" width="9" style="249" customWidth="1"/>
    <col min="12846" max="12848" width="10" style="249" customWidth="1"/>
    <col min="12849" max="12851" width="9" style="249" customWidth="1"/>
    <col min="12852" max="12852" width="9.7109375" style="249" customWidth="1"/>
    <col min="12853" max="12854" width="10.140625" style="249" customWidth="1"/>
    <col min="12855" max="12857" width="9" style="249" customWidth="1"/>
    <col min="12858" max="12869" width="10.28515625" style="249" customWidth="1"/>
    <col min="12870" max="12870" width="10.7109375" style="249" customWidth="1"/>
    <col min="12871" max="12873" width="12.140625" style="249" customWidth="1"/>
    <col min="12874" max="12874" width="12.28515625" style="249" customWidth="1"/>
    <col min="12875" max="12876" width="12.140625" style="249" customWidth="1"/>
    <col min="12877" max="12877" width="11.140625" style="249" customWidth="1"/>
    <col min="12878" max="12878" width="10.85546875" style="249" customWidth="1"/>
    <col min="12879" max="12879" width="10.140625" style="249" customWidth="1"/>
    <col min="12880" max="12880" width="11.140625" style="249" customWidth="1"/>
    <col min="12881" max="12881" width="11.42578125" style="249" customWidth="1"/>
    <col min="12882" max="12885" width="0" style="249" hidden="1" customWidth="1"/>
    <col min="12886" max="12886" width="16.7109375" style="249" customWidth="1"/>
    <col min="12887" max="12887" width="12.7109375" style="249" customWidth="1"/>
    <col min="12888" max="13056" width="9" style="249"/>
    <col min="13057" max="13057" width="14.42578125" style="249" customWidth="1"/>
    <col min="13058" max="13058" width="26.28515625" style="249" customWidth="1"/>
    <col min="13059" max="13059" width="31.7109375" style="249" customWidth="1"/>
    <col min="13060" max="13062" width="11.7109375" style="249" customWidth="1"/>
    <col min="13063" max="13063" width="10.5703125" style="249" customWidth="1"/>
    <col min="13064" max="13064" width="11.42578125" style="249" customWidth="1"/>
    <col min="13065" max="13065" width="10.5703125" style="249" customWidth="1"/>
    <col min="13066" max="13066" width="11.5703125" style="249" customWidth="1"/>
    <col min="13067" max="13069" width="10.42578125" style="249" customWidth="1"/>
    <col min="13070" max="13070" width="11.85546875" style="249" customWidth="1"/>
    <col min="13071" max="13071" width="10.42578125" style="249" customWidth="1"/>
    <col min="13072" max="13072" width="11.42578125" style="249" customWidth="1"/>
    <col min="13073" max="13077" width="9.85546875" style="249" customWidth="1"/>
    <col min="13078" max="13080" width="10.7109375" style="249" customWidth="1"/>
    <col min="13081" max="13089" width="9" style="249" customWidth="1"/>
    <col min="13090" max="13090" width="9.42578125" style="249" customWidth="1"/>
    <col min="13091" max="13091" width="11.5703125" style="249" customWidth="1"/>
    <col min="13092" max="13092" width="9.42578125" style="249" customWidth="1"/>
    <col min="13093" max="13101" width="9" style="249" customWidth="1"/>
    <col min="13102" max="13104" width="10" style="249" customWidth="1"/>
    <col min="13105" max="13107" width="9" style="249" customWidth="1"/>
    <col min="13108" max="13108" width="9.7109375" style="249" customWidth="1"/>
    <col min="13109" max="13110" width="10.140625" style="249" customWidth="1"/>
    <col min="13111" max="13113" width="9" style="249" customWidth="1"/>
    <col min="13114" max="13125" width="10.28515625" style="249" customWidth="1"/>
    <col min="13126" max="13126" width="10.7109375" style="249" customWidth="1"/>
    <col min="13127" max="13129" width="12.140625" style="249" customWidth="1"/>
    <col min="13130" max="13130" width="12.28515625" style="249" customWidth="1"/>
    <col min="13131" max="13132" width="12.140625" style="249" customWidth="1"/>
    <col min="13133" max="13133" width="11.140625" style="249" customWidth="1"/>
    <col min="13134" max="13134" width="10.85546875" style="249" customWidth="1"/>
    <col min="13135" max="13135" width="10.140625" style="249" customWidth="1"/>
    <col min="13136" max="13136" width="11.140625" style="249" customWidth="1"/>
    <col min="13137" max="13137" width="11.42578125" style="249" customWidth="1"/>
    <col min="13138" max="13141" width="0" style="249" hidden="1" customWidth="1"/>
    <col min="13142" max="13142" width="16.7109375" style="249" customWidth="1"/>
    <col min="13143" max="13143" width="12.7109375" style="249" customWidth="1"/>
    <col min="13144" max="13312" width="9" style="249"/>
    <col min="13313" max="13313" width="14.42578125" style="249" customWidth="1"/>
    <col min="13314" max="13314" width="26.28515625" style="249" customWidth="1"/>
    <col min="13315" max="13315" width="31.7109375" style="249" customWidth="1"/>
    <col min="13316" max="13318" width="11.7109375" style="249" customWidth="1"/>
    <col min="13319" max="13319" width="10.5703125" style="249" customWidth="1"/>
    <col min="13320" max="13320" width="11.42578125" style="249" customWidth="1"/>
    <col min="13321" max="13321" width="10.5703125" style="249" customWidth="1"/>
    <col min="13322" max="13322" width="11.5703125" style="249" customWidth="1"/>
    <col min="13323" max="13325" width="10.42578125" style="249" customWidth="1"/>
    <col min="13326" max="13326" width="11.85546875" style="249" customWidth="1"/>
    <col min="13327" max="13327" width="10.42578125" style="249" customWidth="1"/>
    <col min="13328" max="13328" width="11.42578125" style="249" customWidth="1"/>
    <col min="13329" max="13333" width="9.85546875" style="249" customWidth="1"/>
    <col min="13334" max="13336" width="10.7109375" style="249" customWidth="1"/>
    <col min="13337" max="13345" width="9" style="249" customWidth="1"/>
    <col min="13346" max="13346" width="9.42578125" style="249" customWidth="1"/>
    <col min="13347" max="13347" width="11.5703125" style="249" customWidth="1"/>
    <col min="13348" max="13348" width="9.42578125" style="249" customWidth="1"/>
    <col min="13349" max="13357" width="9" style="249" customWidth="1"/>
    <col min="13358" max="13360" width="10" style="249" customWidth="1"/>
    <col min="13361" max="13363" width="9" style="249" customWidth="1"/>
    <col min="13364" max="13364" width="9.7109375" style="249" customWidth="1"/>
    <col min="13365" max="13366" width="10.140625" style="249" customWidth="1"/>
    <col min="13367" max="13369" width="9" style="249" customWidth="1"/>
    <col min="13370" max="13381" width="10.28515625" style="249" customWidth="1"/>
    <col min="13382" max="13382" width="10.7109375" style="249" customWidth="1"/>
    <col min="13383" max="13385" width="12.140625" style="249" customWidth="1"/>
    <col min="13386" max="13386" width="12.28515625" style="249" customWidth="1"/>
    <col min="13387" max="13388" width="12.140625" style="249" customWidth="1"/>
    <col min="13389" max="13389" width="11.140625" style="249" customWidth="1"/>
    <col min="13390" max="13390" width="10.85546875" style="249" customWidth="1"/>
    <col min="13391" max="13391" width="10.140625" style="249" customWidth="1"/>
    <col min="13392" max="13392" width="11.140625" style="249" customWidth="1"/>
    <col min="13393" max="13393" width="11.42578125" style="249" customWidth="1"/>
    <col min="13394" max="13397" width="0" style="249" hidden="1" customWidth="1"/>
    <col min="13398" max="13398" width="16.7109375" style="249" customWidth="1"/>
    <col min="13399" max="13399" width="12.7109375" style="249" customWidth="1"/>
    <col min="13400" max="13568" width="9" style="249"/>
    <col min="13569" max="13569" width="14.42578125" style="249" customWidth="1"/>
    <col min="13570" max="13570" width="26.28515625" style="249" customWidth="1"/>
    <col min="13571" max="13571" width="31.7109375" style="249" customWidth="1"/>
    <col min="13572" max="13574" width="11.7109375" style="249" customWidth="1"/>
    <col min="13575" max="13575" width="10.5703125" style="249" customWidth="1"/>
    <col min="13576" max="13576" width="11.42578125" style="249" customWidth="1"/>
    <col min="13577" max="13577" width="10.5703125" style="249" customWidth="1"/>
    <col min="13578" max="13578" width="11.5703125" style="249" customWidth="1"/>
    <col min="13579" max="13581" width="10.42578125" style="249" customWidth="1"/>
    <col min="13582" max="13582" width="11.85546875" style="249" customWidth="1"/>
    <col min="13583" max="13583" width="10.42578125" style="249" customWidth="1"/>
    <col min="13584" max="13584" width="11.42578125" style="249" customWidth="1"/>
    <col min="13585" max="13589" width="9.85546875" style="249" customWidth="1"/>
    <col min="13590" max="13592" width="10.7109375" style="249" customWidth="1"/>
    <col min="13593" max="13601" width="9" style="249" customWidth="1"/>
    <col min="13602" max="13602" width="9.42578125" style="249" customWidth="1"/>
    <col min="13603" max="13603" width="11.5703125" style="249" customWidth="1"/>
    <col min="13604" max="13604" width="9.42578125" style="249" customWidth="1"/>
    <col min="13605" max="13613" width="9" style="249" customWidth="1"/>
    <col min="13614" max="13616" width="10" style="249" customWidth="1"/>
    <col min="13617" max="13619" width="9" style="249" customWidth="1"/>
    <col min="13620" max="13620" width="9.7109375" style="249" customWidth="1"/>
    <col min="13621" max="13622" width="10.140625" style="249" customWidth="1"/>
    <col min="13623" max="13625" width="9" style="249" customWidth="1"/>
    <col min="13626" max="13637" width="10.28515625" style="249" customWidth="1"/>
    <col min="13638" max="13638" width="10.7109375" style="249" customWidth="1"/>
    <col min="13639" max="13641" width="12.140625" style="249" customWidth="1"/>
    <col min="13642" max="13642" width="12.28515625" style="249" customWidth="1"/>
    <col min="13643" max="13644" width="12.140625" style="249" customWidth="1"/>
    <col min="13645" max="13645" width="11.140625" style="249" customWidth="1"/>
    <col min="13646" max="13646" width="10.85546875" style="249" customWidth="1"/>
    <col min="13647" max="13647" width="10.140625" style="249" customWidth="1"/>
    <col min="13648" max="13648" width="11.140625" style="249" customWidth="1"/>
    <col min="13649" max="13649" width="11.42578125" style="249" customWidth="1"/>
    <col min="13650" max="13653" width="0" style="249" hidden="1" customWidth="1"/>
    <col min="13654" max="13654" width="16.7109375" style="249" customWidth="1"/>
    <col min="13655" max="13655" width="12.7109375" style="249" customWidth="1"/>
    <col min="13656" max="13824" width="9" style="249"/>
    <col min="13825" max="13825" width="14.42578125" style="249" customWidth="1"/>
    <col min="13826" max="13826" width="26.28515625" style="249" customWidth="1"/>
    <col min="13827" max="13827" width="31.7109375" style="249" customWidth="1"/>
    <col min="13828" max="13830" width="11.7109375" style="249" customWidth="1"/>
    <col min="13831" max="13831" width="10.5703125" style="249" customWidth="1"/>
    <col min="13832" max="13832" width="11.42578125" style="249" customWidth="1"/>
    <col min="13833" max="13833" width="10.5703125" style="249" customWidth="1"/>
    <col min="13834" max="13834" width="11.5703125" style="249" customWidth="1"/>
    <col min="13835" max="13837" width="10.42578125" style="249" customWidth="1"/>
    <col min="13838" max="13838" width="11.85546875" style="249" customWidth="1"/>
    <col min="13839" max="13839" width="10.42578125" style="249" customWidth="1"/>
    <col min="13840" max="13840" width="11.42578125" style="249" customWidth="1"/>
    <col min="13841" max="13845" width="9.85546875" style="249" customWidth="1"/>
    <col min="13846" max="13848" width="10.7109375" style="249" customWidth="1"/>
    <col min="13849" max="13857" width="9" style="249" customWidth="1"/>
    <col min="13858" max="13858" width="9.42578125" style="249" customWidth="1"/>
    <col min="13859" max="13859" width="11.5703125" style="249" customWidth="1"/>
    <col min="13860" max="13860" width="9.42578125" style="249" customWidth="1"/>
    <col min="13861" max="13869" width="9" style="249" customWidth="1"/>
    <col min="13870" max="13872" width="10" style="249" customWidth="1"/>
    <col min="13873" max="13875" width="9" style="249" customWidth="1"/>
    <col min="13876" max="13876" width="9.7109375" style="249" customWidth="1"/>
    <col min="13877" max="13878" width="10.140625" style="249" customWidth="1"/>
    <col min="13879" max="13881" width="9" style="249" customWidth="1"/>
    <col min="13882" max="13893" width="10.28515625" style="249" customWidth="1"/>
    <col min="13894" max="13894" width="10.7109375" style="249" customWidth="1"/>
    <col min="13895" max="13897" width="12.140625" style="249" customWidth="1"/>
    <col min="13898" max="13898" width="12.28515625" style="249" customWidth="1"/>
    <col min="13899" max="13900" width="12.140625" style="249" customWidth="1"/>
    <col min="13901" max="13901" width="11.140625" style="249" customWidth="1"/>
    <col min="13902" max="13902" width="10.85546875" style="249" customWidth="1"/>
    <col min="13903" max="13903" width="10.140625" style="249" customWidth="1"/>
    <col min="13904" max="13904" width="11.140625" style="249" customWidth="1"/>
    <col min="13905" max="13905" width="11.42578125" style="249" customWidth="1"/>
    <col min="13906" max="13909" width="0" style="249" hidden="1" customWidth="1"/>
    <col min="13910" max="13910" width="16.7109375" style="249" customWidth="1"/>
    <col min="13911" max="13911" width="12.7109375" style="249" customWidth="1"/>
    <col min="13912" max="14080" width="9" style="249"/>
    <col min="14081" max="14081" width="14.42578125" style="249" customWidth="1"/>
    <col min="14082" max="14082" width="26.28515625" style="249" customWidth="1"/>
    <col min="14083" max="14083" width="31.7109375" style="249" customWidth="1"/>
    <col min="14084" max="14086" width="11.7109375" style="249" customWidth="1"/>
    <col min="14087" max="14087" width="10.5703125" style="249" customWidth="1"/>
    <col min="14088" max="14088" width="11.42578125" style="249" customWidth="1"/>
    <col min="14089" max="14089" width="10.5703125" style="249" customWidth="1"/>
    <col min="14090" max="14090" width="11.5703125" style="249" customWidth="1"/>
    <col min="14091" max="14093" width="10.42578125" style="249" customWidth="1"/>
    <col min="14094" max="14094" width="11.85546875" style="249" customWidth="1"/>
    <col min="14095" max="14095" width="10.42578125" style="249" customWidth="1"/>
    <col min="14096" max="14096" width="11.42578125" style="249" customWidth="1"/>
    <col min="14097" max="14101" width="9.85546875" style="249" customWidth="1"/>
    <col min="14102" max="14104" width="10.7109375" style="249" customWidth="1"/>
    <col min="14105" max="14113" width="9" style="249" customWidth="1"/>
    <col min="14114" max="14114" width="9.42578125" style="249" customWidth="1"/>
    <col min="14115" max="14115" width="11.5703125" style="249" customWidth="1"/>
    <col min="14116" max="14116" width="9.42578125" style="249" customWidth="1"/>
    <col min="14117" max="14125" width="9" style="249" customWidth="1"/>
    <col min="14126" max="14128" width="10" style="249" customWidth="1"/>
    <col min="14129" max="14131" width="9" style="249" customWidth="1"/>
    <col min="14132" max="14132" width="9.7109375" style="249" customWidth="1"/>
    <col min="14133" max="14134" width="10.140625" style="249" customWidth="1"/>
    <col min="14135" max="14137" width="9" style="249" customWidth="1"/>
    <col min="14138" max="14149" width="10.28515625" style="249" customWidth="1"/>
    <col min="14150" max="14150" width="10.7109375" style="249" customWidth="1"/>
    <col min="14151" max="14153" width="12.140625" style="249" customWidth="1"/>
    <col min="14154" max="14154" width="12.28515625" style="249" customWidth="1"/>
    <col min="14155" max="14156" width="12.140625" style="249" customWidth="1"/>
    <col min="14157" max="14157" width="11.140625" style="249" customWidth="1"/>
    <col min="14158" max="14158" width="10.85546875" style="249" customWidth="1"/>
    <col min="14159" max="14159" width="10.140625" style="249" customWidth="1"/>
    <col min="14160" max="14160" width="11.140625" style="249" customWidth="1"/>
    <col min="14161" max="14161" width="11.42578125" style="249" customWidth="1"/>
    <col min="14162" max="14165" width="0" style="249" hidden="1" customWidth="1"/>
    <col min="14166" max="14166" width="16.7109375" style="249" customWidth="1"/>
    <col min="14167" max="14167" width="12.7109375" style="249" customWidth="1"/>
    <col min="14168" max="14336" width="9" style="249"/>
    <col min="14337" max="14337" width="14.42578125" style="249" customWidth="1"/>
    <col min="14338" max="14338" width="26.28515625" style="249" customWidth="1"/>
    <col min="14339" max="14339" width="31.7109375" style="249" customWidth="1"/>
    <col min="14340" max="14342" width="11.7109375" style="249" customWidth="1"/>
    <col min="14343" max="14343" width="10.5703125" style="249" customWidth="1"/>
    <col min="14344" max="14344" width="11.42578125" style="249" customWidth="1"/>
    <col min="14345" max="14345" width="10.5703125" style="249" customWidth="1"/>
    <col min="14346" max="14346" width="11.5703125" style="249" customWidth="1"/>
    <col min="14347" max="14349" width="10.42578125" style="249" customWidth="1"/>
    <col min="14350" max="14350" width="11.85546875" style="249" customWidth="1"/>
    <col min="14351" max="14351" width="10.42578125" style="249" customWidth="1"/>
    <col min="14352" max="14352" width="11.42578125" style="249" customWidth="1"/>
    <col min="14353" max="14357" width="9.85546875" style="249" customWidth="1"/>
    <col min="14358" max="14360" width="10.7109375" style="249" customWidth="1"/>
    <col min="14361" max="14369" width="9" style="249" customWidth="1"/>
    <col min="14370" max="14370" width="9.42578125" style="249" customWidth="1"/>
    <col min="14371" max="14371" width="11.5703125" style="249" customWidth="1"/>
    <col min="14372" max="14372" width="9.42578125" style="249" customWidth="1"/>
    <col min="14373" max="14381" width="9" style="249" customWidth="1"/>
    <col min="14382" max="14384" width="10" style="249" customWidth="1"/>
    <col min="14385" max="14387" width="9" style="249" customWidth="1"/>
    <col min="14388" max="14388" width="9.7109375" style="249" customWidth="1"/>
    <col min="14389" max="14390" width="10.140625" style="249" customWidth="1"/>
    <col min="14391" max="14393" width="9" style="249" customWidth="1"/>
    <col min="14394" max="14405" width="10.28515625" style="249" customWidth="1"/>
    <col min="14406" max="14406" width="10.7109375" style="249" customWidth="1"/>
    <col min="14407" max="14409" width="12.140625" style="249" customWidth="1"/>
    <col min="14410" max="14410" width="12.28515625" style="249" customWidth="1"/>
    <col min="14411" max="14412" width="12.140625" style="249" customWidth="1"/>
    <col min="14413" max="14413" width="11.140625" style="249" customWidth="1"/>
    <col min="14414" max="14414" width="10.85546875" style="249" customWidth="1"/>
    <col min="14415" max="14415" width="10.140625" style="249" customWidth="1"/>
    <col min="14416" max="14416" width="11.140625" style="249" customWidth="1"/>
    <col min="14417" max="14417" width="11.42578125" style="249" customWidth="1"/>
    <col min="14418" max="14421" width="0" style="249" hidden="1" customWidth="1"/>
    <col min="14422" max="14422" width="16.7109375" style="249" customWidth="1"/>
    <col min="14423" max="14423" width="12.7109375" style="249" customWidth="1"/>
    <col min="14424" max="14592" width="9" style="249"/>
    <col min="14593" max="14593" width="14.42578125" style="249" customWidth="1"/>
    <col min="14594" max="14594" width="26.28515625" style="249" customWidth="1"/>
    <col min="14595" max="14595" width="31.7109375" style="249" customWidth="1"/>
    <col min="14596" max="14598" width="11.7109375" style="249" customWidth="1"/>
    <col min="14599" max="14599" width="10.5703125" style="249" customWidth="1"/>
    <col min="14600" max="14600" width="11.42578125" style="249" customWidth="1"/>
    <col min="14601" max="14601" width="10.5703125" style="249" customWidth="1"/>
    <col min="14602" max="14602" width="11.5703125" style="249" customWidth="1"/>
    <col min="14603" max="14605" width="10.42578125" style="249" customWidth="1"/>
    <col min="14606" max="14606" width="11.85546875" style="249" customWidth="1"/>
    <col min="14607" max="14607" width="10.42578125" style="249" customWidth="1"/>
    <col min="14608" max="14608" width="11.42578125" style="249" customWidth="1"/>
    <col min="14609" max="14613" width="9.85546875" style="249" customWidth="1"/>
    <col min="14614" max="14616" width="10.7109375" style="249" customWidth="1"/>
    <col min="14617" max="14625" width="9" style="249" customWidth="1"/>
    <col min="14626" max="14626" width="9.42578125" style="249" customWidth="1"/>
    <col min="14627" max="14627" width="11.5703125" style="249" customWidth="1"/>
    <col min="14628" max="14628" width="9.42578125" style="249" customWidth="1"/>
    <col min="14629" max="14637" width="9" style="249" customWidth="1"/>
    <col min="14638" max="14640" width="10" style="249" customWidth="1"/>
    <col min="14641" max="14643" width="9" style="249" customWidth="1"/>
    <col min="14644" max="14644" width="9.7109375" style="249" customWidth="1"/>
    <col min="14645" max="14646" width="10.140625" style="249" customWidth="1"/>
    <col min="14647" max="14649" width="9" style="249" customWidth="1"/>
    <col min="14650" max="14661" width="10.28515625" style="249" customWidth="1"/>
    <col min="14662" max="14662" width="10.7109375" style="249" customWidth="1"/>
    <col min="14663" max="14665" width="12.140625" style="249" customWidth="1"/>
    <col min="14666" max="14666" width="12.28515625" style="249" customWidth="1"/>
    <col min="14667" max="14668" width="12.140625" style="249" customWidth="1"/>
    <col min="14669" max="14669" width="11.140625" style="249" customWidth="1"/>
    <col min="14670" max="14670" width="10.85546875" style="249" customWidth="1"/>
    <col min="14671" max="14671" width="10.140625" style="249" customWidth="1"/>
    <col min="14672" max="14672" width="11.140625" style="249" customWidth="1"/>
    <col min="14673" max="14673" width="11.42578125" style="249" customWidth="1"/>
    <col min="14674" max="14677" width="0" style="249" hidden="1" customWidth="1"/>
    <col min="14678" max="14678" width="16.7109375" style="249" customWidth="1"/>
    <col min="14679" max="14679" width="12.7109375" style="249" customWidth="1"/>
    <col min="14680" max="14848" width="9" style="249"/>
    <col min="14849" max="14849" width="14.42578125" style="249" customWidth="1"/>
    <col min="14850" max="14850" width="26.28515625" style="249" customWidth="1"/>
    <col min="14851" max="14851" width="31.7109375" style="249" customWidth="1"/>
    <col min="14852" max="14854" width="11.7109375" style="249" customWidth="1"/>
    <col min="14855" max="14855" width="10.5703125" style="249" customWidth="1"/>
    <col min="14856" max="14856" width="11.42578125" style="249" customWidth="1"/>
    <col min="14857" max="14857" width="10.5703125" style="249" customWidth="1"/>
    <col min="14858" max="14858" width="11.5703125" style="249" customWidth="1"/>
    <col min="14859" max="14861" width="10.42578125" style="249" customWidth="1"/>
    <col min="14862" max="14862" width="11.85546875" style="249" customWidth="1"/>
    <col min="14863" max="14863" width="10.42578125" style="249" customWidth="1"/>
    <col min="14864" max="14864" width="11.42578125" style="249" customWidth="1"/>
    <col min="14865" max="14869" width="9.85546875" style="249" customWidth="1"/>
    <col min="14870" max="14872" width="10.7109375" style="249" customWidth="1"/>
    <col min="14873" max="14881" width="9" style="249" customWidth="1"/>
    <col min="14882" max="14882" width="9.42578125" style="249" customWidth="1"/>
    <col min="14883" max="14883" width="11.5703125" style="249" customWidth="1"/>
    <col min="14884" max="14884" width="9.42578125" style="249" customWidth="1"/>
    <col min="14885" max="14893" width="9" style="249" customWidth="1"/>
    <col min="14894" max="14896" width="10" style="249" customWidth="1"/>
    <col min="14897" max="14899" width="9" style="249" customWidth="1"/>
    <col min="14900" max="14900" width="9.7109375" style="249" customWidth="1"/>
    <col min="14901" max="14902" width="10.140625" style="249" customWidth="1"/>
    <col min="14903" max="14905" width="9" style="249" customWidth="1"/>
    <col min="14906" max="14917" width="10.28515625" style="249" customWidth="1"/>
    <col min="14918" max="14918" width="10.7109375" style="249" customWidth="1"/>
    <col min="14919" max="14921" width="12.140625" style="249" customWidth="1"/>
    <col min="14922" max="14922" width="12.28515625" style="249" customWidth="1"/>
    <col min="14923" max="14924" width="12.140625" style="249" customWidth="1"/>
    <col min="14925" max="14925" width="11.140625" style="249" customWidth="1"/>
    <col min="14926" max="14926" width="10.85546875" style="249" customWidth="1"/>
    <col min="14927" max="14927" width="10.140625" style="249" customWidth="1"/>
    <col min="14928" max="14928" width="11.140625" style="249" customWidth="1"/>
    <col min="14929" max="14929" width="11.42578125" style="249" customWidth="1"/>
    <col min="14930" max="14933" width="0" style="249" hidden="1" customWidth="1"/>
    <col min="14934" max="14934" width="16.7109375" style="249" customWidth="1"/>
    <col min="14935" max="14935" width="12.7109375" style="249" customWidth="1"/>
    <col min="14936" max="15104" width="9" style="249"/>
    <col min="15105" max="15105" width="14.42578125" style="249" customWidth="1"/>
    <col min="15106" max="15106" width="26.28515625" style="249" customWidth="1"/>
    <col min="15107" max="15107" width="31.7109375" style="249" customWidth="1"/>
    <col min="15108" max="15110" width="11.7109375" style="249" customWidth="1"/>
    <col min="15111" max="15111" width="10.5703125" style="249" customWidth="1"/>
    <col min="15112" max="15112" width="11.42578125" style="249" customWidth="1"/>
    <col min="15113" max="15113" width="10.5703125" style="249" customWidth="1"/>
    <col min="15114" max="15114" width="11.5703125" style="249" customWidth="1"/>
    <col min="15115" max="15117" width="10.42578125" style="249" customWidth="1"/>
    <col min="15118" max="15118" width="11.85546875" style="249" customWidth="1"/>
    <col min="15119" max="15119" width="10.42578125" style="249" customWidth="1"/>
    <col min="15120" max="15120" width="11.42578125" style="249" customWidth="1"/>
    <col min="15121" max="15125" width="9.85546875" style="249" customWidth="1"/>
    <col min="15126" max="15128" width="10.7109375" style="249" customWidth="1"/>
    <col min="15129" max="15137" width="9" style="249" customWidth="1"/>
    <col min="15138" max="15138" width="9.42578125" style="249" customWidth="1"/>
    <col min="15139" max="15139" width="11.5703125" style="249" customWidth="1"/>
    <col min="15140" max="15140" width="9.42578125" style="249" customWidth="1"/>
    <col min="15141" max="15149" width="9" style="249" customWidth="1"/>
    <col min="15150" max="15152" width="10" style="249" customWidth="1"/>
    <col min="15153" max="15155" width="9" style="249" customWidth="1"/>
    <col min="15156" max="15156" width="9.7109375" style="249" customWidth="1"/>
    <col min="15157" max="15158" width="10.140625" style="249" customWidth="1"/>
    <col min="15159" max="15161" width="9" style="249" customWidth="1"/>
    <col min="15162" max="15173" width="10.28515625" style="249" customWidth="1"/>
    <col min="15174" max="15174" width="10.7109375" style="249" customWidth="1"/>
    <col min="15175" max="15177" width="12.140625" style="249" customWidth="1"/>
    <col min="15178" max="15178" width="12.28515625" style="249" customWidth="1"/>
    <col min="15179" max="15180" width="12.140625" style="249" customWidth="1"/>
    <col min="15181" max="15181" width="11.140625" style="249" customWidth="1"/>
    <col min="15182" max="15182" width="10.85546875" style="249" customWidth="1"/>
    <col min="15183" max="15183" width="10.140625" style="249" customWidth="1"/>
    <col min="15184" max="15184" width="11.140625" style="249" customWidth="1"/>
    <col min="15185" max="15185" width="11.42578125" style="249" customWidth="1"/>
    <col min="15186" max="15189" width="0" style="249" hidden="1" customWidth="1"/>
    <col min="15190" max="15190" width="16.7109375" style="249" customWidth="1"/>
    <col min="15191" max="15191" width="12.7109375" style="249" customWidth="1"/>
    <col min="15192" max="15360" width="9" style="249"/>
    <col min="15361" max="15361" width="14.42578125" style="249" customWidth="1"/>
    <col min="15362" max="15362" width="26.28515625" style="249" customWidth="1"/>
    <col min="15363" max="15363" width="31.7109375" style="249" customWidth="1"/>
    <col min="15364" max="15366" width="11.7109375" style="249" customWidth="1"/>
    <col min="15367" max="15367" width="10.5703125" style="249" customWidth="1"/>
    <col min="15368" max="15368" width="11.42578125" style="249" customWidth="1"/>
    <col min="15369" max="15369" width="10.5703125" style="249" customWidth="1"/>
    <col min="15370" max="15370" width="11.5703125" style="249" customWidth="1"/>
    <col min="15371" max="15373" width="10.42578125" style="249" customWidth="1"/>
    <col min="15374" max="15374" width="11.85546875" style="249" customWidth="1"/>
    <col min="15375" max="15375" width="10.42578125" style="249" customWidth="1"/>
    <col min="15376" max="15376" width="11.42578125" style="249" customWidth="1"/>
    <col min="15377" max="15381" width="9.85546875" style="249" customWidth="1"/>
    <col min="15382" max="15384" width="10.7109375" style="249" customWidth="1"/>
    <col min="15385" max="15393" width="9" style="249" customWidth="1"/>
    <col min="15394" max="15394" width="9.42578125" style="249" customWidth="1"/>
    <col min="15395" max="15395" width="11.5703125" style="249" customWidth="1"/>
    <col min="15396" max="15396" width="9.42578125" style="249" customWidth="1"/>
    <col min="15397" max="15405" width="9" style="249" customWidth="1"/>
    <col min="15406" max="15408" width="10" style="249" customWidth="1"/>
    <col min="15409" max="15411" width="9" style="249" customWidth="1"/>
    <col min="15412" max="15412" width="9.7109375" style="249" customWidth="1"/>
    <col min="15413" max="15414" width="10.140625" style="249" customWidth="1"/>
    <col min="15415" max="15417" width="9" style="249" customWidth="1"/>
    <col min="15418" max="15429" width="10.28515625" style="249" customWidth="1"/>
    <col min="15430" max="15430" width="10.7109375" style="249" customWidth="1"/>
    <col min="15431" max="15433" width="12.140625" style="249" customWidth="1"/>
    <col min="15434" max="15434" width="12.28515625" style="249" customWidth="1"/>
    <col min="15435" max="15436" width="12.140625" style="249" customWidth="1"/>
    <col min="15437" max="15437" width="11.140625" style="249" customWidth="1"/>
    <col min="15438" max="15438" width="10.85546875" style="249" customWidth="1"/>
    <col min="15439" max="15439" width="10.140625" style="249" customWidth="1"/>
    <col min="15440" max="15440" width="11.140625" style="249" customWidth="1"/>
    <col min="15441" max="15441" width="11.42578125" style="249" customWidth="1"/>
    <col min="15442" max="15445" width="0" style="249" hidden="1" customWidth="1"/>
    <col min="15446" max="15446" width="16.7109375" style="249" customWidth="1"/>
    <col min="15447" max="15447" width="12.7109375" style="249" customWidth="1"/>
    <col min="15448" max="15616" width="9" style="249"/>
    <col min="15617" max="15617" width="14.42578125" style="249" customWidth="1"/>
    <col min="15618" max="15618" width="26.28515625" style="249" customWidth="1"/>
    <col min="15619" max="15619" width="31.7109375" style="249" customWidth="1"/>
    <col min="15620" max="15622" width="11.7109375" style="249" customWidth="1"/>
    <col min="15623" max="15623" width="10.5703125" style="249" customWidth="1"/>
    <col min="15624" max="15624" width="11.42578125" style="249" customWidth="1"/>
    <col min="15625" max="15625" width="10.5703125" style="249" customWidth="1"/>
    <col min="15626" max="15626" width="11.5703125" style="249" customWidth="1"/>
    <col min="15627" max="15629" width="10.42578125" style="249" customWidth="1"/>
    <col min="15630" max="15630" width="11.85546875" style="249" customWidth="1"/>
    <col min="15631" max="15631" width="10.42578125" style="249" customWidth="1"/>
    <col min="15632" max="15632" width="11.42578125" style="249" customWidth="1"/>
    <col min="15633" max="15637" width="9.85546875" style="249" customWidth="1"/>
    <col min="15638" max="15640" width="10.7109375" style="249" customWidth="1"/>
    <col min="15641" max="15649" width="9" style="249" customWidth="1"/>
    <col min="15650" max="15650" width="9.42578125" style="249" customWidth="1"/>
    <col min="15651" max="15651" width="11.5703125" style="249" customWidth="1"/>
    <col min="15652" max="15652" width="9.42578125" style="249" customWidth="1"/>
    <col min="15653" max="15661" width="9" style="249" customWidth="1"/>
    <col min="15662" max="15664" width="10" style="249" customWidth="1"/>
    <col min="15665" max="15667" width="9" style="249" customWidth="1"/>
    <col min="15668" max="15668" width="9.7109375" style="249" customWidth="1"/>
    <col min="15669" max="15670" width="10.140625" style="249" customWidth="1"/>
    <col min="15671" max="15673" width="9" style="249" customWidth="1"/>
    <col min="15674" max="15685" width="10.28515625" style="249" customWidth="1"/>
    <col min="15686" max="15686" width="10.7109375" style="249" customWidth="1"/>
    <col min="15687" max="15689" width="12.140625" style="249" customWidth="1"/>
    <col min="15690" max="15690" width="12.28515625" style="249" customWidth="1"/>
    <col min="15691" max="15692" width="12.140625" style="249" customWidth="1"/>
    <col min="15693" max="15693" width="11.140625" style="249" customWidth="1"/>
    <col min="15694" max="15694" width="10.85546875" style="249" customWidth="1"/>
    <col min="15695" max="15695" width="10.140625" style="249" customWidth="1"/>
    <col min="15696" max="15696" width="11.140625" style="249" customWidth="1"/>
    <col min="15697" max="15697" width="11.42578125" style="249" customWidth="1"/>
    <col min="15698" max="15701" width="0" style="249" hidden="1" customWidth="1"/>
    <col min="15702" max="15702" width="16.7109375" style="249" customWidth="1"/>
    <col min="15703" max="15703" width="12.7109375" style="249" customWidth="1"/>
    <col min="15704" max="15872" width="9" style="249"/>
    <col min="15873" max="15873" width="14.42578125" style="249" customWidth="1"/>
    <col min="15874" max="15874" width="26.28515625" style="249" customWidth="1"/>
    <col min="15875" max="15875" width="31.7109375" style="249" customWidth="1"/>
    <col min="15876" max="15878" width="11.7109375" style="249" customWidth="1"/>
    <col min="15879" max="15879" width="10.5703125" style="249" customWidth="1"/>
    <col min="15880" max="15880" width="11.42578125" style="249" customWidth="1"/>
    <col min="15881" max="15881" width="10.5703125" style="249" customWidth="1"/>
    <col min="15882" max="15882" width="11.5703125" style="249" customWidth="1"/>
    <col min="15883" max="15885" width="10.42578125" style="249" customWidth="1"/>
    <col min="15886" max="15886" width="11.85546875" style="249" customWidth="1"/>
    <col min="15887" max="15887" width="10.42578125" style="249" customWidth="1"/>
    <col min="15888" max="15888" width="11.42578125" style="249" customWidth="1"/>
    <col min="15889" max="15893" width="9.85546875" style="249" customWidth="1"/>
    <col min="15894" max="15896" width="10.7109375" style="249" customWidth="1"/>
    <col min="15897" max="15905" width="9" style="249" customWidth="1"/>
    <col min="15906" max="15906" width="9.42578125" style="249" customWidth="1"/>
    <col min="15907" max="15907" width="11.5703125" style="249" customWidth="1"/>
    <col min="15908" max="15908" width="9.42578125" style="249" customWidth="1"/>
    <col min="15909" max="15917" width="9" style="249" customWidth="1"/>
    <col min="15918" max="15920" width="10" style="249" customWidth="1"/>
    <col min="15921" max="15923" width="9" style="249" customWidth="1"/>
    <col min="15924" max="15924" width="9.7109375" style="249" customWidth="1"/>
    <col min="15925" max="15926" width="10.140625" style="249" customWidth="1"/>
    <col min="15927" max="15929" width="9" style="249" customWidth="1"/>
    <col min="15930" max="15941" width="10.28515625" style="249" customWidth="1"/>
    <col min="15942" max="15942" width="10.7109375" style="249" customWidth="1"/>
    <col min="15943" max="15945" width="12.140625" style="249" customWidth="1"/>
    <col min="15946" max="15946" width="12.28515625" style="249" customWidth="1"/>
    <col min="15947" max="15948" width="12.140625" style="249" customWidth="1"/>
    <col min="15949" max="15949" width="11.140625" style="249" customWidth="1"/>
    <col min="15950" max="15950" width="10.85546875" style="249" customWidth="1"/>
    <col min="15951" max="15951" width="10.140625" style="249" customWidth="1"/>
    <col min="15952" max="15952" width="11.140625" style="249" customWidth="1"/>
    <col min="15953" max="15953" width="11.42578125" style="249" customWidth="1"/>
    <col min="15954" max="15957" width="0" style="249" hidden="1" customWidth="1"/>
    <col min="15958" max="15958" width="16.7109375" style="249" customWidth="1"/>
    <col min="15959" max="15959" width="12.7109375" style="249" customWidth="1"/>
    <col min="15960" max="16128" width="9" style="249"/>
    <col min="16129" max="16129" width="14.42578125" style="249" customWidth="1"/>
    <col min="16130" max="16130" width="26.28515625" style="249" customWidth="1"/>
    <col min="16131" max="16131" width="31.7109375" style="249" customWidth="1"/>
    <col min="16132" max="16134" width="11.7109375" style="249" customWidth="1"/>
    <col min="16135" max="16135" width="10.5703125" style="249" customWidth="1"/>
    <col min="16136" max="16136" width="11.42578125" style="249" customWidth="1"/>
    <col min="16137" max="16137" width="10.5703125" style="249" customWidth="1"/>
    <col min="16138" max="16138" width="11.5703125" style="249" customWidth="1"/>
    <col min="16139" max="16141" width="10.42578125" style="249" customWidth="1"/>
    <col min="16142" max="16142" width="11.85546875" style="249" customWidth="1"/>
    <col min="16143" max="16143" width="10.42578125" style="249" customWidth="1"/>
    <col min="16144" max="16144" width="11.42578125" style="249" customWidth="1"/>
    <col min="16145" max="16149" width="9.85546875" style="249" customWidth="1"/>
    <col min="16150" max="16152" width="10.7109375" style="249" customWidth="1"/>
    <col min="16153" max="16161" width="9" style="249" customWidth="1"/>
    <col min="16162" max="16162" width="9.42578125" style="249" customWidth="1"/>
    <col min="16163" max="16163" width="11.5703125" style="249" customWidth="1"/>
    <col min="16164" max="16164" width="9.42578125" style="249" customWidth="1"/>
    <col min="16165" max="16173" width="9" style="249" customWidth="1"/>
    <col min="16174" max="16176" width="10" style="249" customWidth="1"/>
    <col min="16177" max="16179" width="9" style="249" customWidth="1"/>
    <col min="16180" max="16180" width="9.7109375" style="249" customWidth="1"/>
    <col min="16181" max="16182" width="10.140625" style="249" customWidth="1"/>
    <col min="16183" max="16185" width="9" style="249" customWidth="1"/>
    <col min="16186" max="16197" width="10.28515625" style="249" customWidth="1"/>
    <col min="16198" max="16198" width="10.7109375" style="249" customWidth="1"/>
    <col min="16199" max="16201" width="12.140625" style="249" customWidth="1"/>
    <col min="16202" max="16202" width="12.28515625" style="249" customWidth="1"/>
    <col min="16203" max="16204" width="12.140625" style="249" customWidth="1"/>
    <col min="16205" max="16205" width="11.140625" style="249" customWidth="1"/>
    <col min="16206" max="16206" width="10.85546875" style="249" customWidth="1"/>
    <col min="16207" max="16207" width="10.140625" style="249" customWidth="1"/>
    <col min="16208" max="16208" width="11.140625" style="249" customWidth="1"/>
    <col min="16209" max="16209" width="11.42578125" style="249" customWidth="1"/>
    <col min="16210" max="16213" width="0" style="249" hidden="1" customWidth="1"/>
    <col min="16214" max="16214" width="16.7109375" style="249" customWidth="1"/>
    <col min="16215" max="16215" width="12.7109375" style="249" customWidth="1"/>
    <col min="16216" max="16384" width="9" style="249"/>
  </cols>
  <sheetData>
    <row r="1" spans="1:88">
      <c r="E1" s="250"/>
    </row>
    <row r="2" spans="1:88">
      <c r="C2" s="251" t="s">
        <v>112</v>
      </c>
      <c r="E2" s="250"/>
    </row>
    <row r="3" spans="1:88" s="253" customFormat="1" ht="18.75" customHeight="1">
      <c r="A3" s="252"/>
      <c r="C3" s="254"/>
      <c r="D3" s="1426" t="s">
        <v>31</v>
      </c>
      <c r="E3" s="1427"/>
      <c r="F3" s="1427"/>
      <c r="G3" s="1427"/>
      <c r="H3" s="1427"/>
      <c r="I3" s="1428"/>
      <c r="J3" s="1426" t="s">
        <v>32</v>
      </c>
      <c r="K3" s="1427"/>
      <c r="L3" s="1427"/>
      <c r="M3" s="1427"/>
      <c r="N3" s="1427"/>
      <c r="O3" s="1428"/>
      <c r="P3" s="1426" t="s">
        <v>36</v>
      </c>
      <c r="Q3" s="1427"/>
      <c r="R3" s="1427"/>
      <c r="S3" s="1427"/>
      <c r="T3" s="1427"/>
      <c r="U3" s="1428"/>
      <c r="V3" s="1426" t="s">
        <v>38</v>
      </c>
      <c r="W3" s="1427"/>
      <c r="X3" s="1427"/>
      <c r="Y3" s="1427"/>
      <c r="Z3" s="1427"/>
      <c r="AA3" s="1428"/>
      <c r="AB3" s="1426" t="s">
        <v>39</v>
      </c>
      <c r="AC3" s="1427"/>
      <c r="AD3" s="1427"/>
      <c r="AE3" s="1427"/>
      <c r="AF3" s="1427"/>
      <c r="AG3" s="1428"/>
      <c r="AH3" s="1426" t="s">
        <v>40</v>
      </c>
      <c r="AI3" s="1427"/>
      <c r="AJ3" s="1427"/>
      <c r="AK3" s="1427"/>
      <c r="AL3" s="1427"/>
      <c r="AM3" s="1428"/>
      <c r="AN3" s="1426" t="s">
        <v>41</v>
      </c>
      <c r="AO3" s="1427"/>
      <c r="AP3" s="1427"/>
      <c r="AQ3" s="1427"/>
      <c r="AR3" s="1427"/>
      <c r="AS3" s="1428"/>
      <c r="AT3" s="1426" t="s">
        <v>42</v>
      </c>
      <c r="AU3" s="1427"/>
      <c r="AV3" s="1427"/>
      <c r="AW3" s="1427"/>
      <c r="AX3" s="1427"/>
      <c r="AY3" s="1428"/>
      <c r="AZ3" s="1431" t="s">
        <v>44</v>
      </c>
      <c r="BA3" s="1432"/>
      <c r="BB3" s="1432"/>
      <c r="BC3" s="1432"/>
      <c r="BD3" s="1432"/>
      <c r="BE3" s="1433"/>
      <c r="BF3" s="1426" t="s">
        <v>47</v>
      </c>
      <c r="BG3" s="1427"/>
      <c r="BH3" s="1427"/>
      <c r="BI3" s="1427"/>
      <c r="BJ3" s="1427"/>
      <c r="BK3" s="1428"/>
      <c r="BL3" s="1426" t="s">
        <v>48</v>
      </c>
      <c r="BM3" s="1427"/>
      <c r="BN3" s="1427"/>
      <c r="BO3" s="1427"/>
      <c r="BP3" s="1427"/>
      <c r="BQ3" s="1428"/>
      <c r="BR3" s="1426" t="s">
        <v>49</v>
      </c>
      <c r="BS3" s="1427"/>
      <c r="BT3" s="1427"/>
      <c r="BU3" s="1427"/>
      <c r="BV3" s="1427"/>
      <c r="BW3" s="1428"/>
      <c r="BX3" s="1429" t="s">
        <v>113</v>
      </c>
      <c r="BY3" s="1430"/>
      <c r="BZ3" s="1430"/>
      <c r="CA3" s="1430"/>
      <c r="CB3" s="1430"/>
      <c r="CC3" s="1430"/>
      <c r="CD3" s="255" t="s">
        <v>114</v>
      </c>
      <c r="CE3" s="255" t="s">
        <v>115</v>
      </c>
      <c r="CF3" s="255" t="s">
        <v>116</v>
      </c>
      <c r="CG3" s="255"/>
    </row>
    <row r="4" spans="1:88" s="257" customFormat="1" ht="25.5" customHeight="1">
      <c r="A4" s="256"/>
      <c r="C4" s="258"/>
      <c r="D4" s="259" t="s">
        <v>117</v>
      </c>
      <c r="E4" s="259" t="s">
        <v>118</v>
      </c>
      <c r="F4" s="259" t="s">
        <v>119</v>
      </c>
      <c r="G4" s="260" t="s">
        <v>26</v>
      </c>
      <c r="H4" s="259" t="s">
        <v>120</v>
      </c>
      <c r="I4" s="260" t="s">
        <v>26</v>
      </c>
      <c r="J4" s="259" t="s">
        <v>117</v>
      </c>
      <c r="K4" s="259" t="s">
        <v>118</v>
      </c>
      <c r="L4" s="259" t="s">
        <v>119</v>
      </c>
      <c r="M4" s="260" t="s">
        <v>26</v>
      </c>
      <c r="N4" s="259" t="s">
        <v>120</v>
      </c>
      <c r="O4" s="260" t="s">
        <v>26</v>
      </c>
      <c r="P4" s="259" t="s">
        <v>117</v>
      </c>
      <c r="Q4" s="259" t="s">
        <v>118</v>
      </c>
      <c r="R4" s="259" t="s">
        <v>119</v>
      </c>
      <c r="S4" s="260" t="s">
        <v>26</v>
      </c>
      <c r="T4" s="259" t="s">
        <v>120</v>
      </c>
      <c r="U4" s="260" t="s">
        <v>26</v>
      </c>
      <c r="V4" s="259" t="s">
        <v>117</v>
      </c>
      <c r="W4" s="259" t="s">
        <v>118</v>
      </c>
      <c r="X4" s="259" t="s">
        <v>119</v>
      </c>
      <c r="Y4" s="260" t="s">
        <v>26</v>
      </c>
      <c r="Z4" s="259" t="s">
        <v>120</v>
      </c>
      <c r="AA4" s="260" t="s">
        <v>26</v>
      </c>
      <c r="AB4" s="259" t="s">
        <v>117</v>
      </c>
      <c r="AC4" s="259" t="s">
        <v>118</v>
      </c>
      <c r="AD4" s="259" t="s">
        <v>119</v>
      </c>
      <c r="AE4" s="261" t="s">
        <v>26</v>
      </c>
      <c r="AF4" s="262" t="s">
        <v>120</v>
      </c>
      <c r="AG4" s="261" t="s">
        <v>26</v>
      </c>
      <c r="AH4" s="262" t="s">
        <v>117</v>
      </c>
      <c r="AI4" s="262" t="s">
        <v>118</v>
      </c>
      <c r="AJ4" s="262" t="s">
        <v>119</v>
      </c>
      <c r="AK4" s="261" t="s">
        <v>26</v>
      </c>
      <c r="AL4" s="262" t="s">
        <v>120</v>
      </c>
      <c r="AM4" s="261" t="s">
        <v>26</v>
      </c>
      <c r="AN4" s="262" t="s">
        <v>117</v>
      </c>
      <c r="AO4" s="262" t="s">
        <v>118</v>
      </c>
      <c r="AP4" s="262" t="s">
        <v>119</v>
      </c>
      <c r="AQ4" s="261" t="s">
        <v>26</v>
      </c>
      <c r="AR4" s="262" t="s">
        <v>120</v>
      </c>
      <c r="AS4" s="261" t="s">
        <v>26</v>
      </c>
      <c r="AT4" s="262" t="s">
        <v>117</v>
      </c>
      <c r="AU4" s="262" t="s">
        <v>118</v>
      </c>
      <c r="AV4" s="262" t="s">
        <v>119</v>
      </c>
      <c r="AW4" s="261" t="s">
        <v>26</v>
      </c>
      <c r="AX4" s="262" t="s">
        <v>120</v>
      </c>
      <c r="AY4" s="261" t="s">
        <v>26</v>
      </c>
      <c r="AZ4" s="262" t="s">
        <v>117</v>
      </c>
      <c r="BA4" s="262" t="s">
        <v>118</v>
      </c>
      <c r="BB4" s="262" t="s">
        <v>119</v>
      </c>
      <c r="BC4" s="261" t="s">
        <v>26</v>
      </c>
      <c r="BD4" s="262" t="s">
        <v>120</v>
      </c>
      <c r="BE4" s="261" t="s">
        <v>26</v>
      </c>
      <c r="BF4" s="262" t="s">
        <v>117</v>
      </c>
      <c r="BG4" s="262" t="s">
        <v>118</v>
      </c>
      <c r="BH4" s="262" t="s">
        <v>119</v>
      </c>
      <c r="BI4" s="261" t="s">
        <v>26</v>
      </c>
      <c r="BJ4" s="262" t="s">
        <v>120</v>
      </c>
      <c r="BK4" s="261" t="s">
        <v>26</v>
      </c>
      <c r="BL4" s="262" t="s">
        <v>117</v>
      </c>
      <c r="BM4" s="262" t="s">
        <v>118</v>
      </c>
      <c r="BN4" s="262" t="s">
        <v>119</v>
      </c>
      <c r="BO4" s="261" t="s">
        <v>26</v>
      </c>
      <c r="BP4" s="262" t="s">
        <v>120</v>
      </c>
      <c r="BQ4" s="261" t="s">
        <v>26</v>
      </c>
      <c r="BR4" s="262" t="s">
        <v>117</v>
      </c>
      <c r="BS4" s="262" t="s">
        <v>118</v>
      </c>
      <c r="BT4" s="262" t="s">
        <v>119</v>
      </c>
      <c r="BU4" s="261" t="s">
        <v>26</v>
      </c>
      <c r="BV4" s="262" t="s">
        <v>120</v>
      </c>
      <c r="BW4" s="261" t="s">
        <v>26</v>
      </c>
      <c r="BX4" s="262" t="s">
        <v>117</v>
      </c>
      <c r="BY4" s="263" t="s">
        <v>118</v>
      </c>
      <c r="BZ4" s="262" t="s">
        <v>121</v>
      </c>
      <c r="CA4" s="262" t="s">
        <v>26</v>
      </c>
      <c r="CB4" s="262" t="s">
        <v>121</v>
      </c>
      <c r="CC4" s="264" t="s">
        <v>26</v>
      </c>
      <c r="CD4" s="265"/>
      <c r="CE4" s="265"/>
      <c r="CF4" s="265"/>
      <c r="CG4" s="265"/>
      <c r="CH4" s="266" t="s">
        <v>122</v>
      </c>
      <c r="CI4" s="267" t="s">
        <v>123</v>
      </c>
    </row>
    <row r="5" spans="1:88" s="279" customFormat="1" ht="20.25" customHeight="1">
      <c r="A5" s="268"/>
      <c r="B5" s="269" t="s">
        <v>114</v>
      </c>
      <c r="C5" s="270" t="s">
        <v>13</v>
      </c>
      <c r="D5" s="271">
        <f t="shared" ref="D5:D21" si="0">E5+F5</f>
        <v>59388.957415134835</v>
      </c>
      <c r="E5" s="271">
        <v>52322.311781921278</v>
      </c>
      <c r="F5" s="272">
        <v>7066.645633213554</v>
      </c>
      <c r="G5" s="273">
        <f t="shared" ref="G5:G22" si="1">F5/D5</f>
        <v>0.11898921854810457</v>
      </c>
      <c r="H5" s="274">
        <f>F5/F$22*H$22</f>
        <v>6132.2394923501342</v>
      </c>
      <c r="I5" s="275">
        <f>H5/D5</f>
        <v>0.10325555051396437</v>
      </c>
      <c r="J5" s="271">
        <f t="shared" ref="J5:J21" si="2">K5+L5</f>
        <v>59644.356152035958</v>
      </c>
      <c r="K5" s="271">
        <v>55862.298117078266</v>
      </c>
      <c r="L5" s="272">
        <v>3782.0580349576953</v>
      </c>
      <c r="M5" s="273">
        <f t="shared" ref="M5:M21" si="3">L5/J5</f>
        <v>6.3410157791242996E-2</v>
      </c>
      <c r="N5" s="274">
        <f>L5/L$22*N$22</f>
        <v>3281.9652842533915</v>
      </c>
      <c r="O5" s="273">
        <f>N5/J5</f>
        <v>5.502557988701437E-2</v>
      </c>
      <c r="P5" s="271">
        <f t="shared" ref="P5:P21" si="4">Q5+R5</f>
        <v>58198.224973083656</v>
      </c>
      <c r="Q5" s="271">
        <v>50324.268050063569</v>
      </c>
      <c r="R5" s="272">
        <v>7873.9569230200896</v>
      </c>
      <c r="S5" s="273">
        <f t="shared" ref="S5:S14" si="5">R5/P5</f>
        <v>0.13529548240795572</v>
      </c>
      <c r="T5" s="274">
        <f>R5/R$22*T$22</f>
        <v>6832.8018851640036</v>
      </c>
      <c r="U5" s="273">
        <f>T5/P5</f>
        <v>0.11740567497246067</v>
      </c>
      <c r="V5" s="271">
        <f t="shared" ref="V5:V21" si="6">W5+X5</f>
        <v>50524.243455818629</v>
      </c>
      <c r="W5" s="271">
        <v>48847.440758737677</v>
      </c>
      <c r="X5" s="272">
        <v>1676.8026970809524</v>
      </c>
      <c r="Y5" s="273">
        <f t="shared" ref="Y5:Y14" si="7">X5/V5</f>
        <v>3.3188081253453051E-2</v>
      </c>
      <c r="Z5" s="274">
        <f>X5/X$22*Z$22</f>
        <v>1455.0829705667657</v>
      </c>
      <c r="AA5" s="273">
        <f>Z5/V5</f>
        <v>2.8799698343611534E-2</v>
      </c>
      <c r="AB5" s="271">
        <f t="shared" ref="AB5:AB21" si="8">AC5+AD5</f>
        <v>45303.258739162331</v>
      </c>
      <c r="AC5" s="271">
        <v>42586.023068466282</v>
      </c>
      <c r="AD5" s="272">
        <v>2717.2356706960509</v>
      </c>
      <c r="AE5" s="273">
        <f t="shared" ref="AE5:AE14" si="9">AD5/AB5</f>
        <v>5.997881270177019E-2</v>
      </c>
      <c r="AF5" s="274">
        <f>AD5/AD$22*AF$22</f>
        <v>2357.941908329065</v>
      </c>
      <c r="AG5" s="273">
        <f>AF5/AB5</f>
        <v>5.2047953589942214E-2</v>
      </c>
      <c r="AH5" s="271">
        <f t="shared" ref="AH5:AH21" si="10">AI5+AJ5</f>
        <v>43747.692840214288</v>
      </c>
      <c r="AI5" s="271">
        <v>41802.92358501094</v>
      </c>
      <c r="AJ5" s="272">
        <v>1944.7692552033466</v>
      </c>
      <c r="AK5" s="273">
        <f t="shared" ref="AK5:AK14" si="11">AJ5/AH5</f>
        <v>4.4454212986876691E-2</v>
      </c>
      <c r="AL5" s="274">
        <f>AJ5/AJ$22*AL$22</f>
        <v>1687.616933020465</v>
      </c>
      <c r="AM5" s="273">
        <f>AL5/AH5</f>
        <v>3.8576135641812712E-2</v>
      </c>
      <c r="AN5" s="271">
        <f t="shared" ref="AN5:AN21" si="12">AO5+AP5</f>
        <v>45592.190503651989</v>
      </c>
      <c r="AO5" s="271">
        <v>41166.312935225156</v>
      </c>
      <c r="AP5" s="272">
        <v>4425.8775684268358</v>
      </c>
      <c r="AQ5" s="273">
        <f t="shared" ref="AQ5:AQ14" si="13">AP5/AN5</f>
        <v>9.7075343815128112E-2</v>
      </c>
      <c r="AR5" s="274">
        <f>AP5/AP$22*AR$22</f>
        <v>3840.6540559854684</v>
      </c>
      <c r="AS5" s="273">
        <f>AR5/AN5</f>
        <v>8.4239296545267489E-2</v>
      </c>
      <c r="AT5" s="271">
        <f t="shared" ref="AT5:AT21" si="14">AU5+AV5</f>
        <v>46299.783992717392</v>
      </c>
      <c r="AU5" s="271">
        <v>41759.807247072182</v>
      </c>
      <c r="AV5" s="272">
        <v>4539.9767456452128</v>
      </c>
      <c r="AW5" s="273">
        <f t="shared" ref="AW5:AW14" si="15">AV5/AT5</f>
        <v>9.8056110723093587E-2</v>
      </c>
      <c r="AX5" s="274">
        <f>AV5/AV$22*AX$22</f>
        <v>3939.6661639783529</v>
      </c>
      <c r="AY5" s="273">
        <f>AX5/AT5</f>
        <v>8.5090378922675597E-2</v>
      </c>
      <c r="AZ5" s="271">
        <f t="shared" ref="AZ5:AZ21" si="16">BA5+BB5</f>
        <v>49747.679501491068</v>
      </c>
      <c r="BA5" s="271">
        <v>42935.044219125062</v>
      </c>
      <c r="BB5" s="272">
        <v>6812.6352823660036</v>
      </c>
      <c r="BC5" s="273">
        <f t="shared" ref="BC5:BC14" si="17">BB5/AZ5</f>
        <v>0.13694378010459385</v>
      </c>
      <c r="BD5" s="274">
        <f>BB5/BB$22*BD$22</f>
        <v>5911.8163402945065</v>
      </c>
      <c r="BE5" s="273">
        <f>BD5/AZ5</f>
        <v>0.11883602209259457</v>
      </c>
      <c r="BF5" s="271">
        <f t="shared" ref="BF5:BF21" si="18">BG5+BH5</f>
        <v>57755.312620358076</v>
      </c>
      <c r="BG5" s="271">
        <v>48972.211593099782</v>
      </c>
      <c r="BH5" s="272">
        <v>8783.1010272582898</v>
      </c>
      <c r="BI5" s="273">
        <f t="shared" ref="BI5:BI14" si="19">BH5/BF5</f>
        <v>0.15207433963680683</v>
      </c>
      <c r="BJ5" s="274">
        <f>BH5/BH$22*BJ$22</f>
        <v>7621.7319758485619</v>
      </c>
      <c r="BK5" s="273">
        <f>BJ5/BF5</f>
        <v>0.13196590287630078</v>
      </c>
      <c r="BL5" s="271">
        <f t="shared" ref="BL5:BL21" si="20">BM5+BN5</f>
        <v>60068.591124288578</v>
      </c>
      <c r="BM5" s="271">
        <v>52423.352891541632</v>
      </c>
      <c r="BN5" s="272">
        <v>7645.2382327469495</v>
      </c>
      <c r="BO5" s="273">
        <f t="shared" ref="BO5:BO14" si="21">BN5/BL5</f>
        <v>0.12727513813214136</v>
      </c>
      <c r="BP5" s="274">
        <f>BN5/BN$22*BP$22</f>
        <v>6634.3261361410932</v>
      </c>
      <c r="BQ5" s="273">
        <f>BP5/BL5</f>
        <v>0.11044584219419991</v>
      </c>
      <c r="BR5" s="271">
        <f t="shared" ref="BR5:BR21" si="22">BS5+BT5</f>
        <v>64142.438554183726</v>
      </c>
      <c r="BS5" s="271">
        <v>53449.240090237043</v>
      </c>
      <c r="BT5" s="272">
        <v>10693.198463946686</v>
      </c>
      <c r="BU5" s="273">
        <f t="shared" ref="BU5:BU14" si="23">BT5/BR5</f>
        <v>0.16671019538668938</v>
      </c>
      <c r="BV5" s="274">
        <f>BT5/BT$22*BV$22</f>
        <v>9279.2616643962701</v>
      </c>
      <c r="BW5" s="273">
        <f>BV5/BR5</f>
        <v>0.14466649340993951</v>
      </c>
      <c r="BX5" s="271">
        <f t="shared" ref="BX5:CB21" si="24">D5+J5+P5+V5+AB5+AH5+AN5+AT5+AZ5+BF5+BL5+BR5</f>
        <v>640412.72987214045</v>
      </c>
      <c r="BY5" s="271">
        <f t="shared" si="24"/>
        <v>572451.23433757888</v>
      </c>
      <c r="BZ5" s="272">
        <f t="shared" si="24"/>
        <v>67961.495534561676</v>
      </c>
      <c r="CA5" s="273">
        <f t="shared" ref="CA5:CA22" si="25">BZ5/BX5</f>
        <v>0.10612140009791859</v>
      </c>
      <c r="CB5" s="272">
        <f t="shared" si="24"/>
        <v>58975.104810328077</v>
      </c>
      <c r="CC5" s="273">
        <f>CB5/BX5</f>
        <v>9.2089213813883061E-2</v>
      </c>
      <c r="CD5" s="276">
        <v>517460.82112801296</v>
      </c>
      <c r="CE5" s="276">
        <f>BY5-CD5</f>
        <v>54990.413209565915</v>
      </c>
      <c r="CF5" s="276">
        <v>16192.69491</v>
      </c>
      <c r="CG5" s="276">
        <f>SUM(CE5:CF5)</f>
        <v>71183.108119565921</v>
      </c>
      <c r="CH5" s="277">
        <v>0.10320912463057692</v>
      </c>
      <c r="CI5" s="277">
        <v>0.11205976270583123</v>
      </c>
      <c r="CJ5" s="278">
        <f>CA5-CI5</f>
        <v>-5.9383626079126395E-3</v>
      </c>
    </row>
    <row r="6" spans="1:88" s="279" customFormat="1" ht="18" customHeight="1">
      <c r="A6" s="268"/>
      <c r="B6" s="269" t="s">
        <v>114</v>
      </c>
      <c r="C6" s="270" t="s">
        <v>124</v>
      </c>
      <c r="D6" s="271">
        <f t="shared" si="0"/>
        <v>10929.165275391912</v>
      </c>
      <c r="E6" s="271">
        <v>8111.4570381708118</v>
      </c>
      <c r="F6" s="271">
        <v>2817.7082372211007</v>
      </c>
      <c r="G6" s="273">
        <f t="shared" si="1"/>
        <v>0.25781550248539542</v>
      </c>
      <c r="H6" s="274">
        <f>F6/F$22*H$22</f>
        <v>2445.1292207148581</v>
      </c>
      <c r="I6" s="273">
        <f>H6/D6</f>
        <v>0.22372515732928905</v>
      </c>
      <c r="J6" s="271">
        <f t="shared" si="2"/>
        <v>11166.826418631385</v>
      </c>
      <c r="K6" s="271">
        <v>8646.3340516977278</v>
      </c>
      <c r="L6" s="271">
        <v>2520.4923669336563</v>
      </c>
      <c r="M6" s="273">
        <f t="shared" si="3"/>
        <v>0.22571250527619197</v>
      </c>
      <c r="N6" s="274">
        <f>L6/L$22*N$22</f>
        <v>2187.213514716585</v>
      </c>
      <c r="O6" s="273">
        <f t="shared" ref="O6:O22" si="26">N6/J6</f>
        <v>0.19586706488669964</v>
      </c>
      <c r="P6" s="271">
        <f t="shared" si="4"/>
        <v>10515.718465833048</v>
      </c>
      <c r="Q6" s="271">
        <v>7648.5313060328326</v>
      </c>
      <c r="R6" s="271">
        <v>2867.1871598002149</v>
      </c>
      <c r="S6" s="273">
        <f t="shared" si="5"/>
        <v>0.27265727673445073</v>
      </c>
      <c r="T6" s="274">
        <f>R6/R$22*T$22</f>
        <v>2488.0656602686558</v>
      </c>
      <c r="U6" s="273">
        <f>T6/P6</f>
        <v>0.23660443823716928</v>
      </c>
      <c r="V6" s="271">
        <f t="shared" si="6"/>
        <v>8983.1443222299549</v>
      </c>
      <c r="W6" s="271">
        <v>7079.236736609806</v>
      </c>
      <c r="X6" s="271">
        <v>1903.9075856201482</v>
      </c>
      <c r="Y6" s="273">
        <f t="shared" si="7"/>
        <v>0.21194222393919265</v>
      </c>
      <c r="Z6" s="274">
        <f>X6/X$22*Z$22</f>
        <v>1652.1583071112018</v>
      </c>
      <c r="AA6" s="273">
        <f>Z6/V6</f>
        <v>0.18391759587149478</v>
      </c>
      <c r="AB6" s="271">
        <f t="shared" si="8"/>
        <v>7436.9258709235728</v>
      </c>
      <c r="AC6" s="271">
        <v>6281.0989270920272</v>
      </c>
      <c r="AD6" s="271">
        <v>1155.8269438315458</v>
      </c>
      <c r="AE6" s="273">
        <f t="shared" si="9"/>
        <v>0.15541730062827783</v>
      </c>
      <c r="AF6" s="274">
        <f>AD6/AD$22*AF$22</f>
        <v>1002.9946312820817</v>
      </c>
      <c r="AG6" s="273">
        <f>AF6/AB6</f>
        <v>0.13486683189939103</v>
      </c>
      <c r="AH6" s="271">
        <f t="shared" si="10"/>
        <v>7212.1380764418918</v>
      </c>
      <c r="AI6" s="271">
        <v>6061.3508707936326</v>
      </c>
      <c r="AJ6" s="271">
        <v>1150.787205648259</v>
      </c>
      <c r="AK6" s="273">
        <f t="shared" si="11"/>
        <v>0.15956255876565245</v>
      </c>
      <c r="AL6" s="274">
        <f>AJ6/AJ$22*AL$22</f>
        <v>998.62128597474157</v>
      </c>
      <c r="AM6" s="273">
        <f>AL6/AH6</f>
        <v>0.13846397217999623</v>
      </c>
      <c r="AN6" s="271">
        <f t="shared" si="12"/>
        <v>7474.2943076540378</v>
      </c>
      <c r="AO6" s="271">
        <v>6091.1190856779322</v>
      </c>
      <c r="AP6" s="271">
        <v>1383.1752219761061</v>
      </c>
      <c r="AQ6" s="273">
        <f t="shared" si="13"/>
        <v>0.18505763421165633</v>
      </c>
      <c r="AR6" s="274">
        <f>AP6/AP$22*AR$22</f>
        <v>1200.2811745896015</v>
      </c>
      <c r="AS6" s="273">
        <f>AR6/AN6</f>
        <v>0.16058789300823434</v>
      </c>
      <c r="AT6" s="271">
        <f t="shared" si="14"/>
        <v>7285.1507158611475</v>
      </c>
      <c r="AU6" s="271">
        <v>6081.3252338633965</v>
      </c>
      <c r="AV6" s="271">
        <v>1203.8254819977508</v>
      </c>
      <c r="AW6" s="273">
        <f t="shared" si="15"/>
        <v>0.16524373056233355</v>
      </c>
      <c r="AX6" s="274">
        <f>AV6/AV$22*AX$22</f>
        <v>1044.6464342159204</v>
      </c>
      <c r="AY6" s="273">
        <f>AX6/AT6</f>
        <v>0.143393935823665</v>
      </c>
      <c r="AZ6" s="271">
        <f t="shared" si="16"/>
        <v>8015.3283259008986</v>
      </c>
      <c r="BA6" s="271">
        <v>6304.6930542416085</v>
      </c>
      <c r="BB6" s="271">
        <v>1710.6352716592901</v>
      </c>
      <c r="BC6" s="273">
        <f t="shared" si="17"/>
        <v>0.21342048661082388</v>
      </c>
      <c r="BD6" s="274">
        <f>BB6/BB$22*BD$22</f>
        <v>1484.4419423796496</v>
      </c>
      <c r="BE6" s="273">
        <f>BD6/AZ6</f>
        <v>0.18520039130309773</v>
      </c>
      <c r="BF6" s="271">
        <f t="shared" si="18"/>
        <v>10078.271361047247</v>
      </c>
      <c r="BG6" s="271">
        <v>7245.1875265327253</v>
      </c>
      <c r="BH6" s="271">
        <v>2833.0838345145216</v>
      </c>
      <c r="BI6" s="273">
        <f t="shared" si="19"/>
        <v>0.28110811199869618</v>
      </c>
      <c r="BJ6" s="274">
        <f>BH6/BH$22*BJ$22</f>
        <v>2458.4717384856726</v>
      </c>
      <c r="BK6" s="273">
        <f>BJ6/BF6</f>
        <v>0.24393783918021128</v>
      </c>
      <c r="BL6" s="271">
        <f t="shared" si="20"/>
        <v>10606.903699523984</v>
      </c>
      <c r="BM6" s="271">
        <v>8067.8113048151536</v>
      </c>
      <c r="BN6" s="271">
        <v>2539.0923947088299</v>
      </c>
      <c r="BO6" s="273">
        <f t="shared" si="21"/>
        <v>0.23938111126838826</v>
      </c>
      <c r="BP6" s="274">
        <f>BN6/BN$22*BP$22</f>
        <v>2203.3541040148029</v>
      </c>
      <c r="BQ6" s="273">
        <f>BP6/BL6</f>
        <v>0.20772830285181951</v>
      </c>
      <c r="BR6" s="271">
        <f t="shared" si="22"/>
        <v>10963.423809465379</v>
      </c>
      <c r="BS6" s="271">
        <v>7344.2817797516473</v>
      </c>
      <c r="BT6" s="271">
        <v>3619.1420297137324</v>
      </c>
      <c r="BU6" s="273">
        <f t="shared" si="23"/>
        <v>0.330110565149284</v>
      </c>
      <c r="BV6" s="274">
        <f>BT6/BT$22*BV$22</f>
        <v>3140.5912840350497</v>
      </c>
      <c r="BW6" s="273">
        <f>BV6/BR6</f>
        <v>0.28646081175148858</v>
      </c>
      <c r="BX6" s="271">
        <f t="shared" si="24"/>
        <v>110667.29064890447</v>
      </c>
      <c r="BY6" s="271">
        <f t="shared" si="24"/>
        <v>84962.426915279313</v>
      </c>
      <c r="BZ6" s="271">
        <f t="shared" si="24"/>
        <v>25704.863733625156</v>
      </c>
      <c r="CA6" s="273">
        <f t="shared" si="25"/>
        <v>0.23227155542439962</v>
      </c>
      <c r="CB6" s="271">
        <f t="shared" si="24"/>
        <v>22305.969297788819</v>
      </c>
      <c r="CC6" s="273">
        <f t="shared" ref="CC6:CC22" si="27">CB6/BX6</f>
        <v>0.20155882706621256</v>
      </c>
      <c r="CD6" s="276">
        <v>91650.835911332179</v>
      </c>
      <c r="CE6" s="276">
        <f t="shared" ref="CE6:CE20" si="28">BY6-CD6</f>
        <v>-6688.4089960528654</v>
      </c>
      <c r="CF6" s="276">
        <v>8508.1959999999999</v>
      </c>
      <c r="CG6" s="276">
        <f t="shared" ref="CG6:CG21" si="29">SUM(CE6:CF6)</f>
        <v>1819.7870039471345</v>
      </c>
      <c r="CH6" s="277">
        <v>0.21626829203316789</v>
      </c>
      <c r="CI6" s="277">
        <v>0.23393492462022791</v>
      </c>
      <c r="CJ6" s="278">
        <f t="shared" ref="CJ6:CJ22" si="30">CA6-CI6</f>
        <v>-1.6633691958282959E-3</v>
      </c>
    </row>
    <row r="7" spans="1:88" s="279" customFormat="1" ht="18" customHeight="1">
      <c r="A7" s="268"/>
      <c r="B7" s="269" t="s">
        <v>114</v>
      </c>
      <c r="C7" s="270" t="s">
        <v>125</v>
      </c>
      <c r="D7" s="271">
        <f t="shared" si="0"/>
        <v>3250.7963519564305</v>
      </c>
      <c r="E7" s="271">
        <v>2553.1870926393208</v>
      </c>
      <c r="F7" s="271">
        <v>697.60925931710972</v>
      </c>
      <c r="G7" s="273">
        <f t="shared" si="1"/>
        <v>0.21459642001175089</v>
      </c>
      <c r="H7" s="274">
        <f t="shared" ref="H7:H21" si="31">F7/F$22*H$22</f>
        <v>605.36600704967418</v>
      </c>
      <c r="I7" s="273">
        <f>H7/D7</f>
        <v>0.18622083376134776</v>
      </c>
      <c r="J7" s="271">
        <f t="shared" si="2"/>
        <v>3062.8434870400815</v>
      </c>
      <c r="K7" s="271">
        <v>2483.00542550622</v>
      </c>
      <c r="L7" s="271">
        <v>579.83806153386149</v>
      </c>
      <c r="M7" s="273">
        <f t="shared" si="3"/>
        <v>0.18931364400020795</v>
      </c>
      <c r="N7" s="274">
        <f t="shared" ref="N7:N21" si="32">L7/L$22*N$22</f>
        <v>503.16742124349804</v>
      </c>
      <c r="O7" s="273">
        <f t="shared" si="26"/>
        <v>0.16428114050638506</v>
      </c>
      <c r="P7" s="271">
        <f>Q7+R7</f>
        <v>3010.7509912508299</v>
      </c>
      <c r="Q7" s="271">
        <v>2449.9147220213235</v>
      </c>
      <c r="R7" s="271">
        <v>560.83626922950634</v>
      </c>
      <c r="S7" s="273">
        <f t="shared" si="5"/>
        <v>0.18627786584120809</v>
      </c>
      <c r="T7" s="274">
        <f t="shared" ref="T7:T21" si="33">R7/R$22*T$22</f>
        <v>486.67819180675752</v>
      </c>
      <c r="U7" s="273">
        <f>T7/P7</f>
        <v>0.16164677624321397</v>
      </c>
      <c r="V7" s="271">
        <f t="shared" si="6"/>
        <v>2749.9749541414376</v>
      </c>
      <c r="W7" s="271">
        <v>2398.7256839165689</v>
      </c>
      <c r="X7" s="271">
        <v>351.24927022486867</v>
      </c>
      <c r="Y7" s="273">
        <f t="shared" si="7"/>
        <v>0.12772817064966008</v>
      </c>
      <c r="Z7" s="274">
        <f t="shared" ref="Z7:Z21" si="34">X7/X$22*Z$22</f>
        <v>304.80439494637562</v>
      </c>
      <c r="AA7" s="273">
        <f>Z7/V7</f>
        <v>0.11083897127402667</v>
      </c>
      <c r="AB7" s="271">
        <f t="shared" si="8"/>
        <v>2592.931354689028</v>
      </c>
      <c r="AC7" s="271">
        <v>2352.5243994421885</v>
      </c>
      <c r="AD7" s="271">
        <v>240.40695524683937</v>
      </c>
      <c r="AE7" s="273">
        <f t="shared" si="9"/>
        <v>9.2716282215528051E-2</v>
      </c>
      <c r="AF7" s="274">
        <f t="shared" ref="AF7:AF21" si="35">AD7/AD$22*AF$22</f>
        <v>208.61850186336741</v>
      </c>
      <c r="AG7" s="273">
        <f>AF7/AB7</f>
        <v>8.0456623537720748E-2</v>
      </c>
      <c r="AH7" s="271">
        <f t="shared" si="10"/>
        <v>2451.8549051529444</v>
      </c>
      <c r="AI7" s="271">
        <v>2249.5924959083059</v>
      </c>
      <c r="AJ7" s="271">
        <v>202.26240924463849</v>
      </c>
      <c r="AK7" s="273">
        <f t="shared" si="11"/>
        <v>8.249362913749643E-2</v>
      </c>
      <c r="AL7" s="274">
        <f t="shared" ref="AL7:AL21" si="36">AJ7/AJ$22*AL$22</f>
        <v>175.51772059409487</v>
      </c>
      <c r="AM7" s="273">
        <f>AL7/AH7</f>
        <v>7.1585688135630612E-2</v>
      </c>
      <c r="AN7" s="271">
        <f t="shared" si="12"/>
        <v>2636.9153357135033</v>
      </c>
      <c r="AO7" s="271">
        <v>2363.147189904189</v>
      </c>
      <c r="AP7" s="271">
        <v>273.76814580931449</v>
      </c>
      <c r="AQ7" s="273">
        <f t="shared" si="13"/>
        <v>0.10382136358399145</v>
      </c>
      <c r="AR7" s="274">
        <f t="shared" ref="AR7:AR21" si="37">AP7/AP$22*AR$22</f>
        <v>237.56841967408937</v>
      </c>
      <c r="AS7" s="273">
        <f>AR7/AN7</f>
        <v>9.0093305786705324E-2</v>
      </c>
      <c r="AT7" s="271">
        <f t="shared" si="14"/>
        <v>2572.721366706588</v>
      </c>
      <c r="AU7" s="271">
        <v>2383.099314336042</v>
      </c>
      <c r="AV7" s="271">
        <v>189.62205237054599</v>
      </c>
      <c r="AW7" s="273">
        <f t="shared" si="15"/>
        <v>7.3704853865806094E-2</v>
      </c>
      <c r="AX7" s="274">
        <f t="shared" ref="AX7:AX21" si="38">AV7/AV$22*AX$22</f>
        <v>164.5487687541453</v>
      </c>
      <c r="AY7" s="273">
        <f>AX7/AT7</f>
        <v>6.3959032207513686E-2</v>
      </c>
      <c r="AZ7" s="271">
        <f t="shared" si="16"/>
        <v>2614.2450737081758</v>
      </c>
      <c r="BA7" s="271">
        <v>2333.9656902908478</v>
      </c>
      <c r="BB7" s="271">
        <v>280.27938341732806</v>
      </c>
      <c r="BC7" s="273">
        <f t="shared" si="17"/>
        <v>0.10721235978835213</v>
      </c>
      <c r="BD7" s="274">
        <f t="shared" ref="BD7:BD21" si="39">BB7/BB$22*BD$22</f>
        <v>243.21869145456046</v>
      </c>
      <c r="BE7" s="273">
        <f>BD7/AZ7</f>
        <v>9.3035918438039517E-2</v>
      </c>
      <c r="BF7" s="271">
        <f t="shared" si="18"/>
        <v>2940.6831642857132</v>
      </c>
      <c r="BG7" s="271">
        <v>2476.9246000949897</v>
      </c>
      <c r="BH7" s="271">
        <v>463.7585641907234</v>
      </c>
      <c r="BI7" s="273">
        <f t="shared" si="19"/>
        <v>0.15770436265389698</v>
      </c>
      <c r="BJ7" s="274">
        <f t="shared" ref="BJ7:BJ21" si="40">BH7/BH$22*BJ$22</f>
        <v>402.43684625695573</v>
      </c>
      <c r="BK7" s="273">
        <f>BJ7/BF7</f>
        <v>0.13685148102471859</v>
      </c>
      <c r="BL7" s="271">
        <f t="shared" si="20"/>
        <v>2942.5024707181642</v>
      </c>
      <c r="BM7" s="271">
        <v>2488.7418512169434</v>
      </c>
      <c r="BN7" s="271">
        <v>453.76061950122096</v>
      </c>
      <c r="BO7" s="273">
        <f t="shared" si="21"/>
        <v>0.15420908699882027</v>
      </c>
      <c r="BP7" s="274">
        <f t="shared" ref="BP7:BP21" si="41">BN7/BN$22*BP$22</f>
        <v>393.76090657503067</v>
      </c>
      <c r="BQ7" s="273">
        <f>BP7/BL7</f>
        <v>0.13381837755226322</v>
      </c>
      <c r="BR7" s="271">
        <f t="shared" si="22"/>
        <v>3184.8624945034758</v>
      </c>
      <c r="BS7" s="271">
        <v>2622.8111085928031</v>
      </c>
      <c r="BT7" s="271">
        <v>562.05138591067282</v>
      </c>
      <c r="BU7" s="273">
        <f t="shared" si="23"/>
        <v>0.17647587199782619</v>
      </c>
      <c r="BV7" s="274">
        <f t="shared" ref="BV7:BV21" si="42">BT7/BT$22*BV$22</f>
        <v>487.73263643109942</v>
      </c>
      <c r="BW7" s="273">
        <f>BV7/BR7</f>
        <v>0.15314087728209363</v>
      </c>
      <c r="BX7" s="271">
        <f t="shared" si="24"/>
        <v>34011.081949866377</v>
      </c>
      <c r="BY7" s="271">
        <f t="shared" si="24"/>
        <v>29155.639573869743</v>
      </c>
      <c r="BZ7" s="271">
        <f t="shared" si="24"/>
        <v>4855.4423759966303</v>
      </c>
      <c r="CA7" s="273">
        <f t="shared" si="25"/>
        <v>0.14276059735922944</v>
      </c>
      <c r="CB7" s="271">
        <f t="shared" si="24"/>
        <v>4213.4185066496493</v>
      </c>
      <c r="CC7" s="273">
        <f t="shared" si="27"/>
        <v>0.12388369511032868</v>
      </c>
      <c r="CD7" s="276">
        <v>21975.615766772113</v>
      </c>
      <c r="CE7" s="276">
        <f t="shared" si="28"/>
        <v>7180.0238070976302</v>
      </c>
      <c r="CF7" s="276">
        <v>-512.904</v>
      </c>
      <c r="CG7" s="276">
        <f t="shared" si="29"/>
        <v>6667.1198070976297</v>
      </c>
      <c r="CH7" s="277">
        <v>0.17756908639082056</v>
      </c>
      <c r="CI7" s="277">
        <v>0.14366588737734365</v>
      </c>
      <c r="CJ7" s="278">
        <f t="shared" si="30"/>
        <v>-9.0529001811420762E-4</v>
      </c>
    </row>
    <row r="8" spans="1:88" s="288" customFormat="1" ht="18" customHeight="1">
      <c r="A8" s="280"/>
      <c r="B8" s="281" t="s">
        <v>126</v>
      </c>
      <c r="C8" s="282" t="s">
        <v>125</v>
      </c>
      <c r="D8" s="274">
        <f t="shared" si="0"/>
        <v>53.926000000000002</v>
      </c>
      <c r="E8" s="274">
        <f>E94</f>
        <v>37.803642399514196</v>
      </c>
      <c r="F8" s="274">
        <v>16.122357600485802</v>
      </c>
      <c r="G8" s="283">
        <f>F8/D8</f>
        <v>0.29897187999269004</v>
      </c>
      <c r="H8" s="274">
        <f t="shared" si="31"/>
        <v>13.990535696712307</v>
      </c>
      <c r="I8" s="283"/>
      <c r="J8" s="274">
        <f t="shared" si="2"/>
        <v>52.174000000000007</v>
      </c>
      <c r="K8" s="274">
        <f>K94</f>
        <v>36.558547071487673</v>
      </c>
      <c r="L8" s="274">
        <v>15.615452928512333</v>
      </c>
      <c r="M8" s="273">
        <f t="shared" si="3"/>
        <v>0.29929568230368253</v>
      </c>
      <c r="N8" s="274">
        <f t="shared" si="32"/>
        <v>13.550657852304399</v>
      </c>
      <c r="O8" s="273">
        <f t="shared" si="26"/>
        <v>0.25972050930165208</v>
      </c>
      <c r="P8" s="274">
        <f>Q8+R8</f>
        <v>47.817999999999998</v>
      </c>
      <c r="Q8" s="274">
        <f>Q94</f>
        <v>35.484128056312443</v>
      </c>
      <c r="R8" s="274">
        <v>12.333871943687555</v>
      </c>
      <c r="S8" s="283">
        <f t="shared" si="5"/>
        <v>0.25793366396937462</v>
      </c>
      <c r="T8" s="274">
        <f t="shared" si="33"/>
        <v>10.70299270012716</v>
      </c>
      <c r="U8" s="283"/>
      <c r="V8" s="274">
        <f t="shared" si="6"/>
        <v>38.435000000000002</v>
      </c>
      <c r="W8" s="274">
        <f>W94</f>
        <v>28.789759074749455</v>
      </c>
      <c r="X8" s="274">
        <v>9.645240925250544</v>
      </c>
      <c r="Y8" s="283">
        <f t="shared" si="7"/>
        <v>0.2509494191557316</v>
      </c>
      <c r="Z8" s="274">
        <f t="shared" si="34"/>
        <v>8.3698731173189049</v>
      </c>
      <c r="AA8" s="283"/>
      <c r="AB8" s="274">
        <f t="shared" si="8"/>
        <v>30.96</v>
      </c>
      <c r="AC8" s="274">
        <f>AC94</f>
        <v>23.479200000000002</v>
      </c>
      <c r="AD8" s="274">
        <v>7.4808000000000003</v>
      </c>
      <c r="AE8" s="283">
        <f t="shared" si="9"/>
        <v>0.24162790697674419</v>
      </c>
      <c r="AF8" s="274">
        <f t="shared" si="35"/>
        <v>6.4916311890273262</v>
      </c>
      <c r="AG8" s="283"/>
      <c r="AH8" s="274">
        <f t="shared" si="10"/>
        <v>24.263999999999999</v>
      </c>
      <c r="AI8" s="274">
        <f>AI94</f>
        <v>18.238319999999998</v>
      </c>
      <c r="AJ8" s="274">
        <v>6.0256800000000004</v>
      </c>
      <c r="AK8" s="283">
        <f t="shared" si="11"/>
        <v>0.24833827893175076</v>
      </c>
      <c r="AL8" s="274">
        <f t="shared" si="36"/>
        <v>5.2289183273310602</v>
      </c>
      <c r="AM8" s="283"/>
      <c r="AN8" s="274">
        <f t="shared" si="12"/>
        <v>32.546999999999997</v>
      </c>
      <c r="AO8" s="274">
        <f>AO94</f>
        <v>22.42041</v>
      </c>
      <c r="AP8" s="274">
        <v>10.12659</v>
      </c>
      <c r="AQ8" s="283">
        <f t="shared" si="13"/>
        <v>0.3111374320213845</v>
      </c>
      <c r="AR8" s="274">
        <f t="shared" si="37"/>
        <v>8.7875745217747134</v>
      </c>
      <c r="AS8" s="283"/>
      <c r="AT8" s="274">
        <f t="shared" si="14"/>
        <v>17.917000000000002</v>
      </c>
      <c r="AU8" s="274">
        <f>AU94</f>
        <v>14.73911</v>
      </c>
      <c r="AV8" s="274">
        <v>3.1778900000000005</v>
      </c>
      <c r="AW8" s="283">
        <f t="shared" si="15"/>
        <v>0.17736730479432941</v>
      </c>
      <c r="AX8" s="274">
        <f t="shared" si="38"/>
        <v>2.7576849854692105</v>
      </c>
      <c r="AY8" s="283"/>
      <c r="AZ8" s="274">
        <f t="shared" si="16"/>
        <v>32.716999999999999</v>
      </c>
      <c r="BA8" s="274">
        <f>BA94</f>
        <v>24.805509999999998</v>
      </c>
      <c r="BB8" s="274">
        <v>7.9114900000000006</v>
      </c>
      <c r="BC8" s="283">
        <f t="shared" si="17"/>
        <v>0.24181587553871078</v>
      </c>
      <c r="BD8" s="274">
        <f t="shared" si="39"/>
        <v>6.8653720505397571</v>
      </c>
      <c r="BE8" s="283"/>
      <c r="BF8" s="274">
        <f t="shared" si="18"/>
        <v>39.664999999999999</v>
      </c>
      <c r="BG8" s="274">
        <f>BG94</f>
        <v>30.07075</v>
      </c>
      <c r="BH8" s="274">
        <v>9.5942500000000006</v>
      </c>
      <c r="BI8" s="283">
        <f t="shared" si="19"/>
        <v>0.24188201184923738</v>
      </c>
      <c r="BJ8" s="274">
        <f t="shared" si="40"/>
        <v>8.325624603695525</v>
      </c>
      <c r="BK8" s="283"/>
      <c r="BL8" s="274">
        <f t="shared" si="20"/>
        <v>50.278999999999996</v>
      </c>
      <c r="BM8" s="274">
        <f>BM94</f>
        <v>38.207169999999998</v>
      </c>
      <c r="BN8" s="274">
        <v>12.07183</v>
      </c>
      <c r="BO8" s="283">
        <f t="shared" si="21"/>
        <v>0.2400968595238569</v>
      </c>
      <c r="BP8" s="274">
        <f t="shared" si="41"/>
        <v>10.475599954100606</v>
      </c>
      <c r="BQ8" s="283"/>
      <c r="BR8" s="274">
        <f t="shared" si="22"/>
        <v>48.550000000000004</v>
      </c>
      <c r="BS8" s="274">
        <f>BS94</f>
        <v>35.069000000000003</v>
      </c>
      <c r="BT8" s="274">
        <v>13.481</v>
      </c>
      <c r="BU8" s="283">
        <f t="shared" si="23"/>
        <v>0.27767250257466525</v>
      </c>
      <c r="BV8" s="274">
        <f t="shared" si="42"/>
        <v>11.698438677584971</v>
      </c>
      <c r="BW8" s="283"/>
      <c r="BX8" s="274">
        <f t="shared" si="24"/>
        <v>469.25200000000007</v>
      </c>
      <c r="BY8" s="274">
        <f t="shared" si="24"/>
        <v>345.66554660206378</v>
      </c>
      <c r="BZ8" s="274">
        <f t="shared" si="24"/>
        <v>123.58645339793624</v>
      </c>
      <c r="CA8" s="283">
        <f t="shared" si="25"/>
        <v>0.26336904988777082</v>
      </c>
      <c r="CB8" s="274">
        <f t="shared" si="24"/>
        <v>107.24490367598594</v>
      </c>
      <c r="CC8" s="273">
        <f t="shared" si="27"/>
        <v>0.22854437205592287</v>
      </c>
      <c r="CD8" s="284"/>
      <c r="CE8" s="284"/>
      <c r="CF8" s="284"/>
      <c r="CG8" s="284">
        <f t="shared" si="29"/>
        <v>0</v>
      </c>
      <c r="CH8" s="285">
        <v>0.26336904988777082</v>
      </c>
      <c r="CI8" s="286">
        <v>0.40608970646837456</v>
      </c>
      <c r="CJ8" s="287">
        <f t="shared" si="30"/>
        <v>-0.14272065658060373</v>
      </c>
    </row>
    <row r="9" spans="1:88" s="288" customFormat="1" ht="18" customHeight="1">
      <c r="A9" s="280"/>
      <c r="B9" s="281" t="s">
        <v>127</v>
      </c>
      <c r="C9" s="282" t="s">
        <v>125</v>
      </c>
      <c r="D9" s="274">
        <f>D7+D8</f>
        <v>3304.7223519564304</v>
      </c>
      <c r="E9" s="274">
        <f>E7+E8</f>
        <v>2590.9907350388348</v>
      </c>
      <c r="F9" s="274">
        <f>F7+F8</f>
        <v>713.73161691759549</v>
      </c>
      <c r="G9" s="283">
        <f>F9/D9</f>
        <v>0.21597324703996959</v>
      </c>
      <c r="H9" s="289">
        <f>H7+H8</f>
        <v>619.35654274638648</v>
      </c>
      <c r="I9" s="283">
        <f t="shared" ref="I9:I14" si="43">H9/D9</f>
        <v>0.18741560614909777</v>
      </c>
      <c r="J9" s="274">
        <f>J7+J8</f>
        <v>3115.0174870400815</v>
      </c>
      <c r="K9" s="274">
        <f>K7+K8</f>
        <v>2519.5639725777078</v>
      </c>
      <c r="L9" s="274">
        <f>L7+L8</f>
        <v>595.45351446237385</v>
      </c>
      <c r="M9" s="273">
        <f t="shared" si="3"/>
        <v>0.19115575335924656</v>
      </c>
      <c r="N9" s="289">
        <f>N7+N8</f>
        <v>516.71807909580241</v>
      </c>
      <c r="O9" s="273">
        <f t="shared" si="26"/>
        <v>0.16587967202289858</v>
      </c>
      <c r="P9" s="274">
        <f>P7+P8</f>
        <v>3058.5689912508301</v>
      </c>
      <c r="Q9" s="274">
        <f>Q7+Q8</f>
        <v>2485.3988500776359</v>
      </c>
      <c r="R9" s="274">
        <f>R7+R8</f>
        <v>573.17014117319388</v>
      </c>
      <c r="S9" s="283">
        <f t="shared" si="5"/>
        <v>0.18739814037635641</v>
      </c>
      <c r="T9" s="289">
        <f>T7+T8</f>
        <v>497.38118450688467</v>
      </c>
      <c r="U9" s="283">
        <f t="shared" ref="U9:U14" si="44">T9/P9</f>
        <v>0.16261891947824791</v>
      </c>
      <c r="V9" s="274">
        <f>V7+V8</f>
        <v>2788.4099541414375</v>
      </c>
      <c r="W9" s="274">
        <f>W7+W8</f>
        <v>2427.5154429913182</v>
      </c>
      <c r="X9" s="274">
        <f>X7+X8</f>
        <v>360.89451115011923</v>
      </c>
      <c r="Y9" s="283">
        <f t="shared" si="7"/>
        <v>0.12942663277116298</v>
      </c>
      <c r="Z9" s="289">
        <f>Z7+Z8</f>
        <v>313.17426806369451</v>
      </c>
      <c r="AA9" s="283">
        <f t="shared" ref="AA9:AA14" si="45">Z9/V9</f>
        <v>0.1123128496936248</v>
      </c>
      <c r="AB9" s="274">
        <f>AB7+AB8</f>
        <v>2623.891354689028</v>
      </c>
      <c r="AC9" s="274">
        <f>AC7+AC8</f>
        <v>2376.0035994421887</v>
      </c>
      <c r="AD9" s="274">
        <f>AD7+AD8</f>
        <v>247.88775524683936</v>
      </c>
      <c r="AE9" s="283">
        <f t="shared" si="9"/>
        <v>9.4473330537810291E-2</v>
      </c>
      <c r="AF9" s="289">
        <f>AF7+AF8</f>
        <v>215.11013305239473</v>
      </c>
      <c r="AG9" s="283">
        <f t="shared" ref="AG9:AG14" si="46">AF9/AB9</f>
        <v>8.1981341440826777E-2</v>
      </c>
      <c r="AH9" s="274">
        <f>AH7+AH8</f>
        <v>2476.1189051529445</v>
      </c>
      <c r="AI9" s="274">
        <f>AI7+AI8</f>
        <v>2267.8308159083058</v>
      </c>
      <c r="AJ9" s="274">
        <f>AJ7+AJ8</f>
        <v>208.28808924463848</v>
      </c>
      <c r="AK9" s="283">
        <f t="shared" si="11"/>
        <v>8.4118775076261115E-2</v>
      </c>
      <c r="AL9" s="289">
        <f>AL7+AL8</f>
        <v>180.74663892142593</v>
      </c>
      <c r="AM9" s="283">
        <f t="shared" ref="AM9:AM14" si="47">AL9/AH9</f>
        <v>7.299594480106826E-2</v>
      </c>
      <c r="AN9" s="274">
        <f>AN7+AN8</f>
        <v>2669.4623357135033</v>
      </c>
      <c r="AO9" s="274">
        <f>AO7+AO8</f>
        <v>2385.5675999041891</v>
      </c>
      <c r="AP9" s="274">
        <f>AP7+AP8</f>
        <v>283.89473580931451</v>
      </c>
      <c r="AQ9" s="283">
        <f t="shared" si="13"/>
        <v>0.1063490321669716</v>
      </c>
      <c r="AR9" s="289">
        <f>AR7+AR8</f>
        <v>246.35599419586407</v>
      </c>
      <c r="AS9" s="283">
        <f t="shared" ref="AS9:AS14" si="48">AR9/AN9</f>
        <v>9.2286746623086238E-2</v>
      </c>
      <c r="AT9" s="274">
        <f>AT7+AT8</f>
        <v>2590.6383667065879</v>
      </c>
      <c r="AU9" s="274">
        <f>AU7+AU8</f>
        <v>2397.838424336042</v>
      </c>
      <c r="AV9" s="274">
        <f>AV7+AV8</f>
        <v>192.79994237054598</v>
      </c>
      <c r="AW9" s="283">
        <f t="shared" si="15"/>
        <v>7.4421789180729073E-2</v>
      </c>
      <c r="AX9" s="289">
        <f>AX7+AX8</f>
        <v>167.30645373961451</v>
      </c>
      <c r="AY9" s="283">
        <f t="shared" ref="AY9:AY14" si="49">AX9/AT9</f>
        <v>6.4581168830718322E-2</v>
      </c>
      <c r="AZ9" s="274">
        <f>AZ7+AZ8</f>
        <v>2646.9620737081759</v>
      </c>
      <c r="BA9" s="274">
        <f>BA7+BA8</f>
        <v>2358.7712002908479</v>
      </c>
      <c r="BB9" s="274">
        <f>BB7+BB8</f>
        <v>288.19087341732808</v>
      </c>
      <c r="BC9" s="283">
        <f t="shared" si="17"/>
        <v>0.1088760871490676</v>
      </c>
      <c r="BD9" s="289">
        <f>BD7+BD8</f>
        <v>250.0840635051002</v>
      </c>
      <c r="BE9" s="283">
        <f t="shared" ref="BE9:BE14" si="50">BD9/AZ9</f>
        <v>9.4479654993602918E-2</v>
      </c>
      <c r="BF9" s="274">
        <f>BF7+BF8</f>
        <v>2980.3481642857132</v>
      </c>
      <c r="BG9" s="274">
        <f>BG7+BG8</f>
        <v>2506.9953500949896</v>
      </c>
      <c r="BH9" s="274">
        <f>BH7+BH8</f>
        <v>473.35281419072339</v>
      </c>
      <c r="BI9" s="283">
        <f t="shared" si="19"/>
        <v>0.15882467017210714</v>
      </c>
      <c r="BJ9" s="289">
        <f>BJ7+BJ8</f>
        <v>410.76247086065126</v>
      </c>
      <c r="BK9" s="283">
        <f t="shared" ref="BK9:BK14" si="51">BJ9/BF9</f>
        <v>0.13782365288154072</v>
      </c>
      <c r="BL9" s="274">
        <f>BL7+BL8</f>
        <v>2992.7814707181642</v>
      </c>
      <c r="BM9" s="274">
        <f>BM7+BM8</f>
        <v>2526.9490212169435</v>
      </c>
      <c r="BN9" s="274">
        <f>BN7+BN8</f>
        <v>465.83244950122094</v>
      </c>
      <c r="BO9" s="283">
        <f t="shared" si="21"/>
        <v>0.15565200936286111</v>
      </c>
      <c r="BP9" s="289">
        <f>BP7+BP8</f>
        <v>404.2365065291313</v>
      </c>
      <c r="BQ9" s="283">
        <f t="shared" ref="BQ9:BQ14" si="52">BP9/BL9</f>
        <v>0.13507050564307607</v>
      </c>
      <c r="BR9" s="274">
        <f>BR7+BR8</f>
        <v>3233.412494503476</v>
      </c>
      <c r="BS9" s="274">
        <f>BS7+BS8</f>
        <v>2657.880108592803</v>
      </c>
      <c r="BT9" s="274">
        <f>BT7+BT8</f>
        <v>575.53238591067282</v>
      </c>
      <c r="BU9" s="283">
        <f t="shared" si="23"/>
        <v>0.17799534915171775</v>
      </c>
      <c r="BV9" s="289">
        <f>BV7+BV8</f>
        <v>499.43107510868441</v>
      </c>
      <c r="BW9" s="283">
        <f t="shared" ref="BW9:BW14" si="53">BV9/BR9</f>
        <v>0.15445943750068214</v>
      </c>
      <c r="BX9" s="274">
        <f t="shared" si="24"/>
        <v>34480.33394986637</v>
      </c>
      <c r="BY9" s="274">
        <f t="shared" si="24"/>
        <v>29501.305120471807</v>
      </c>
      <c r="BZ9" s="274">
        <f t="shared" si="24"/>
        <v>4979.0288293945659</v>
      </c>
      <c r="CA9" s="283">
        <f t="shared" si="25"/>
        <v>0.14440198974389173</v>
      </c>
      <c r="CB9" s="274">
        <f t="shared" si="24"/>
        <v>4320.6634103256347</v>
      </c>
      <c r="CC9" s="273">
        <f t="shared" si="27"/>
        <v>0.1253080499918528</v>
      </c>
      <c r="CD9" s="284"/>
      <c r="CE9" s="284"/>
      <c r="CF9" s="284"/>
      <c r="CG9" s="284">
        <f t="shared" si="29"/>
        <v>0</v>
      </c>
      <c r="CH9" s="285">
        <v>0.17901666466293975</v>
      </c>
      <c r="CI9" s="286">
        <v>0.14737764557527241</v>
      </c>
      <c r="CJ9" s="287">
        <f t="shared" si="30"/>
        <v>-2.9756558313806802E-3</v>
      </c>
    </row>
    <row r="10" spans="1:88" s="279" customFormat="1" ht="18" customHeight="1">
      <c r="A10" s="268"/>
      <c r="B10" s="269" t="s">
        <v>114</v>
      </c>
      <c r="C10" s="270" t="s">
        <v>6</v>
      </c>
      <c r="D10" s="271">
        <f t="shared" si="0"/>
        <v>7889.0884009256451</v>
      </c>
      <c r="E10" s="271">
        <v>6100.7008874668054</v>
      </c>
      <c r="F10" s="272">
        <v>1788.3875134588397</v>
      </c>
      <c r="G10" s="273">
        <f t="shared" si="1"/>
        <v>0.22669127566741476</v>
      </c>
      <c r="H10" s="274">
        <f t="shared" si="31"/>
        <v>1551.9131858138749</v>
      </c>
      <c r="I10" s="273">
        <f t="shared" si="43"/>
        <v>0.19671641474213741</v>
      </c>
      <c r="J10" s="271">
        <f t="shared" si="2"/>
        <v>8100.8910127855779</v>
      </c>
      <c r="K10" s="271">
        <v>6681.3184255682772</v>
      </c>
      <c r="L10" s="272">
        <v>1419.5725872173005</v>
      </c>
      <c r="M10" s="273">
        <f t="shared" si="3"/>
        <v>0.17523659866264085</v>
      </c>
      <c r="N10" s="274">
        <f t="shared" si="32"/>
        <v>1231.8658007523313</v>
      </c>
      <c r="O10" s="273">
        <f t="shared" si="26"/>
        <v>0.15206547018199434</v>
      </c>
      <c r="P10" s="271">
        <f t="shared" si="4"/>
        <v>7921.4101079464017</v>
      </c>
      <c r="Q10" s="271">
        <v>5994.7820041402983</v>
      </c>
      <c r="R10" s="272">
        <v>1926.6281038061036</v>
      </c>
      <c r="S10" s="273">
        <f t="shared" si="5"/>
        <v>0.24321782076064929</v>
      </c>
      <c r="T10" s="274">
        <f t="shared" si="33"/>
        <v>1671.8745439423974</v>
      </c>
      <c r="U10" s="273">
        <f t="shared" si="44"/>
        <v>0.21105769315809672</v>
      </c>
      <c r="V10" s="271">
        <f t="shared" si="6"/>
        <v>6722.2905741338873</v>
      </c>
      <c r="W10" s="271">
        <v>5662.4388377989744</v>
      </c>
      <c r="X10" s="272">
        <v>1059.8517363349126</v>
      </c>
      <c r="Y10" s="273">
        <f t="shared" si="7"/>
        <v>0.15766229154285941</v>
      </c>
      <c r="Z10" s="274">
        <f t="shared" si="34"/>
        <v>919.71000258481592</v>
      </c>
      <c r="AA10" s="273">
        <f t="shared" si="45"/>
        <v>0.13681497287898969</v>
      </c>
      <c r="AB10" s="271">
        <f t="shared" si="8"/>
        <v>5516.5705274499378</v>
      </c>
      <c r="AC10" s="271">
        <v>4854.5560580761166</v>
      </c>
      <c r="AD10" s="272">
        <v>662.0144693738215</v>
      </c>
      <c r="AE10" s="273">
        <f t="shared" si="9"/>
        <v>0.12000471417517451</v>
      </c>
      <c r="AF10" s="274">
        <f t="shared" si="35"/>
        <v>574.47783351706698</v>
      </c>
      <c r="AG10" s="273">
        <f t="shared" si="46"/>
        <v>0.10413676951260192</v>
      </c>
      <c r="AH10" s="271">
        <f t="shared" si="10"/>
        <v>5295.2764046842176</v>
      </c>
      <c r="AI10" s="271">
        <v>4893.4049591247403</v>
      </c>
      <c r="AJ10" s="272">
        <v>401.87144555947697</v>
      </c>
      <c r="AK10" s="273">
        <f t="shared" si="11"/>
        <v>7.5892439760836705E-2</v>
      </c>
      <c r="AL10" s="274">
        <f t="shared" si="36"/>
        <v>348.73291759883955</v>
      </c>
      <c r="AM10" s="273">
        <f t="shared" si="47"/>
        <v>6.5857358699981994E-2</v>
      </c>
      <c r="AN10" s="271">
        <f t="shared" si="12"/>
        <v>5243.1891561005787</v>
      </c>
      <c r="AO10" s="271">
        <v>4622.1878730057924</v>
      </c>
      <c r="AP10" s="272">
        <v>621.00128309478623</v>
      </c>
      <c r="AQ10" s="273">
        <f t="shared" si="13"/>
        <v>0.11843961081820518</v>
      </c>
      <c r="AR10" s="274">
        <f t="shared" si="37"/>
        <v>538.88772561278279</v>
      </c>
      <c r="AS10" s="273">
        <f t="shared" si="48"/>
        <v>0.10277861613780875</v>
      </c>
      <c r="AT10" s="271">
        <f t="shared" si="14"/>
        <v>5085.737453491487</v>
      </c>
      <c r="AU10" s="271">
        <v>4412.9133660993557</v>
      </c>
      <c r="AV10" s="272">
        <v>672.82408739213088</v>
      </c>
      <c r="AW10" s="273">
        <f t="shared" si="15"/>
        <v>0.13229626844583181</v>
      </c>
      <c r="AX10" s="274">
        <f t="shared" si="38"/>
        <v>583.85812084851977</v>
      </c>
      <c r="AY10" s="273">
        <f t="shared" si="49"/>
        <v>0.11480304010732729</v>
      </c>
      <c r="AZ10" s="271">
        <f t="shared" si="16"/>
        <v>6017.1332394336259</v>
      </c>
      <c r="BA10" s="271">
        <v>5094.5106794201592</v>
      </c>
      <c r="BB10" s="272">
        <v>922.62256001346702</v>
      </c>
      <c r="BC10" s="273">
        <f t="shared" si="17"/>
        <v>0.15333257936969177</v>
      </c>
      <c r="BD10" s="274">
        <f t="shared" si="39"/>
        <v>800.6263215543338</v>
      </c>
      <c r="BE10" s="273">
        <f t="shared" si="50"/>
        <v>0.13305776849137785</v>
      </c>
      <c r="BF10" s="271">
        <f t="shared" si="18"/>
        <v>7158.46078241547</v>
      </c>
      <c r="BG10" s="271">
        <v>5836.783342062924</v>
      </c>
      <c r="BH10" s="272">
        <v>1321.6774403525462</v>
      </c>
      <c r="BI10" s="273">
        <f t="shared" si="19"/>
        <v>0.18463151234958283</v>
      </c>
      <c r="BJ10" s="274">
        <f t="shared" si="40"/>
        <v>1146.9151018108225</v>
      </c>
      <c r="BK10" s="273">
        <f t="shared" si="51"/>
        <v>0.16021811625037924</v>
      </c>
      <c r="BL10" s="271">
        <f t="shared" si="20"/>
        <v>7720.1656712867607</v>
      </c>
      <c r="BM10" s="271">
        <v>6550.4914599462909</v>
      </c>
      <c r="BN10" s="272">
        <v>1169.6742113404696</v>
      </c>
      <c r="BO10" s="273">
        <f t="shared" si="21"/>
        <v>0.15150895215769558</v>
      </c>
      <c r="BP10" s="274">
        <f t="shared" si="41"/>
        <v>1015.0109067664873</v>
      </c>
      <c r="BQ10" s="273">
        <f t="shared" si="52"/>
        <v>0.13147527527052538</v>
      </c>
      <c r="BR10" s="271">
        <f t="shared" si="22"/>
        <v>7952.877254809905</v>
      </c>
      <c r="BS10" s="271">
        <v>6110.2353676955008</v>
      </c>
      <c r="BT10" s="272">
        <v>1842.6418871144044</v>
      </c>
      <c r="BU10" s="273">
        <f t="shared" si="23"/>
        <v>0.23169499893890272</v>
      </c>
      <c r="BV10" s="274">
        <f t="shared" si="42"/>
        <v>1598.9936296385513</v>
      </c>
      <c r="BW10" s="273">
        <f t="shared" si="53"/>
        <v>0.20105850730582808</v>
      </c>
      <c r="BX10" s="271">
        <f t="shared" si="24"/>
        <v>80623.090585463491</v>
      </c>
      <c r="BY10" s="271">
        <f t="shared" si="24"/>
        <v>66814.323260405232</v>
      </c>
      <c r="BZ10" s="272">
        <f t="shared" si="24"/>
        <v>13808.767325058261</v>
      </c>
      <c r="CA10" s="273">
        <f t="shared" si="25"/>
        <v>0.17127558897559814</v>
      </c>
      <c r="CB10" s="272">
        <f t="shared" si="24"/>
        <v>11982.866090440823</v>
      </c>
      <c r="CC10" s="273">
        <f t="shared" si="27"/>
        <v>0.14862821560702311</v>
      </c>
      <c r="CD10" s="276">
        <v>64335.595353253979</v>
      </c>
      <c r="CE10" s="276">
        <f t="shared" si="28"/>
        <v>2478.727907151253</v>
      </c>
      <c r="CF10" s="276">
        <v>323.40199999999999</v>
      </c>
      <c r="CG10" s="276">
        <f t="shared" si="29"/>
        <v>2802.1299071512531</v>
      </c>
      <c r="CH10" s="277">
        <v>0.16249849910398689</v>
      </c>
      <c r="CI10" s="277">
        <v>0.17122130081622919</v>
      </c>
      <c r="CJ10" s="290">
        <f t="shared" si="30"/>
        <v>5.4288159368948152E-5</v>
      </c>
    </row>
    <row r="11" spans="1:88" s="279" customFormat="1" ht="18" customHeight="1">
      <c r="A11" s="268"/>
      <c r="B11" s="269" t="s">
        <v>114</v>
      </c>
      <c r="C11" s="270" t="s">
        <v>7</v>
      </c>
      <c r="D11" s="271">
        <f t="shared" si="0"/>
        <v>21623.415577109598</v>
      </c>
      <c r="E11" s="271">
        <v>17025.30356254843</v>
      </c>
      <c r="F11" s="272">
        <v>4598.1120145611667</v>
      </c>
      <c r="G11" s="273">
        <f t="shared" si="1"/>
        <v>0.21264503742085489</v>
      </c>
      <c r="H11" s="274">
        <f t="shared" si="31"/>
        <v>3990.1143412959241</v>
      </c>
      <c r="I11" s="273">
        <f t="shared" si="43"/>
        <v>0.18452747795865479</v>
      </c>
      <c r="J11" s="271">
        <f t="shared" si="2"/>
        <v>20587.717432420101</v>
      </c>
      <c r="K11" s="271">
        <v>17026.516446063695</v>
      </c>
      <c r="L11" s="272">
        <v>3561.2009863564067</v>
      </c>
      <c r="M11" s="273">
        <f t="shared" si="3"/>
        <v>0.17297697027590228</v>
      </c>
      <c r="N11" s="274">
        <f t="shared" si="32"/>
        <v>3090.3116502815369</v>
      </c>
      <c r="O11" s="273">
        <f t="shared" si="26"/>
        <v>0.1501046272091888</v>
      </c>
      <c r="P11" s="271">
        <f t="shared" si="4"/>
        <v>19644.460906761018</v>
      </c>
      <c r="Q11" s="271">
        <v>15705.797954367696</v>
      </c>
      <c r="R11" s="272">
        <v>3938.6629523933229</v>
      </c>
      <c r="S11" s="273">
        <f t="shared" si="5"/>
        <v>0.20049738046197829</v>
      </c>
      <c r="T11" s="274">
        <f t="shared" si="33"/>
        <v>3417.8626971477597</v>
      </c>
      <c r="U11" s="273">
        <f t="shared" si="44"/>
        <v>0.17398607746835326</v>
      </c>
      <c r="V11" s="271">
        <f t="shared" si="6"/>
        <v>17147.602516388884</v>
      </c>
      <c r="W11" s="271">
        <v>14907.87384272931</v>
      </c>
      <c r="X11" s="272">
        <v>2239.7286736595761</v>
      </c>
      <c r="Y11" s="273">
        <f t="shared" si="7"/>
        <v>0.13061468339489132</v>
      </c>
      <c r="Z11" s="274">
        <f t="shared" si="34"/>
        <v>1943.5745525728962</v>
      </c>
      <c r="AA11" s="273">
        <f t="shared" si="45"/>
        <v>0.11334380714244557</v>
      </c>
      <c r="AB11" s="271">
        <f t="shared" si="8"/>
        <v>15052.95639857421</v>
      </c>
      <c r="AC11" s="271">
        <v>12959.057236879295</v>
      </c>
      <c r="AD11" s="272">
        <v>2093.8991616949156</v>
      </c>
      <c r="AE11" s="273">
        <f t="shared" si="9"/>
        <v>0.13910218738780417</v>
      </c>
      <c r="AF11" s="274">
        <f t="shared" si="35"/>
        <v>1817.0277383083207</v>
      </c>
      <c r="AG11" s="273">
        <f t="shared" si="46"/>
        <v>0.12070902819332065</v>
      </c>
      <c r="AH11" s="271">
        <f t="shared" si="10"/>
        <v>14606.346820826928</v>
      </c>
      <c r="AI11" s="271">
        <v>12696.135727405077</v>
      </c>
      <c r="AJ11" s="272">
        <v>1910.2110934218513</v>
      </c>
      <c r="AK11" s="273">
        <f t="shared" si="11"/>
        <v>0.13077952460351794</v>
      </c>
      <c r="AL11" s="274">
        <f t="shared" si="36"/>
        <v>1657.6283167152294</v>
      </c>
      <c r="AM11" s="273">
        <f t="shared" si="47"/>
        <v>0.11348685178087425</v>
      </c>
      <c r="AN11" s="271">
        <f t="shared" si="12"/>
        <v>14934.909158763166</v>
      </c>
      <c r="AO11" s="271">
        <v>12267.868578782642</v>
      </c>
      <c r="AP11" s="272">
        <v>2667.0405799805258</v>
      </c>
      <c r="AQ11" s="273">
        <f t="shared" si="13"/>
        <v>0.1785776231799589</v>
      </c>
      <c r="AR11" s="274">
        <f t="shared" si="37"/>
        <v>2314.3839978883434</v>
      </c>
      <c r="AS11" s="273">
        <f t="shared" si="48"/>
        <v>0.15496471878641202</v>
      </c>
      <c r="AT11" s="271">
        <f t="shared" si="14"/>
        <v>15696.45913827782</v>
      </c>
      <c r="AU11" s="271">
        <v>13392.207763412427</v>
      </c>
      <c r="AV11" s="272">
        <v>2304.2513748653932</v>
      </c>
      <c r="AW11" s="273">
        <f t="shared" si="15"/>
        <v>0.1468007118399195</v>
      </c>
      <c r="AX11" s="274">
        <f t="shared" si="38"/>
        <v>1999.5655668424893</v>
      </c>
      <c r="AY11" s="273">
        <f t="shared" si="49"/>
        <v>0.1273895946357923</v>
      </c>
      <c r="AZ11" s="271">
        <f t="shared" si="16"/>
        <v>17015.300741995758</v>
      </c>
      <c r="BA11" s="271">
        <v>13444.855123776329</v>
      </c>
      <c r="BB11" s="272">
        <v>3570.4456182194267</v>
      </c>
      <c r="BC11" s="273">
        <f t="shared" si="17"/>
        <v>0.2098373500626497</v>
      </c>
      <c r="BD11" s="274">
        <f t="shared" si="39"/>
        <v>3098.3338859425717</v>
      </c>
      <c r="BE11" s="273">
        <f t="shared" si="50"/>
        <v>0.18209104457939554</v>
      </c>
      <c r="BF11" s="271">
        <f t="shared" si="18"/>
        <v>20284.284888236798</v>
      </c>
      <c r="BG11" s="271">
        <v>15926.940433140733</v>
      </c>
      <c r="BH11" s="272">
        <v>4357.344455096063</v>
      </c>
      <c r="BI11" s="273">
        <f t="shared" si="19"/>
        <v>0.21481380680188342</v>
      </c>
      <c r="BJ11" s="274">
        <f t="shared" si="40"/>
        <v>3781.1829170726273</v>
      </c>
      <c r="BK11" s="273">
        <f t="shared" si="51"/>
        <v>0.18640947600106916</v>
      </c>
      <c r="BL11" s="271">
        <f t="shared" si="20"/>
        <v>21292.343732152218</v>
      </c>
      <c r="BM11" s="271">
        <v>17352.358510983435</v>
      </c>
      <c r="BN11" s="272">
        <v>3939.9852211687839</v>
      </c>
      <c r="BO11" s="273">
        <f t="shared" si="21"/>
        <v>0.18504234530176508</v>
      </c>
      <c r="BP11" s="274">
        <f t="shared" si="41"/>
        <v>3419.0101253938114</v>
      </c>
      <c r="BQ11" s="273">
        <f t="shared" si="52"/>
        <v>0.16057462571539183</v>
      </c>
      <c r="BR11" s="271">
        <f t="shared" si="22"/>
        <v>22972.825347991398</v>
      </c>
      <c r="BS11" s="271">
        <v>17627.088268344087</v>
      </c>
      <c r="BT11" s="272">
        <v>5345.7370796473133</v>
      </c>
      <c r="BU11" s="273">
        <f t="shared" si="23"/>
        <v>0.23269828585166655</v>
      </c>
      <c r="BV11" s="274">
        <f t="shared" si="42"/>
        <v>4638.8826802719577</v>
      </c>
      <c r="BW11" s="273">
        <f t="shared" si="53"/>
        <v>0.20192913192009937</v>
      </c>
      <c r="BX11" s="271">
        <f t="shared" si="24"/>
        <v>220858.62265949789</v>
      </c>
      <c r="BY11" s="291">
        <f t="shared" si="24"/>
        <v>180332.00344843316</v>
      </c>
      <c r="BZ11" s="272">
        <f t="shared" si="24"/>
        <v>40526.619211064746</v>
      </c>
      <c r="CA11" s="273">
        <f t="shared" si="25"/>
        <v>0.18349575272660029</v>
      </c>
      <c r="CB11" s="272">
        <f t="shared" si="24"/>
        <v>35167.878469733463</v>
      </c>
      <c r="CC11" s="273">
        <f t="shared" si="27"/>
        <v>0.15923253548471358</v>
      </c>
      <c r="CD11" s="276">
        <v>166186.30727419103</v>
      </c>
      <c r="CE11" s="276">
        <f t="shared" si="28"/>
        <v>14145.696174242126</v>
      </c>
      <c r="CF11" s="276">
        <f>-BY90</f>
        <v>-1961.2703880000001</v>
      </c>
      <c r="CG11" s="276">
        <f t="shared" si="29"/>
        <v>12184.425786242125</v>
      </c>
      <c r="CH11" s="277">
        <v>0.18799412894171041</v>
      </c>
      <c r="CI11" s="277">
        <v>0.18821787655801764</v>
      </c>
      <c r="CJ11" s="278">
        <f t="shared" si="30"/>
        <v>-4.7221238314173464E-3</v>
      </c>
    </row>
    <row r="12" spans="1:88" s="279" customFormat="1" ht="18" customHeight="1">
      <c r="A12" s="268"/>
      <c r="B12" s="269" t="s">
        <v>114</v>
      </c>
      <c r="C12" s="270" t="s">
        <v>8</v>
      </c>
      <c r="D12" s="271">
        <f t="shared" si="0"/>
        <v>8598.4042812469233</v>
      </c>
      <c r="E12" s="271">
        <v>6727.3790103751289</v>
      </c>
      <c r="F12" s="271">
        <v>1871.0252708717937</v>
      </c>
      <c r="G12" s="273">
        <f t="shared" si="1"/>
        <v>0.217601453673502</v>
      </c>
      <c r="H12" s="274">
        <f t="shared" si="31"/>
        <v>1623.6239444778153</v>
      </c>
      <c r="I12" s="273">
        <f t="shared" si="43"/>
        <v>0.188828518800742</v>
      </c>
      <c r="J12" s="271">
        <f t="shared" si="2"/>
        <v>8622.4043424924439</v>
      </c>
      <c r="K12" s="271">
        <v>7345.5647437002817</v>
      </c>
      <c r="L12" s="271">
        <v>1276.839598792162</v>
      </c>
      <c r="M12" s="273">
        <f t="shared" si="3"/>
        <v>0.14808393901219796</v>
      </c>
      <c r="N12" s="274">
        <f t="shared" si="32"/>
        <v>1108.0060639108565</v>
      </c>
      <c r="O12" s="273">
        <f t="shared" si="26"/>
        <v>0.12850314365918145</v>
      </c>
      <c r="P12" s="271">
        <f t="shared" si="4"/>
        <v>8133.393692811278</v>
      </c>
      <c r="Q12" s="271">
        <v>6943.3877858731403</v>
      </c>
      <c r="R12" s="271">
        <v>1190.0059069381373</v>
      </c>
      <c r="S12" s="273">
        <f t="shared" si="5"/>
        <v>0.14631111586174997</v>
      </c>
      <c r="T12" s="274">
        <f t="shared" si="33"/>
        <v>1032.6541894725653</v>
      </c>
      <c r="U12" s="273">
        <f t="shared" si="44"/>
        <v>0.12696473679680348</v>
      </c>
      <c r="V12" s="271">
        <f t="shared" si="6"/>
        <v>7365.3153568062489</v>
      </c>
      <c r="W12" s="271">
        <v>6512.1025643626745</v>
      </c>
      <c r="X12" s="271">
        <v>853.21279244357436</v>
      </c>
      <c r="Y12" s="273">
        <f t="shared" si="7"/>
        <v>0.1158419906155308</v>
      </c>
      <c r="Z12" s="274">
        <f t="shared" si="34"/>
        <v>740.39444635651409</v>
      </c>
      <c r="AA12" s="273">
        <f t="shared" si="45"/>
        <v>0.10052447322195369</v>
      </c>
      <c r="AB12" s="271">
        <f t="shared" si="8"/>
        <v>6247.9694228066437</v>
      </c>
      <c r="AC12" s="271">
        <v>5630.2176579707229</v>
      </c>
      <c r="AD12" s="271">
        <v>617.75176483592077</v>
      </c>
      <c r="AE12" s="273">
        <f t="shared" si="9"/>
        <v>9.8872405261935664E-2</v>
      </c>
      <c r="AF12" s="274">
        <f t="shared" si="35"/>
        <v>536.0678836067716</v>
      </c>
      <c r="AG12" s="273">
        <f t="shared" si="46"/>
        <v>8.5798736730367212E-2</v>
      </c>
      <c r="AH12" s="271">
        <f t="shared" si="10"/>
        <v>6227.810154685134</v>
      </c>
      <c r="AI12" s="271">
        <v>5691.4687517139719</v>
      </c>
      <c r="AJ12" s="271">
        <v>536.34140297116198</v>
      </c>
      <c r="AK12" s="273">
        <f t="shared" si="11"/>
        <v>8.6120384155845928E-2</v>
      </c>
      <c r="AL12" s="274">
        <f t="shared" si="36"/>
        <v>465.42222482812934</v>
      </c>
      <c r="AM12" s="273">
        <f t="shared" si="47"/>
        <v>7.4732885760494125E-2</v>
      </c>
      <c r="AN12" s="271">
        <f t="shared" si="12"/>
        <v>6049.0766256930356</v>
      </c>
      <c r="AO12" s="271">
        <v>5180.4250407203999</v>
      </c>
      <c r="AP12" s="271">
        <v>868.65158497263565</v>
      </c>
      <c r="AQ12" s="273">
        <f t="shared" si="13"/>
        <v>0.14360069126634931</v>
      </c>
      <c r="AR12" s="274">
        <f t="shared" si="37"/>
        <v>753.79180320371961</v>
      </c>
      <c r="AS12" s="273">
        <f t="shared" si="48"/>
        <v>0.12461270535110118</v>
      </c>
      <c r="AT12" s="271">
        <f t="shared" si="14"/>
        <v>6509.1108709010987</v>
      </c>
      <c r="AU12" s="271">
        <v>5828.5168469213177</v>
      </c>
      <c r="AV12" s="271">
        <v>680.59402397978135</v>
      </c>
      <c r="AW12" s="273">
        <f t="shared" si="15"/>
        <v>0.10456021374937224</v>
      </c>
      <c r="AX12" s="274">
        <f t="shared" si="38"/>
        <v>590.60065676568865</v>
      </c>
      <c r="AY12" s="273">
        <f t="shared" si="49"/>
        <v>9.0734459510585647E-2</v>
      </c>
      <c r="AZ12" s="271">
        <f t="shared" si="16"/>
        <v>6860.3032250515362</v>
      </c>
      <c r="BA12" s="271">
        <v>5721.8661038608088</v>
      </c>
      <c r="BB12" s="271">
        <v>1138.4371211907271</v>
      </c>
      <c r="BC12" s="273">
        <f t="shared" si="17"/>
        <v>0.16594559800702904</v>
      </c>
      <c r="BD12" s="274">
        <f t="shared" si="39"/>
        <v>987.90422450382414</v>
      </c>
      <c r="BE12" s="273">
        <f t="shared" si="50"/>
        <v>0.14400299696612939</v>
      </c>
      <c r="BF12" s="271">
        <f t="shared" si="18"/>
        <v>8283.5156519897937</v>
      </c>
      <c r="BG12" s="271">
        <v>6861.1989835689046</v>
      </c>
      <c r="BH12" s="271">
        <v>1422.3166684208886</v>
      </c>
      <c r="BI12" s="273">
        <f t="shared" si="19"/>
        <v>0.17170447044175405</v>
      </c>
      <c r="BJ12" s="274">
        <f t="shared" si="40"/>
        <v>1234.2470384710844</v>
      </c>
      <c r="BK12" s="273">
        <f t="shared" si="51"/>
        <v>0.14900038707292168</v>
      </c>
      <c r="BL12" s="271">
        <f t="shared" si="20"/>
        <v>8673.6122675710067</v>
      </c>
      <c r="BM12" s="271">
        <v>7591.9044943625395</v>
      </c>
      <c r="BN12" s="271">
        <v>1081.7077732084672</v>
      </c>
      <c r="BO12" s="273">
        <f t="shared" si="21"/>
        <v>0.12471248884997634</v>
      </c>
      <c r="BP12" s="274">
        <f t="shared" si="41"/>
        <v>938.67606645992259</v>
      </c>
      <c r="BQ12" s="273">
        <f t="shared" si="52"/>
        <v>0.10822204607524993</v>
      </c>
      <c r="BR12" s="271">
        <f t="shared" si="22"/>
        <v>8792.5967483014629</v>
      </c>
      <c r="BS12" s="271">
        <v>7288.4988962315465</v>
      </c>
      <c r="BT12" s="271">
        <v>1504.0978520699171</v>
      </c>
      <c r="BU12" s="273">
        <f t="shared" si="23"/>
        <v>0.17106412304879964</v>
      </c>
      <c r="BV12" s="274">
        <f t="shared" si="42"/>
        <v>1305.2144861306429</v>
      </c>
      <c r="BW12" s="273">
        <f t="shared" si="53"/>
        <v>0.14844471132862788</v>
      </c>
      <c r="BX12" s="271">
        <f t="shared" si="24"/>
        <v>90363.51264035661</v>
      </c>
      <c r="BY12" s="271">
        <f t="shared" si="24"/>
        <v>77322.530879661426</v>
      </c>
      <c r="BZ12" s="271">
        <f t="shared" si="24"/>
        <v>13040.981760695166</v>
      </c>
      <c r="CA12" s="273">
        <f t="shared" si="25"/>
        <v>0.14431689715956245</v>
      </c>
      <c r="CB12" s="271">
        <f t="shared" si="24"/>
        <v>11316.603028187534</v>
      </c>
      <c r="CC12" s="273">
        <f t="shared" si="27"/>
        <v>0.1252342090023347</v>
      </c>
      <c r="CD12" s="276">
        <v>67144.134825794012</v>
      </c>
      <c r="CE12" s="276">
        <f t="shared" si="28"/>
        <v>10178.396053867415</v>
      </c>
      <c r="CF12" s="276">
        <v>1200</v>
      </c>
      <c r="CG12" s="276">
        <f t="shared" si="29"/>
        <v>11378.396053867415</v>
      </c>
      <c r="CH12" s="277">
        <v>0.1500281024786225</v>
      </c>
      <c r="CI12" s="277">
        <v>0.14785862966040234</v>
      </c>
      <c r="CJ12" s="278">
        <f t="shared" si="30"/>
        <v>-3.5417325008398892E-3</v>
      </c>
    </row>
    <row r="13" spans="1:88" s="279" customFormat="1" ht="20.25" customHeight="1">
      <c r="A13" s="268"/>
      <c r="B13" s="269" t="s">
        <v>114</v>
      </c>
      <c r="C13" s="270" t="s">
        <v>9</v>
      </c>
      <c r="D13" s="271">
        <f t="shared" si="0"/>
        <v>6082.8040754805006</v>
      </c>
      <c r="E13" s="271">
        <v>4532.7783491761884</v>
      </c>
      <c r="F13" s="271">
        <v>1550.0257263043122</v>
      </c>
      <c r="G13" s="273">
        <f t="shared" si="1"/>
        <v>0.25482091927839556</v>
      </c>
      <c r="H13" s="274">
        <f t="shared" si="31"/>
        <v>1345.0694242155666</v>
      </c>
      <c r="I13" s="273">
        <f t="shared" si="43"/>
        <v>0.22112654090528391</v>
      </c>
      <c r="J13" s="271">
        <f t="shared" si="2"/>
        <v>5869.1516915913444</v>
      </c>
      <c r="K13" s="271">
        <v>4642.8401217772343</v>
      </c>
      <c r="L13" s="271">
        <v>1226.31156981411</v>
      </c>
      <c r="M13" s="273">
        <f t="shared" si="3"/>
        <v>0.20894187682540738</v>
      </c>
      <c r="N13" s="274">
        <f t="shared" si="32"/>
        <v>1064.1592388608622</v>
      </c>
      <c r="O13" s="273">
        <f t="shared" si="26"/>
        <v>0.18131397768871249</v>
      </c>
      <c r="P13" s="271">
        <f t="shared" si="4"/>
        <v>5627.399489533158</v>
      </c>
      <c r="Q13" s="271">
        <v>4300.3339218918527</v>
      </c>
      <c r="R13" s="271">
        <v>1327.0655676413053</v>
      </c>
      <c r="S13" s="273">
        <f t="shared" si="5"/>
        <v>0.23582217152160934</v>
      </c>
      <c r="T13" s="274">
        <f t="shared" si="33"/>
        <v>1151.5907695412996</v>
      </c>
      <c r="U13" s="273">
        <f t="shared" si="44"/>
        <v>0.20463995344265742</v>
      </c>
      <c r="V13" s="271">
        <f t="shared" si="6"/>
        <v>4708.250029374778</v>
      </c>
      <c r="W13" s="271">
        <v>4060.8226987037351</v>
      </c>
      <c r="X13" s="271">
        <v>647.42733067104268</v>
      </c>
      <c r="Y13" s="273">
        <f t="shared" si="7"/>
        <v>0.13750912263192114</v>
      </c>
      <c r="Z13" s="274">
        <f t="shared" si="34"/>
        <v>561.81951828853221</v>
      </c>
      <c r="AA13" s="273">
        <f t="shared" si="45"/>
        <v>0.11932661069045601</v>
      </c>
      <c r="AB13" s="271">
        <f t="shared" si="8"/>
        <v>3623.4816055324113</v>
      </c>
      <c r="AC13" s="271">
        <v>3200.2855418391937</v>
      </c>
      <c r="AD13" s="271">
        <v>423.19606369321764</v>
      </c>
      <c r="AE13" s="273">
        <f t="shared" si="9"/>
        <v>0.11679266235188626</v>
      </c>
      <c r="AF13" s="274">
        <f t="shared" si="35"/>
        <v>367.23783099995808</v>
      </c>
      <c r="AG13" s="273">
        <f t="shared" si="46"/>
        <v>0.1013494398424022</v>
      </c>
      <c r="AH13" s="271">
        <f t="shared" si="10"/>
        <v>3441.7010659522875</v>
      </c>
      <c r="AI13" s="271">
        <v>3059.0154403603733</v>
      </c>
      <c r="AJ13" s="271">
        <v>382.6856255919144</v>
      </c>
      <c r="AK13" s="273">
        <f t="shared" si="11"/>
        <v>0.11119083797768146</v>
      </c>
      <c r="AL13" s="274">
        <f t="shared" si="36"/>
        <v>332.08399404942071</v>
      </c>
      <c r="AM13" s="273">
        <f t="shared" si="47"/>
        <v>9.648833169580813E-2</v>
      </c>
      <c r="AN13" s="271">
        <f t="shared" si="12"/>
        <v>3638.9001389030732</v>
      </c>
      <c r="AO13" s="271">
        <v>3124.2004846474506</v>
      </c>
      <c r="AP13" s="271">
        <v>514.6996542556227</v>
      </c>
      <c r="AQ13" s="273">
        <f t="shared" si="13"/>
        <v>0.14144374250698072</v>
      </c>
      <c r="AR13" s="274">
        <f t="shared" si="37"/>
        <v>446.64211428555552</v>
      </c>
      <c r="AS13" s="273">
        <f t="shared" si="48"/>
        <v>0.12274096491699643</v>
      </c>
      <c r="AT13" s="271">
        <f t="shared" si="14"/>
        <v>3692.6999656465177</v>
      </c>
      <c r="AU13" s="271">
        <v>3248.7131605819668</v>
      </c>
      <c r="AV13" s="271">
        <v>443.98680506455082</v>
      </c>
      <c r="AW13" s="273">
        <f t="shared" si="15"/>
        <v>0.12023365266471565</v>
      </c>
      <c r="AX13" s="274">
        <f t="shared" si="38"/>
        <v>385.27946092311458</v>
      </c>
      <c r="AY13" s="273">
        <f t="shared" si="49"/>
        <v>0.10433543599734615</v>
      </c>
      <c r="AZ13" s="271">
        <f t="shared" si="16"/>
        <v>3825.9120897465473</v>
      </c>
      <c r="BA13" s="271">
        <v>3091.430538769644</v>
      </c>
      <c r="BB13" s="271">
        <v>734.48155097690346</v>
      </c>
      <c r="BC13" s="273">
        <f t="shared" si="17"/>
        <v>0.19197554302026845</v>
      </c>
      <c r="BD13" s="274">
        <f t="shared" si="39"/>
        <v>637.36276121361777</v>
      </c>
      <c r="BE13" s="273">
        <f t="shared" si="50"/>
        <v>0.16659106280088123</v>
      </c>
      <c r="BF13" s="271">
        <f t="shared" si="18"/>
        <v>5151.8204055554124</v>
      </c>
      <c r="BG13" s="271">
        <v>3943.4669243482131</v>
      </c>
      <c r="BH13" s="271">
        <v>1208.3534812071994</v>
      </c>
      <c r="BI13" s="273">
        <f t="shared" si="19"/>
        <v>0.23454883634999851</v>
      </c>
      <c r="BJ13" s="274">
        <f t="shared" si="40"/>
        <v>1048.5757066054978</v>
      </c>
      <c r="BK13" s="273">
        <f t="shared" si="51"/>
        <v>0.2035349884236603</v>
      </c>
      <c r="BL13" s="271">
        <f t="shared" si="20"/>
        <v>5496.5401531057651</v>
      </c>
      <c r="BM13" s="271">
        <v>4377.5925408177764</v>
      </c>
      <c r="BN13" s="271">
        <v>1118.9476122879892</v>
      </c>
      <c r="BO13" s="273">
        <f t="shared" si="21"/>
        <v>0.20357308072346911</v>
      </c>
      <c r="BP13" s="274">
        <f t="shared" si="41"/>
        <v>970.99176810185702</v>
      </c>
      <c r="BQ13" s="273">
        <f t="shared" si="52"/>
        <v>0.17665508502711616</v>
      </c>
      <c r="BR13" s="271">
        <f t="shared" si="22"/>
        <v>5918.0158364697818</v>
      </c>
      <c r="BS13" s="271">
        <v>4475.928063795629</v>
      </c>
      <c r="BT13" s="271">
        <v>1442.0877726741533</v>
      </c>
      <c r="BU13" s="273">
        <f t="shared" si="23"/>
        <v>0.24367757919593339</v>
      </c>
      <c r="BV13" s="274">
        <f t="shared" si="42"/>
        <v>1251.4038555243437</v>
      </c>
      <c r="BW13" s="273">
        <f t="shared" si="53"/>
        <v>0.21145665880320319</v>
      </c>
      <c r="BX13" s="271">
        <f t="shared" si="24"/>
        <v>57076.676546891584</v>
      </c>
      <c r="BY13" s="271">
        <f t="shared" si="24"/>
        <v>46057.407786709256</v>
      </c>
      <c r="BZ13" s="271">
        <f t="shared" si="24"/>
        <v>11019.26876018232</v>
      </c>
      <c r="CA13" s="273">
        <f t="shared" si="25"/>
        <v>0.1930607986806904</v>
      </c>
      <c r="CB13" s="271">
        <f t="shared" si="24"/>
        <v>9562.2164426096242</v>
      </c>
      <c r="CC13" s="273">
        <f t="shared" si="27"/>
        <v>0.16753281762566791</v>
      </c>
      <c r="CD13" s="276">
        <v>36362.5594490925</v>
      </c>
      <c r="CE13" s="276">
        <f t="shared" si="28"/>
        <v>9694.8483376167569</v>
      </c>
      <c r="CF13" s="276">
        <v>-3560.5259999999998</v>
      </c>
      <c r="CG13" s="276">
        <f t="shared" si="29"/>
        <v>6134.3223376167571</v>
      </c>
      <c r="CH13" s="277">
        <v>0.19766082792207101</v>
      </c>
      <c r="CI13" s="277">
        <v>0.20329314439934812</v>
      </c>
      <c r="CJ13" s="278">
        <f t="shared" si="30"/>
        <v>-1.023234571865772E-2</v>
      </c>
    </row>
    <row r="14" spans="1:88" s="301" customFormat="1" ht="20.25" customHeight="1">
      <c r="A14" s="292"/>
      <c r="B14" s="293" t="s">
        <v>114</v>
      </c>
      <c r="C14" s="294" t="s">
        <v>99</v>
      </c>
      <c r="D14" s="295">
        <f t="shared" si="0"/>
        <v>8212.2399958627502</v>
      </c>
      <c r="E14" s="296">
        <v>5778.7021448346823</v>
      </c>
      <c r="F14" s="295">
        <v>2433.5378510280684</v>
      </c>
      <c r="G14" s="297">
        <f t="shared" si="1"/>
        <v>0.29633058121219813</v>
      </c>
      <c r="H14" s="274">
        <f t="shared" si="31"/>
        <v>2111.7567925104731</v>
      </c>
      <c r="I14" s="297">
        <f t="shared" si="43"/>
        <v>0.25714747664149568</v>
      </c>
      <c r="J14" s="295">
        <f t="shared" si="2"/>
        <v>8409.1907678900989</v>
      </c>
      <c r="K14" s="296">
        <v>6685.1798807990326</v>
      </c>
      <c r="L14" s="295">
        <v>1724.0108870910656</v>
      </c>
      <c r="M14" s="273">
        <f t="shared" si="3"/>
        <v>0.205015076322692</v>
      </c>
      <c r="N14" s="274">
        <f t="shared" si="32"/>
        <v>1496.0489312457262</v>
      </c>
      <c r="O14" s="273">
        <f t="shared" si="26"/>
        <v>0.17790640889707049</v>
      </c>
      <c r="P14" s="295">
        <f t="shared" si="4"/>
        <v>8400.7465690612371</v>
      </c>
      <c r="Q14" s="296">
        <v>6024.9724377739331</v>
      </c>
      <c r="R14" s="295">
        <v>2375.774131287305</v>
      </c>
      <c r="S14" s="297">
        <f t="shared" si="5"/>
        <v>0.28280511877800785</v>
      </c>
      <c r="T14" s="274">
        <f t="shared" si="33"/>
        <v>2061.631035283523</v>
      </c>
      <c r="U14" s="297">
        <f t="shared" si="44"/>
        <v>0.24541045469413622</v>
      </c>
      <c r="V14" s="295">
        <f t="shared" si="6"/>
        <v>7391.9484143985919</v>
      </c>
      <c r="W14" s="296">
        <v>5871.5231072631841</v>
      </c>
      <c r="X14" s="295">
        <v>1520.4253071354074</v>
      </c>
      <c r="Y14" s="297">
        <f t="shared" si="7"/>
        <v>0.20568667716536126</v>
      </c>
      <c r="Z14" s="274">
        <f t="shared" si="34"/>
        <v>1319.3829997308671</v>
      </c>
      <c r="AA14" s="297">
        <f t="shared" si="45"/>
        <v>0.17848920552000525</v>
      </c>
      <c r="AB14" s="295">
        <f t="shared" si="8"/>
        <v>6309.9405395097892</v>
      </c>
      <c r="AC14" s="296">
        <v>5185.7920903030963</v>
      </c>
      <c r="AD14" s="295">
        <v>1124.1484492066925</v>
      </c>
      <c r="AE14" s="297">
        <f t="shared" si="9"/>
        <v>0.17815515727411688</v>
      </c>
      <c r="AF14" s="274">
        <f t="shared" si="35"/>
        <v>975.5049104329571</v>
      </c>
      <c r="AG14" s="297">
        <f t="shared" si="46"/>
        <v>0.15459811456618619</v>
      </c>
      <c r="AH14" s="295">
        <f t="shared" si="10"/>
        <v>5971.3187925796001</v>
      </c>
      <c r="AI14" s="296">
        <v>5120.8219218045624</v>
      </c>
      <c r="AJ14" s="295">
        <v>850.49687077503802</v>
      </c>
      <c r="AK14" s="297">
        <f t="shared" si="11"/>
        <v>0.14243032407379219</v>
      </c>
      <c r="AL14" s="274">
        <f t="shared" si="36"/>
        <v>738.03764470289047</v>
      </c>
      <c r="AM14" s="297">
        <f t="shared" si="47"/>
        <v>0.12359709309441498</v>
      </c>
      <c r="AN14" s="295">
        <f t="shared" si="12"/>
        <v>5952.2041167321595</v>
      </c>
      <c r="AO14" s="296">
        <v>4770.8484260384475</v>
      </c>
      <c r="AP14" s="295">
        <v>1181.3556906937117</v>
      </c>
      <c r="AQ14" s="297">
        <f t="shared" si="13"/>
        <v>0.19847365236901385</v>
      </c>
      <c r="AR14" s="274">
        <f t="shared" si="37"/>
        <v>1025.1477712333203</v>
      </c>
      <c r="AS14" s="297">
        <f t="shared" si="48"/>
        <v>0.17222994224131888</v>
      </c>
      <c r="AT14" s="295">
        <f t="shared" si="14"/>
        <v>6458.4409329467562</v>
      </c>
      <c r="AU14" s="296">
        <v>5416.8791610661783</v>
      </c>
      <c r="AV14" s="295">
        <v>1041.5617718805779</v>
      </c>
      <c r="AW14" s="297">
        <f t="shared" si="15"/>
        <v>0.16127139393149956</v>
      </c>
      <c r="AX14" s="274">
        <f t="shared" si="38"/>
        <v>903.83847765459961</v>
      </c>
      <c r="AY14" s="297">
        <f t="shared" si="49"/>
        <v>0.13994685204037477</v>
      </c>
      <c r="AZ14" s="295">
        <f t="shared" si="16"/>
        <v>7314.536167314579</v>
      </c>
      <c r="BA14" s="296">
        <v>5579.7406363683267</v>
      </c>
      <c r="BB14" s="295">
        <v>1734.7955309462523</v>
      </c>
      <c r="BC14" s="297">
        <f t="shared" si="17"/>
        <v>0.2371709553776335</v>
      </c>
      <c r="BD14" s="274">
        <f t="shared" si="39"/>
        <v>1505.4075466896475</v>
      </c>
      <c r="BE14" s="297">
        <f t="shared" si="50"/>
        <v>0.20581039074174612</v>
      </c>
      <c r="BF14" s="295">
        <f t="shared" si="18"/>
        <v>8362.7408197229288</v>
      </c>
      <c r="BG14" s="296">
        <v>6382.9640793507624</v>
      </c>
      <c r="BH14" s="295">
        <v>1979.7767403721659</v>
      </c>
      <c r="BI14" s="297">
        <f t="shared" si="19"/>
        <v>0.23673778526090436</v>
      </c>
      <c r="BJ14" s="274">
        <f t="shared" si="40"/>
        <v>1717.9954597250055</v>
      </c>
      <c r="BK14" s="297">
        <f t="shared" si="51"/>
        <v>0.2054344977035801</v>
      </c>
      <c r="BL14" s="295">
        <f t="shared" si="20"/>
        <v>8520.4215208931219</v>
      </c>
      <c r="BM14" s="296">
        <v>6738.0177449147404</v>
      </c>
      <c r="BN14" s="295">
        <v>1782.4037759783821</v>
      </c>
      <c r="BO14" s="297">
        <f t="shared" si="21"/>
        <v>0.2091919715013757</v>
      </c>
      <c r="BP14" s="274">
        <f t="shared" si="41"/>
        <v>1546.7206640441329</v>
      </c>
      <c r="BQ14" s="297">
        <f t="shared" si="52"/>
        <v>0.18153100292648475</v>
      </c>
      <c r="BR14" s="295">
        <f t="shared" si="22"/>
        <v>9340.2877205430996</v>
      </c>
      <c r="BS14" s="296">
        <v>7107.5980807144097</v>
      </c>
      <c r="BT14" s="295">
        <v>2232.6896398286895</v>
      </c>
      <c r="BU14" s="297">
        <f t="shared" si="23"/>
        <v>0.2390386363492952</v>
      </c>
      <c r="BV14" s="274">
        <f t="shared" si="42"/>
        <v>1937.4662738383799</v>
      </c>
      <c r="BW14" s="297">
        <f t="shared" si="53"/>
        <v>0.20743111259593233</v>
      </c>
      <c r="BX14" s="298">
        <f t="shared" si="24"/>
        <v>90644.016357454704</v>
      </c>
      <c r="BY14" s="298">
        <f t="shared" si="24"/>
        <v>70663.039711231351</v>
      </c>
      <c r="BZ14" s="298">
        <f t="shared" si="24"/>
        <v>19980.976646223357</v>
      </c>
      <c r="CA14" s="299">
        <f t="shared" si="25"/>
        <v>0.22043348749495356</v>
      </c>
      <c r="CB14" s="298">
        <f t="shared" si="24"/>
        <v>17338.93850709152</v>
      </c>
      <c r="CC14" s="273">
        <f t="shared" si="27"/>
        <v>0.19128607936695358</v>
      </c>
      <c r="CD14" s="284">
        <v>65679.93191872997</v>
      </c>
      <c r="CE14" s="284">
        <f t="shared" si="28"/>
        <v>4983.1077925013815</v>
      </c>
      <c r="CF14" s="284">
        <v>-1769.4079999999999</v>
      </c>
      <c r="CG14" s="300">
        <f t="shared" si="29"/>
        <v>3213.6997925013816</v>
      </c>
      <c r="CH14" s="285">
        <v>0.20911541797768893</v>
      </c>
      <c r="CI14" s="286">
        <v>0.22208501753960763</v>
      </c>
      <c r="CJ14" s="287">
        <f t="shared" si="30"/>
        <v>-1.6515300446540704E-3</v>
      </c>
    </row>
    <row r="15" spans="1:88" s="288" customFormat="1" ht="18" customHeight="1">
      <c r="A15" s="280"/>
      <c r="B15" s="293" t="s">
        <v>114</v>
      </c>
      <c r="C15" s="282" t="s">
        <v>12</v>
      </c>
      <c r="D15" s="274">
        <f>E15+F15</f>
        <v>458.9666198598868</v>
      </c>
      <c r="E15" s="274">
        <f>E97</f>
        <v>413.80200000000002</v>
      </c>
      <c r="F15" s="274">
        <v>45.164619859886763</v>
      </c>
      <c r="G15" s="283">
        <f>F15/D15</f>
        <v>9.8405020987527597E-2</v>
      </c>
      <c r="H15" s="274">
        <f t="shared" si="31"/>
        <v>39.192607063817242</v>
      </c>
      <c r="I15" s="283"/>
      <c r="J15" s="274">
        <f t="shared" si="2"/>
        <v>460.44000872176247</v>
      </c>
      <c r="K15" s="274">
        <f>K97</f>
        <v>415.13040000000001</v>
      </c>
      <c r="L15" s="274">
        <v>45.309608721762437</v>
      </c>
      <c r="M15" s="273">
        <f t="shared" si="3"/>
        <v>9.8405020987527625E-2</v>
      </c>
      <c r="N15" s="274">
        <f t="shared" si="32"/>
        <v>39.318424385201794</v>
      </c>
      <c r="O15" s="273">
        <f t="shared" si="26"/>
        <v>8.5393153593134805E-2</v>
      </c>
      <c r="P15" s="274">
        <f t="shared" si="4"/>
        <v>413.01864651881959</v>
      </c>
      <c r="Q15" s="274">
        <f>Q97</f>
        <v>380.51567999999997</v>
      </c>
      <c r="R15" s="274">
        <v>32.502966518819619</v>
      </c>
      <c r="S15" s="283">
        <f>R15/P15</f>
        <v>7.8696123753188921E-2</v>
      </c>
      <c r="T15" s="274">
        <f t="shared" si="33"/>
        <v>28.205174739263246</v>
      </c>
      <c r="U15" s="283"/>
      <c r="V15" s="274">
        <f t="shared" si="6"/>
        <v>379.98146868342968</v>
      </c>
      <c r="W15" s="274">
        <f>W97</f>
        <v>350.07840000000004</v>
      </c>
      <c r="X15" s="274">
        <v>29.903068683429662</v>
      </c>
      <c r="Y15" s="283">
        <f>X15/V15</f>
        <v>7.8696123753188921E-2</v>
      </c>
      <c r="Z15" s="274">
        <f t="shared" si="34"/>
        <v>25.949055356777141</v>
      </c>
      <c r="AA15" s="283"/>
      <c r="AB15" s="274">
        <f t="shared" si="8"/>
        <v>359.58689030772712</v>
      </c>
      <c r="AC15" s="274">
        <f>AC97</f>
        <v>320.65631999999999</v>
      </c>
      <c r="AD15" s="274">
        <v>38.930570307727116</v>
      </c>
      <c r="AE15" s="283">
        <f>AD15/AB15</f>
        <v>0.10826470974626225</v>
      </c>
      <c r="AF15" s="274">
        <f t="shared" si="35"/>
        <v>33.782871406301794</v>
      </c>
      <c r="AG15" s="283"/>
      <c r="AH15" s="274">
        <f t="shared" si="10"/>
        <v>332.60350155661774</v>
      </c>
      <c r="AI15" s="274">
        <f>AI97</f>
        <v>296.59428000000003</v>
      </c>
      <c r="AJ15" s="274">
        <v>36.009221556617689</v>
      </c>
      <c r="AK15" s="283">
        <f>AJ15/AH15</f>
        <v>0.10826470974626221</v>
      </c>
      <c r="AL15" s="274">
        <f t="shared" si="36"/>
        <v>31.247805816160657</v>
      </c>
      <c r="AM15" s="283"/>
      <c r="AN15" s="274">
        <f t="shared" si="12"/>
        <v>343.70585458470401</v>
      </c>
      <c r="AO15" s="274">
        <f>AO97</f>
        <v>306.49464</v>
      </c>
      <c r="AP15" s="274">
        <v>37.211214584703988</v>
      </c>
      <c r="AQ15" s="283">
        <f>AP15/AN15</f>
        <v>0.10826470974626222</v>
      </c>
      <c r="AR15" s="274">
        <f t="shared" si="37"/>
        <v>32.290862097590242</v>
      </c>
      <c r="AS15" s="283"/>
      <c r="AT15" s="274">
        <f t="shared" si="14"/>
        <v>358.41367267668835</v>
      </c>
      <c r="AU15" s="274">
        <f>AU97</f>
        <v>314.30700000000002</v>
      </c>
      <c r="AV15" s="274">
        <v>44.106672676688326</v>
      </c>
      <c r="AW15" s="283">
        <f>AV15/AT15</f>
        <v>0.12306079828733352</v>
      </c>
      <c r="AX15" s="274">
        <f t="shared" si="38"/>
        <v>38.274549779730712</v>
      </c>
      <c r="AY15" s="283"/>
      <c r="AZ15" s="274">
        <f t="shared" si="16"/>
        <v>422.93578519864934</v>
      </c>
      <c r="BA15" s="274">
        <f>BA97</f>
        <v>380.25626099999994</v>
      </c>
      <c r="BB15" s="274">
        <v>42.679524198649432</v>
      </c>
      <c r="BC15" s="283">
        <f>BB15/AZ15</f>
        <v>0.10091253966273679</v>
      </c>
      <c r="BD15" s="274">
        <f t="shared" si="39"/>
        <v>37.03610983060625</v>
      </c>
      <c r="BE15" s="283"/>
      <c r="BF15" s="274">
        <f t="shared" si="18"/>
        <v>479.82023624976438</v>
      </c>
      <c r="BG15" s="274">
        <f>BG97</f>
        <v>420.71181899999993</v>
      </c>
      <c r="BH15" s="274">
        <v>59.108417249764429</v>
      </c>
      <c r="BI15" s="283">
        <f>BH15/BF15</f>
        <v>0.12318867105679196</v>
      </c>
      <c r="BJ15" s="274">
        <f t="shared" si="40"/>
        <v>51.292648507193341</v>
      </c>
      <c r="BK15" s="283"/>
      <c r="BL15" s="274">
        <f t="shared" si="20"/>
        <v>413.33550058412521</v>
      </c>
      <c r="BM15" s="274">
        <f>BM97</f>
        <v>362.47010392174815</v>
      </c>
      <c r="BN15" s="274">
        <v>50.865396662377066</v>
      </c>
      <c r="BO15" s="283">
        <f>BN15/BL15</f>
        <v>0.12306079828733353</v>
      </c>
      <c r="BP15" s="274">
        <f t="shared" si="41"/>
        <v>44.139583388906765</v>
      </c>
      <c r="BQ15" s="283"/>
      <c r="BR15" s="274">
        <f t="shared" si="22"/>
        <v>454.24765089932146</v>
      </c>
      <c r="BS15" s="274">
        <f>BS97</f>
        <v>392.89849499999991</v>
      </c>
      <c r="BT15" s="274">
        <v>61.349155899321516</v>
      </c>
      <c r="BU15" s="283">
        <f>BT15/BR15</f>
        <v>0.13505662776210772</v>
      </c>
      <c r="BV15" s="274">
        <f t="shared" si="42"/>
        <v>53.237099488896447</v>
      </c>
      <c r="BW15" s="283"/>
      <c r="BX15" s="274">
        <f t="shared" si="24"/>
        <v>4877.0558358414955</v>
      </c>
      <c r="BY15" s="298">
        <f t="shared" si="24"/>
        <v>4353.9153989217484</v>
      </c>
      <c r="BZ15" s="274">
        <f t="shared" si="24"/>
        <v>523.14043691974814</v>
      </c>
      <c r="CA15" s="283">
        <f t="shared" si="25"/>
        <v>0.10726562387807574</v>
      </c>
      <c r="CB15" s="274">
        <f t="shared" si="24"/>
        <v>453.9667918604456</v>
      </c>
      <c r="CC15" s="273">
        <f t="shared" si="27"/>
        <v>9.3082139540876796E-2</v>
      </c>
      <c r="CD15" s="284"/>
      <c r="CE15" s="284"/>
      <c r="CF15" s="284"/>
      <c r="CG15" s="284">
        <f t="shared" si="29"/>
        <v>0</v>
      </c>
      <c r="CH15" s="285">
        <v>0.10726562387807574</v>
      </c>
      <c r="CI15" s="286">
        <v>0.12823461105970346</v>
      </c>
      <c r="CJ15" s="287">
        <f t="shared" si="30"/>
        <v>-2.0968987181627721E-2</v>
      </c>
    </row>
    <row r="16" spans="1:88" s="288" customFormat="1" ht="20.25" customHeight="1">
      <c r="A16" s="280"/>
      <c r="B16" s="281" t="s">
        <v>114</v>
      </c>
      <c r="C16" s="282" t="s">
        <v>128</v>
      </c>
      <c r="D16" s="274">
        <f>D14+D15</f>
        <v>8671.2066157226363</v>
      </c>
      <c r="E16" s="274">
        <f>E14+E15</f>
        <v>6192.5041448346819</v>
      </c>
      <c r="F16" s="274">
        <f>F14+F15</f>
        <v>2478.7024708879553</v>
      </c>
      <c r="G16" s="283">
        <f>F16/D16</f>
        <v>0.28585438921424966</v>
      </c>
      <c r="H16" s="289">
        <f>H14+H15</f>
        <v>2150.9493995742905</v>
      </c>
      <c r="I16" s="283"/>
      <c r="J16" s="274">
        <f>J14+J15</f>
        <v>8869.6307766118607</v>
      </c>
      <c r="K16" s="274">
        <f>K14+K15</f>
        <v>7100.3102807990326</v>
      </c>
      <c r="L16" s="274">
        <f>L14+L15</f>
        <v>1769.3204958128281</v>
      </c>
      <c r="M16" s="273">
        <f t="shared" si="3"/>
        <v>0.19948073830517404</v>
      </c>
      <c r="N16" s="289">
        <f>N14+N15</f>
        <v>1535.3673556309279</v>
      </c>
      <c r="O16" s="273">
        <f t="shared" si="26"/>
        <v>0.17310386354294535</v>
      </c>
      <c r="P16" s="274">
        <f>P14+P15</f>
        <v>8813.765215580057</v>
      </c>
      <c r="Q16" s="274">
        <f>Q14+Q15</f>
        <v>6405.4881177739335</v>
      </c>
      <c r="R16" s="274">
        <f>R14+R15</f>
        <v>2408.2770978061244</v>
      </c>
      <c r="S16" s="283">
        <f>R16/P16</f>
        <v>0.27324044138922859</v>
      </c>
      <c r="T16" s="289">
        <f>T14+T15</f>
        <v>2089.8362100227864</v>
      </c>
      <c r="U16" s="283"/>
      <c r="V16" s="274">
        <f>V14+V15</f>
        <v>7771.9298830820217</v>
      </c>
      <c r="W16" s="274">
        <f>W14+W15</f>
        <v>6221.6015072631844</v>
      </c>
      <c r="X16" s="274">
        <f>X14+X15</f>
        <v>1550.328375818837</v>
      </c>
      <c r="Y16" s="283">
        <f>X16/V16</f>
        <v>0.19947791592839767</v>
      </c>
      <c r="Z16" s="289">
        <f>Z14+Z15</f>
        <v>1345.3320550876442</v>
      </c>
      <c r="AA16" s="283"/>
      <c r="AB16" s="274">
        <f>AB14+AB15</f>
        <v>6669.5274298175163</v>
      </c>
      <c r="AC16" s="274">
        <f>AC14+AC15</f>
        <v>5506.4484103030964</v>
      </c>
      <c r="AD16" s="274">
        <f>AD14+AD15</f>
        <v>1163.0790195144195</v>
      </c>
      <c r="AE16" s="283">
        <f>AD16/AB16</f>
        <v>0.17438702093264236</v>
      </c>
      <c r="AF16" s="289">
        <f>AF14+AF15</f>
        <v>1009.2877818392589</v>
      </c>
      <c r="AG16" s="283"/>
      <c r="AH16" s="274">
        <f>AH14+AH15</f>
        <v>6303.9222941362177</v>
      </c>
      <c r="AI16" s="274">
        <f>AI14+AI15</f>
        <v>5417.4162018045627</v>
      </c>
      <c r="AJ16" s="274">
        <f>AJ14+AJ15</f>
        <v>886.50609233165574</v>
      </c>
      <c r="AK16" s="283">
        <f>AJ16/AH16</f>
        <v>0.1406276998617616</v>
      </c>
      <c r="AL16" s="289">
        <f>AL14+AL15</f>
        <v>769.2854505190511</v>
      </c>
      <c r="AM16" s="283"/>
      <c r="AN16" s="274">
        <f>AN14+AN15</f>
        <v>6295.9099713168634</v>
      </c>
      <c r="AO16" s="274">
        <f>AO14+AO15</f>
        <v>5077.3430660384474</v>
      </c>
      <c r="AP16" s="274">
        <f>AP14+AP15</f>
        <v>1218.5669052784158</v>
      </c>
      <c r="AQ16" s="283">
        <f>AP16/AN16</f>
        <v>0.19354897240113142</v>
      </c>
      <c r="AR16" s="289">
        <f>AR14+AR15</f>
        <v>1057.4386333309105</v>
      </c>
      <c r="AS16" s="283"/>
      <c r="AT16" s="274">
        <f>AT14+AT15</f>
        <v>6816.8546056234445</v>
      </c>
      <c r="AU16" s="274">
        <f>AU14+AU15</f>
        <v>5731.1861610661781</v>
      </c>
      <c r="AV16" s="274">
        <f>AV14+AV15</f>
        <v>1085.6684445572662</v>
      </c>
      <c r="AW16" s="283">
        <f>AV16/AT16</f>
        <v>0.15926237353832706</v>
      </c>
      <c r="AX16" s="289">
        <f>AX14+AX15</f>
        <v>942.11302743433032</v>
      </c>
      <c r="AY16" s="283"/>
      <c r="AZ16" s="274">
        <f>AZ14+AZ15</f>
        <v>7737.4719525132286</v>
      </c>
      <c r="BA16" s="274">
        <f>BA14+BA15</f>
        <v>5959.9968973683262</v>
      </c>
      <c r="BB16" s="274">
        <f>BB14+BB15</f>
        <v>1777.4750551449017</v>
      </c>
      <c r="BC16" s="283">
        <f>BB16/AZ16</f>
        <v>0.22972297231624283</v>
      </c>
      <c r="BD16" s="289">
        <f>BD14+BD15</f>
        <v>1542.4436565202536</v>
      </c>
      <c r="BE16" s="283"/>
      <c r="BF16" s="274">
        <f>BF14+BF15</f>
        <v>8842.5610559726938</v>
      </c>
      <c r="BG16" s="274">
        <f>BG14+BG15</f>
        <v>6803.6758983507625</v>
      </c>
      <c r="BH16" s="274">
        <f>BH14+BH15</f>
        <v>2038.8851576219304</v>
      </c>
      <c r="BI16" s="283">
        <f>BH16/BF16</f>
        <v>0.23057631660284308</v>
      </c>
      <c r="BJ16" s="289">
        <f>BJ14+BJ15</f>
        <v>1769.2881082321987</v>
      </c>
      <c r="BK16" s="283"/>
      <c r="BL16" s="274">
        <f>BL14+BL15</f>
        <v>8933.7570214772477</v>
      </c>
      <c r="BM16" s="274">
        <f>BM14+BM15</f>
        <v>7100.4878488364884</v>
      </c>
      <c r="BN16" s="274">
        <f>BN14+BN15</f>
        <v>1833.2691726407593</v>
      </c>
      <c r="BO16" s="283">
        <f>BN16/BL16</f>
        <v>0.2052069659196549</v>
      </c>
      <c r="BP16" s="289">
        <f>BP14+BP15</f>
        <v>1590.8602474330396</v>
      </c>
      <c r="BQ16" s="283"/>
      <c r="BR16" s="274">
        <f>BR14+BR15</f>
        <v>9794.5353714424218</v>
      </c>
      <c r="BS16" s="274">
        <f>BS14+BS15</f>
        <v>7500.4965757144091</v>
      </c>
      <c r="BT16" s="274">
        <f>BT14+BT15</f>
        <v>2294.0387957280109</v>
      </c>
      <c r="BU16" s="283">
        <f>BT16/BR16</f>
        <v>0.23421619390100507</v>
      </c>
      <c r="BV16" s="289">
        <f>BV14+BV15</f>
        <v>1990.7033733272765</v>
      </c>
      <c r="BW16" s="283"/>
      <c r="BX16" s="274">
        <f t="shared" si="24"/>
        <v>95521.072193296204</v>
      </c>
      <c r="BY16" s="298">
        <f t="shared" si="24"/>
        <v>75016.955110153111</v>
      </c>
      <c r="BZ16" s="274">
        <f t="shared" si="24"/>
        <v>20504.117083143108</v>
      </c>
      <c r="CA16" s="283">
        <f t="shared" si="25"/>
        <v>0.21465543269500814</v>
      </c>
      <c r="CB16" s="274">
        <f t="shared" si="24"/>
        <v>17792.90529895197</v>
      </c>
      <c r="CC16" s="273">
        <f t="shared" si="27"/>
        <v>0.18627204333454603</v>
      </c>
      <c r="CD16" s="284"/>
      <c r="CE16" s="284"/>
      <c r="CF16" s="284"/>
      <c r="CG16" s="284">
        <f t="shared" si="29"/>
        <v>0</v>
      </c>
      <c r="CH16" s="285">
        <v>0.20416926910356031</v>
      </c>
      <c r="CI16" s="286">
        <v>0.21720232525463459</v>
      </c>
      <c r="CJ16" s="287">
        <f t="shared" si="30"/>
        <v>-2.5468925596264513E-3</v>
      </c>
    </row>
    <row r="17" spans="1:89" s="301" customFormat="1" ht="18" customHeight="1">
      <c r="A17" s="292"/>
      <c r="B17" s="293" t="s">
        <v>114</v>
      </c>
      <c r="C17" s="294" t="s">
        <v>129</v>
      </c>
      <c r="D17" s="295">
        <f t="shared" si="0"/>
        <v>4621.0165652680589</v>
      </c>
      <c r="E17" s="295">
        <v>3334.5154627429833</v>
      </c>
      <c r="F17" s="295">
        <v>1286.5011025250751</v>
      </c>
      <c r="G17" s="297">
        <f t="shared" si="1"/>
        <v>0.27840218366549979</v>
      </c>
      <c r="H17" s="274">
        <f t="shared" si="31"/>
        <v>1116.3900494425493</v>
      </c>
      <c r="I17" s="297">
        <f>H17/D17</f>
        <v>0.24158970946640373</v>
      </c>
      <c r="J17" s="295">
        <f t="shared" si="2"/>
        <v>4617.5729941178315</v>
      </c>
      <c r="K17" s="295">
        <v>3622.6635496263466</v>
      </c>
      <c r="L17" s="295">
        <v>994.90944449148526</v>
      </c>
      <c r="M17" s="273">
        <f t="shared" si="3"/>
        <v>0.21546155215280113</v>
      </c>
      <c r="N17" s="274">
        <f t="shared" si="32"/>
        <v>863.35487917318687</v>
      </c>
      <c r="O17" s="273">
        <f t="shared" si="26"/>
        <v>0.1869715714885255</v>
      </c>
      <c r="P17" s="295">
        <f t="shared" si="4"/>
        <v>4403.5217942925374</v>
      </c>
      <c r="Q17" s="295">
        <v>3144.1132751344112</v>
      </c>
      <c r="R17" s="295">
        <v>1259.4085191581257</v>
      </c>
      <c r="S17" s="297">
        <f t="shared" ref="S17:S22" si="54">R17/P17</f>
        <v>0.28600029203681054</v>
      </c>
      <c r="T17" s="274">
        <f t="shared" si="33"/>
        <v>1092.8798554557818</v>
      </c>
      <c r="U17" s="297">
        <f>T17/P17</f>
        <v>0.24818313761323443</v>
      </c>
      <c r="V17" s="295">
        <f t="shared" si="6"/>
        <v>3631.5528510061213</v>
      </c>
      <c r="W17" s="295">
        <v>2875.1702216420304</v>
      </c>
      <c r="X17" s="295">
        <v>756.38262936409103</v>
      </c>
      <c r="Y17" s="297">
        <f t="shared" ref="Y17:Y22" si="55">X17/V17</f>
        <v>0.20828077144864773</v>
      </c>
      <c r="Z17" s="274">
        <f t="shared" si="34"/>
        <v>656.36791086761218</v>
      </c>
      <c r="AA17" s="297">
        <f>Z17/V17</f>
        <v>0.1807402887406046</v>
      </c>
      <c r="AB17" s="295">
        <f t="shared" si="8"/>
        <v>2818.3336881419136</v>
      </c>
      <c r="AC17" s="295">
        <v>2268.2596002857799</v>
      </c>
      <c r="AD17" s="295">
        <v>550.07408785613347</v>
      </c>
      <c r="AE17" s="297">
        <f t="shared" ref="AE17:AE22" si="56">AD17/AB17</f>
        <v>0.19517706159868858</v>
      </c>
      <c r="AF17" s="274">
        <f t="shared" si="35"/>
        <v>477.33906868284589</v>
      </c>
      <c r="AG17" s="297">
        <f>AF17/AB17</f>
        <v>0.16936925201271982</v>
      </c>
      <c r="AH17" s="295">
        <f t="shared" si="10"/>
        <v>2546.8590964869991</v>
      </c>
      <c r="AI17" s="295">
        <v>2219.9740453752884</v>
      </c>
      <c r="AJ17" s="295">
        <v>326.88505111171094</v>
      </c>
      <c r="AK17" s="297">
        <f t="shared" ref="AK17:AK22" si="57">AJ17/AH17</f>
        <v>0.12834830617940296</v>
      </c>
      <c r="AL17" s="274">
        <f t="shared" si="36"/>
        <v>283.66179994433423</v>
      </c>
      <c r="AM17" s="297">
        <f>AL17/AH17</f>
        <v>0.11137710772284266</v>
      </c>
      <c r="AN17" s="295">
        <f t="shared" si="12"/>
        <v>2572.4620669151036</v>
      </c>
      <c r="AO17" s="295">
        <v>2174.9103351523495</v>
      </c>
      <c r="AP17" s="295">
        <v>397.55173176275434</v>
      </c>
      <c r="AQ17" s="297">
        <f t="shared" ref="AQ17:AQ22" si="58">AP17/AN17</f>
        <v>0.15454133877258619</v>
      </c>
      <c r="AR17" s="274">
        <f t="shared" si="37"/>
        <v>344.98438952557524</v>
      </c>
      <c r="AS17" s="297">
        <f>AR17/AN17</f>
        <v>0.13410669644558859</v>
      </c>
      <c r="AT17" s="295">
        <f t="shared" si="14"/>
        <v>2635.9452374386201</v>
      </c>
      <c r="AU17" s="295">
        <v>2234.7946516088482</v>
      </c>
      <c r="AV17" s="295">
        <v>401.15058582977201</v>
      </c>
      <c r="AW17" s="297">
        <f t="shared" ref="AW17:AW22" si="59">AV17/AT17</f>
        <v>0.15218471921653989</v>
      </c>
      <c r="AX17" s="274">
        <f t="shared" si="38"/>
        <v>348.10737547710579</v>
      </c>
      <c r="AY17" s="297">
        <f>AX17/AT17</f>
        <v>0.13206168722054556</v>
      </c>
      <c r="AZ17" s="295">
        <f t="shared" si="16"/>
        <v>3010.6115657631854</v>
      </c>
      <c r="BA17" s="295">
        <v>2394.328353423904</v>
      </c>
      <c r="BB17" s="295">
        <v>616.28321233928125</v>
      </c>
      <c r="BC17" s="297">
        <f t="shared" ref="BC17:BC22" si="60">BB17/AZ17</f>
        <v>0.20470366198937207</v>
      </c>
      <c r="BD17" s="274">
        <f t="shared" si="39"/>
        <v>534.79351439627169</v>
      </c>
      <c r="BE17" s="297">
        <f>BD17/AZ17</f>
        <v>0.17763617215783278</v>
      </c>
      <c r="BF17" s="295">
        <f t="shared" si="18"/>
        <v>3856.2973730045396</v>
      </c>
      <c r="BG17" s="295">
        <v>2884.2158157835725</v>
      </c>
      <c r="BH17" s="295">
        <v>972.08155722096728</v>
      </c>
      <c r="BI17" s="297">
        <f t="shared" ref="BI17:BI22" si="61">BH17/BF17</f>
        <v>0.25207639950847299</v>
      </c>
      <c r="BJ17" s="274">
        <f t="shared" si="40"/>
        <v>843.54547042213244</v>
      </c>
      <c r="BK17" s="297">
        <f>BJ17/BF17</f>
        <v>0.218744922610806</v>
      </c>
      <c r="BL17" s="295">
        <f t="shared" si="20"/>
        <v>4222.0626811990951</v>
      </c>
      <c r="BM17" s="295">
        <v>3329.7112456786713</v>
      </c>
      <c r="BN17" s="295">
        <v>892.35143552042405</v>
      </c>
      <c r="BO17" s="297">
        <f t="shared" ref="BO17:BO22" si="62">BN17/BL17</f>
        <v>0.21135437886653782</v>
      </c>
      <c r="BP17" s="274">
        <f t="shared" si="41"/>
        <v>774.35787755289493</v>
      </c>
      <c r="BQ17" s="297">
        <f>BP17/BL17</f>
        <v>0.18340748018761577</v>
      </c>
      <c r="BR17" s="295">
        <f t="shared" si="22"/>
        <v>4580.0822673399725</v>
      </c>
      <c r="BS17" s="295">
        <v>3307.3370976883766</v>
      </c>
      <c r="BT17" s="295">
        <v>1272.7451696515961</v>
      </c>
      <c r="BU17" s="297">
        <f t="shared" ref="BU17:BU22" si="63">BT17/BR17</f>
        <v>0.27788696694978432</v>
      </c>
      <c r="BV17" s="274">
        <f t="shared" si="42"/>
        <v>1104.4530316268583</v>
      </c>
      <c r="BW17" s="297">
        <f>BV17/BR17</f>
        <v>0.241142618660495</v>
      </c>
      <c r="BX17" s="298">
        <f t="shared" si="24"/>
        <v>43516.318180973984</v>
      </c>
      <c r="BY17" s="298">
        <f t="shared" si="24"/>
        <v>33789.993654142563</v>
      </c>
      <c r="BZ17" s="298">
        <f t="shared" si="24"/>
        <v>9726.3245268314167</v>
      </c>
      <c r="CA17" s="297">
        <f t="shared" si="25"/>
        <v>0.22350982191052915</v>
      </c>
      <c r="CB17" s="298">
        <f t="shared" si="24"/>
        <v>8440.2352225671493</v>
      </c>
      <c r="CC17" s="273">
        <f t="shared" si="27"/>
        <v>0.1939556372270794</v>
      </c>
      <c r="CD17" s="284">
        <v>31353.350847242578</v>
      </c>
      <c r="CE17" s="284">
        <f t="shared" si="28"/>
        <v>2436.6428068999849</v>
      </c>
      <c r="CF17" s="284">
        <v>-228.49900000000002</v>
      </c>
      <c r="CG17" s="302">
        <f t="shared" si="29"/>
        <v>2208.1438068999851</v>
      </c>
      <c r="CH17" s="285">
        <v>0.23545762247328686</v>
      </c>
      <c r="CI17" s="286">
        <v>0.24137016765581673</v>
      </c>
      <c r="CJ17" s="287">
        <f t="shared" si="30"/>
        <v>-1.7860345745287581E-2</v>
      </c>
    </row>
    <row r="18" spans="1:89" s="310" customFormat="1" ht="18" customHeight="1">
      <c r="A18" s="303"/>
      <c r="B18" s="304" t="s">
        <v>126</v>
      </c>
      <c r="C18" s="305" t="s">
        <v>129</v>
      </c>
      <c r="D18" s="306">
        <f t="shared" si="0"/>
        <v>576.10341436298654</v>
      </c>
      <c r="E18" s="306">
        <f>E95</f>
        <v>386.40357999999986</v>
      </c>
      <c r="F18" s="272">
        <f>F110+F35</f>
        <v>189.69983436298662</v>
      </c>
      <c r="G18" s="307">
        <f t="shared" si="1"/>
        <v>0.32928087151287405</v>
      </c>
      <c r="H18" s="274">
        <f t="shared" si="31"/>
        <v>164.61626581436238</v>
      </c>
      <c r="I18" s="307"/>
      <c r="J18" s="306">
        <f t="shared" si="2"/>
        <v>580.37741396344768</v>
      </c>
      <c r="K18" s="306">
        <f>K95</f>
        <v>401.38047</v>
      </c>
      <c r="L18" s="272">
        <f>L110+L35</f>
        <v>178.99694396344768</v>
      </c>
      <c r="M18" s="273">
        <f t="shared" si="3"/>
        <v>0.30841473092666033</v>
      </c>
      <c r="N18" s="274">
        <f t="shared" si="32"/>
        <v>155.32859375650909</v>
      </c>
      <c r="O18" s="273">
        <f t="shared" si="26"/>
        <v>0.26763376730282568</v>
      </c>
      <c r="P18" s="306">
        <f t="shared" si="4"/>
        <v>530.91884738594672</v>
      </c>
      <c r="Q18" s="306">
        <f>Q95</f>
        <v>363.94292000000002</v>
      </c>
      <c r="R18" s="272">
        <f>R110+R35</f>
        <v>166.9759273859467</v>
      </c>
      <c r="S18" s="307">
        <f t="shared" si="54"/>
        <v>0.31450367265746182</v>
      </c>
      <c r="T18" s="274">
        <f t="shared" si="33"/>
        <v>144.89708828405708</v>
      </c>
      <c r="U18" s="307"/>
      <c r="V18" s="306">
        <f t="shared" si="6"/>
        <v>408.7618327297314</v>
      </c>
      <c r="W18" s="306">
        <f>W95</f>
        <v>314.45827000000003</v>
      </c>
      <c r="X18" s="272">
        <f>X110+X35</f>
        <v>94.303562729731354</v>
      </c>
      <c r="Y18" s="307">
        <f t="shared" si="55"/>
        <v>0.23070540148028884</v>
      </c>
      <c r="Z18" s="274">
        <f t="shared" si="34"/>
        <v>81.834021635750119</v>
      </c>
      <c r="AA18" s="307"/>
      <c r="AB18" s="306">
        <f t="shared" si="8"/>
        <v>352.77426039330817</v>
      </c>
      <c r="AC18" s="306">
        <f>AC95</f>
        <v>261.98508000000004</v>
      </c>
      <c r="AD18" s="272">
        <f>AD110+AD35</f>
        <v>90.789180393308143</v>
      </c>
      <c r="AE18" s="307">
        <f t="shared" si="56"/>
        <v>0.25735772301552629</v>
      </c>
      <c r="AF18" s="274">
        <f t="shared" si="35"/>
        <v>78.784337914050269</v>
      </c>
      <c r="AG18" s="307"/>
      <c r="AH18" s="306">
        <f t="shared" si="10"/>
        <v>339.19553119229056</v>
      </c>
      <c r="AI18" s="306">
        <f>AI95</f>
        <v>265.36491000000001</v>
      </c>
      <c r="AJ18" s="272">
        <f>AJ110+AJ35</f>
        <v>73.830621192290522</v>
      </c>
      <c r="AK18" s="307">
        <f t="shared" si="57"/>
        <v>0.21766389708252321</v>
      </c>
      <c r="AL18" s="274">
        <f t="shared" si="36"/>
        <v>64.068169612492682</v>
      </c>
      <c r="AM18" s="307"/>
      <c r="AN18" s="306">
        <f t="shared" si="12"/>
        <v>323.73375638750844</v>
      </c>
      <c r="AO18" s="306">
        <f>AO95</f>
        <v>256.07559500000002</v>
      </c>
      <c r="AP18" s="272">
        <f>AP110+AP35</f>
        <v>67.658161387508414</v>
      </c>
      <c r="AQ18" s="307">
        <f t="shared" si="58"/>
        <v>0.20899322376045881</v>
      </c>
      <c r="AR18" s="274">
        <f t="shared" si="37"/>
        <v>58.711879833091949</v>
      </c>
      <c r="AS18" s="307"/>
      <c r="AT18" s="306">
        <f t="shared" si="14"/>
        <v>340.42927944585233</v>
      </c>
      <c r="AU18" s="306">
        <f>AU95</f>
        <v>269.55986999999999</v>
      </c>
      <c r="AV18" s="272">
        <f>AV110+AV35</f>
        <v>70.869409445852355</v>
      </c>
      <c r="AW18" s="307">
        <f t="shared" si="59"/>
        <v>0.20817659856171283</v>
      </c>
      <c r="AX18" s="274">
        <f t="shared" si="38"/>
        <v>61.498512018319332</v>
      </c>
      <c r="AY18" s="307"/>
      <c r="AZ18" s="306">
        <f t="shared" si="16"/>
        <v>430.43171314108952</v>
      </c>
      <c r="BA18" s="306">
        <f>BA95</f>
        <v>314.61121536966851</v>
      </c>
      <c r="BB18" s="272">
        <f>BB110+BB35</f>
        <v>115.820497771421</v>
      </c>
      <c r="BC18" s="307">
        <f t="shared" si="60"/>
        <v>0.2690798429470197</v>
      </c>
      <c r="BD18" s="274">
        <f t="shared" si="39"/>
        <v>100.50582232670659</v>
      </c>
      <c r="BE18" s="307"/>
      <c r="BF18" s="306">
        <f t="shared" si="18"/>
        <v>494.58687712694655</v>
      </c>
      <c r="BG18" s="306">
        <f>BG95</f>
        <v>338.45668999999998</v>
      </c>
      <c r="BH18" s="272">
        <f>BH110+BH35</f>
        <v>156.13018712694654</v>
      </c>
      <c r="BI18" s="307">
        <f t="shared" si="61"/>
        <v>0.31567798165997901</v>
      </c>
      <c r="BJ18" s="274">
        <f t="shared" si="40"/>
        <v>135.48545507191207</v>
      </c>
      <c r="BK18" s="307"/>
      <c r="BL18" s="306">
        <f t="shared" si="20"/>
        <v>508.0555171849544</v>
      </c>
      <c r="BM18" s="306">
        <f>BM95</f>
        <v>362.87909999999999</v>
      </c>
      <c r="BN18" s="272">
        <f>BN110+BN35</f>
        <v>145.17641718495443</v>
      </c>
      <c r="BO18" s="307">
        <f t="shared" si="62"/>
        <v>0.2857491204688638</v>
      </c>
      <c r="BP18" s="274">
        <f t="shared" si="41"/>
        <v>125.98007669087445</v>
      </c>
      <c r="BQ18" s="307"/>
      <c r="BR18" s="306">
        <f t="shared" si="22"/>
        <v>554.73633017343809</v>
      </c>
      <c r="BS18" s="306">
        <f>BS95</f>
        <v>393.27840000000003</v>
      </c>
      <c r="BT18" s="272">
        <f>BT110+BT35</f>
        <v>161.45793017343806</v>
      </c>
      <c r="BU18" s="307">
        <f t="shared" si="63"/>
        <v>0.29105346340478239</v>
      </c>
      <c r="BV18" s="274">
        <f t="shared" si="42"/>
        <v>140.1087230282443</v>
      </c>
      <c r="BW18" s="297"/>
      <c r="BX18" s="306">
        <f t="shared" si="24"/>
        <v>5440.104773487501</v>
      </c>
      <c r="BY18" s="298">
        <f t="shared" si="24"/>
        <v>3928.3961003696691</v>
      </c>
      <c r="BZ18" s="306">
        <f t="shared" si="24"/>
        <v>1511.7086731178319</v>
      </c>
      <c r="CA18" s="307">
        <f t="shared" si="25"/>
        <v>0.27788227176895297</v>
      </c>
      <c r="CB18" s="306">
        <f t="shared" si="24"/>
        <v>1311.8189459863702</v>
      </c>
      <c r="CC18" s="273">
        <f t="shared" si="27"/>
        <v>0.24113854431252052</v>
      </c>
      <c r="CD18" s="308"/>
      <c r="CE18" s="308"/>
      <c r="CF18" s="308"/>
      <c r="CG18" s="308">
        <f t="shared" si="29"/>
        <v>0</v>
      </c>
      <c r="CH18" s="285">
        <v>0.21118203751792441</v>
      </c>
      <c r="CI18" s="286">
        <v>0.23036783312738959</v>
      </c>
      <c r="CJ18" s="309">
        <f t="shared" si="30"/>
        <v>4.7514438641563378E-2</v>
      </c>
    </row>
    <row r="19" spans="1:89" s="301" customFormat="1" ht="18" customHeight="1">
      <c r="A19" s="292"/>
      <c r="B19" s="293" t="s">
        <v>127</v>
      </c>
      <c r="C19" s="294" t="s">
        <v>129</v>
      </c>
      <c r="D19" s="295">
        <f>D17+D18</f>
        <v>5197.1199796310457</v>
      </c>
      <c r="E19" s="295">
        <f>E17+E18</f>
        <v>3720.919042742983</v>
      </c>
      <c r="F19" s="295">
        <f>F17+F18</f>
        <v>1476.2009368880617</v>
      </c>
      <c r="G19" s="297">
        <f t="shared" si="1"/>
        <v>0.28404211229944709</v>
      </c>
      <c r="H19" s="295">
        <f>H17+H18</f>
        <v>1281.0063152569116</v>
      </c>
      <c r="I19" s="297"/>
      <c r="J19" s="295">
        <f>J17+J18</f>
        <v>5197.9504080812794</v>
      </c>
      <c r="K19" s="295">
        <f>K17+K18</f>
        <v>4024.0440196263467</v>
      </c>
      <c r="L19" s="295">
        <f>L17+L18</f>
        <v>1173.906388454933</v>
      </c>
      <c r="M19" s="273">
        <f t="shared" si="3"/>
        <v>0.22584024399883748</v>
      </c>
      <c r="N19" s="295">
        <f>N17+N18</f>
        <v>1018.683472929696</v>
      </c>
      <c r="O19" s="273">
        <f t="shared" si="26"/>
        <v>0.19597791301470358</v>
      </c>
      <c r="P19" s="295">
        <f>P17+P18</f>
        <v>4934.4406416784841</v>
      </c>
      <c r="Q19" s="295">
        <f>Q17+Q18</f>
        <v>3508.0561951344112</v>
      </c>
      <c r="R19" s="295">
        <f>R17+R18</f>
        <v>1426.3844465440725</v>
      </c>
      <c r="S19" s="297">
        <f t="shared" si="54"/>
        <v>0.28906710002673736</v>
      </c>
      <c r="T19" s="295">
        <f>T17+T18</f>
        <v>1237.7769437398388</v>
      </c>
      <c r="U19" s="297"/>
      <c r="V19" s="295">
        <f>V17+V18</f>
        <v>4040.3146837358527</v>
      </c>
      <c r="W19" s="295">
        <f>W17+W18</f>
        <v>3189.6284916420304</v>
      </c>
      <c r="X19" s="295">
        <f>X17+X18</f>
        <v>850.68619209382234</v>
      </c>
      <c r="Y19" s="297">
        <f t="shared" si="55"/>
        <v>0.21054948900842557</v>
      </c>
      <c r="Z19" s="295">
        <f>Z17+Z18</f>
        <v>738.20193250336229</v>
      </c>
      <c r="AA19" s="297"/>
      <c r="AB19" s="295">
        <f>AB17+AB18</f>
        <v>3171.107948535222</v>
      </c>
      <c r="AC19" s="295">
        <f>AC17+AC18</f>
        <v>2530.2446802857799</v>
      </c>
      <c r="AD19" s="295">
        <f>AD17+AD18</f>
        <v>640.8632682494416</v>
      </c>
      <c r="AE19" s="297">
        <f t="shared" si="56"/>
        <v>0.20209443470553093</v>
      </c>
      <c r="AF19" s="295">
        <f>AF17+AF18</f>
        <v>556.12340659689619</v>
      </c>
      <c r="AG19" s="297"/>
      <c r="AH19" s="295">
        <f>AH17+AH18</f>
        <v>2886.0546276792898</v>
      </c>
      <c r="AI19" s="295">
        <f>AI17+AI18</f>
        <v>2485.3389553752886</v>
      </c>
      <c r="AJ19" s="295">
        <f>AJ17+AJ18</f>
        <v>400.71567230400149</v>
      </c>
      <c r="AK19" s="297">
        <f t="shared" si="57"/>
        <v>0.13884549116321532</v>
      </c>
      <c r="AL19" s="295">
        <f>AL17+AL18</f>
        <v>347.72996955682692</v>
      </c>
      <c r="AM19" s="297"/>
      <c r="AN19" s="295">
        <f>AN17+AN18</f>
        <v>2896.1958233026121</v>
      </c>
      <c r="AO19" s="295">
        <f>AO17+AO18</f>
        <v>2430.9859301523493</v>
      </c>
      <c r="AP19" s="295">
        <f>AP17+AP18</f>
        <v>465.20989315026276</v>
      </c>
      <c r="AQ19" s="297">
        <f t="shared" si="58"/>
        <v>0.16062791383345448</v>
      </c>
      <c r="AR19" s="295">
        <f>AR17+AR18</f>
        <v>403.69626935866717</v>
      </c>
      <c r="AS19" s="297"/>
      <c r="AT19" s="295">
        <f>AT17+AT18</f>
        <v>2976.3745168844725</v>
      </c>
      <c r="AU19" s="295">
        <f>AU17+AU18</f>
        <v>2504.3545216088482</v>
      </c>
      <c r="AV19" s="295">
        <f>AV17+AV18</f>
        <v>472.01999527562435</v>
      </c>
      <c r="AW19" s="297">
        <f t="shared" si="59"/>
        <v>0.15858891164332117</v>
      </c>
      <c r="AX19" s="295">
        <f>AX17+AX18</f>
        <v>409.60588749542512</v>
      </c>
      <c r="AY19" s="297"/>
      <c r="AZ19" s="295">
        <f>AZ17+AZ18</f>
        <v>3441.0432789042748</v>
      </c>
      <c r="BA19" s="295">
        <f>BA17+BA18</f>
        <v>2708.9395687935726</v>
      </c>
      <c r="BB19" s="295">
        <f>BB17+BB18</f>
        <v>732.1037101107022</v>
      </c>
      <c r="BC19" s="297">
        <f t="shared" si="60"/>
        <v>0.21275632149091267</v>
      </c>
      <c r="BD19" s="295">
        <f>BD17+BD18</f>
        <v>635.2993367229783</v>
      </c>
      <c r="BE19" s="297"/>
      <c r="BF19" s="295">
        <f>BF17+BF18</f>
        <v>4350.8842501314866</v>
      </c>
      <c r="BG19" s="295">
        <f>BG17+BG18</f>
        <v>3222.6725057835724</v>
      </c>
      <c r="BH19" s="295">
        <f>BH17+BH18</f>
        <v>1128.2117443479137</v>
      </c>
      <c r="BI19" s="297">
        <f t="shared" si="61"/>
        <v>0.25930631096743573</v>
      </c>
      <c r="BJ19" s="295">
        <f>BJ17+BJ18</f>
        <v>979.03092549404448</v>
      </c>
      <c r="BK19" s="297"/>
      <c r="BL19" s="295">
        <f>BL17+BL18</f>
        <v>4730.1181983840497</v>
      </c>
      <c r="BM19" s="295">
        <f>BM17+BM18</f>
        <v>3692.5903456786714</v>
      </c>
      <c r="BN19" s="295">
        <f>BN17+BN18</f>
        <v>1037.5278527053786</v>
      </c>
      <c r="BO19" s="297">
        <f t="shared" si="62"/>
        <v>0.21934501616890445</v>
      </c>
      <c r="BP19" s="295">
        <f>BP17+BP18</f>
        <v>900.33795424376945</v>
      </c>
      <c r="BQ19" s="297"/>
      <c r="BR19" s="295">
        <f>BR17+BR18</f>
        <v>5134.8185975134111</v>
      </c>
      <c r="BS19" s="295">
        <f>BS17+BS18</f>
        <v>3700.6154976883768</v>
      </c>
      <c r="BT19" s="295">
        <f>BT17+BT18</f>
        <v>1434.2030998250343</v>
      </c>
      <c r="BU19" s="297">
        <f t="shared" si="63"/>
        <v>0.27930939965816165</v>
      </c>
      <c r="BV19" s="295">
        <f>BV17+BV18</f>
        <v>1244.5617546551025</v>
      </c>
      <c r="BW19" s="297"/>
      <c r="BX19" s="298">
        <f t="shared" si="24"/>
        <v>48956.422954461479</v>
      </c>
      <c r="BY19" s="298">
        <f t="shared" si="24"/>
        <v>37718.389754512231</v>
      </c>
      <c r="BZ19" s="298">
        <f t="shared" si="24"/>
        <v>11238.033199949248</v>
      </c>
      <c r="CA19" s="297">
        <f t="shared" si="25"/>
        <v>0.22955176301182575</v>
      </c>
      <c r="CB19" s="298">
        <f t="shared" si="24"/>
        <v>9752.054168553519</v>
      </c>
      <c r="CC19" s="273">
        <f t="shared" si="27"/>
        <v>0.19919866648804654</v>
      </c>
      <c r="CD19" s="284"/>
      <c r="CE19" s="284"/>
      <c r="CF19" s="284"/>
      <c r="CG19" s="284">
        <f t="shared" si="29"/>
        <v>0</v>
      </c>
      <c r="CH19" s="285">
        <v>0.23284583912895465</v>
      </c>
      <c r="CI19" s="286">
        <v>0.2402742961037416</v>
      </c>
      <c r="CJ19" s="287">
        <f t="shared" si="30"/>
        <v>-1.0722533091915842E-2</v>
      </c>
    </row>
    <row r="20" spans="1:89" ht="18" customHeight="1">
      <c r="B20" s="311" t="s">
        <v>114</v>
      </c>
      <c r="C20" s="270" t="s">
        <v>11</v>
      </c>
      <c r="D20" s="298">
        <f t="shared" si="0"/>
        <v>3344.9636385924259</v>
      </c>
      <c r="E20" s="296">
        <v>2942.9152220055103</v>
      </c>
      <c r="F20" s="295">
        <v>402.04841658691555</v>
      </c>
      <c r="G20" s="275">
        <f t="shared" si="1"/>
        <v>0.12019515307978031</v>
      </c>
      <c r="H20" s="274">
        <f t="shared" si="31"/>
        <v>348.88648815830834</v>
      </c>
      <c r="I20" s="275">
        <f>H20/D20</f>
        <v>0.1043020271231173</v>
      </c>
      <c r="J20" s="298">
        <f t="shared" si="2"/>
        <v>3270.8448226738483</v>
      </c>
      <c r="K20" s="296">
        <v>2969.8947033456152</v>
      </c>
      <c r="L20" s="295">
        <v>300.95011932823314</v>
      </c>
      <c r="M20" s="273">
        <f t="shared" si="3"/>
        <v>9.2009904365384296E-2</v>
      </c>
      <c r="N20" s="274">
        <f t="shared" si="32"/>
        <v>261.15618396062632</v>
      </c>
      <c r="O20" s="273">
        <f t="shared" si="26"/>
        <v>7.9843648390245714E-2</v>
      </c>
      <c r="P20" s="298">
        <f t="shared" si="4"/>
        <v>3138.6885462882101</v>
      </c>
      <c r="Q20" s="296">
        <v>2705.69934940753</v>
      </c>
      <c r="R20" s="295">
        <v>432.98919688067986</v>
      </c>
      <c r="S20" s="275">
        <f t="shared" si="54"/>
        <v>0.13795226588911783</v>
      </c>
      <c r="T20" s="274">
        <f t="shared" si="33"/>
        <v>375.73604092911404</v>
      </c>
      <c r="U20" s="275">
        <f>T20/P20</f>
        <v>0.11971115814388679</v>
      </c>
      <c r="V20" s="298">
        <f t="shared" si="6"/>
        <v>2740.3430043931012</v>
      </c>
      <c r="W20" s="296">
        <v>2644.535916514455</v>
      </c>
      <c r="X20" s="295">
        <v>95.807087878646243</v>
      </c>
      <c r="Y20" s="275">
        <f t="shared" si="55"/>
        <v>3.4961713816502496E-2</v>
      </c>
      <c r="Z20" s="274">
        <f t="shared" si="34"/>
        <v>83.138739145933897</v>
      </c>
      <c r="AA20" s="275">
        <f>Z20/V20</f>
        <v>3.0338807591842498E-2</v>
      </c>
      <c r="AB20" s="298">
        <f t="shared" si="8"/>
        <v>2526.990373747999</v>
      </c>
      <c r="AC20" s="296">
        <v>2310.9608987907086</v>
      </c>
      <c r="AD20" s="295">
        <v>216.02947495729023</v>
      </c>
      <c r="AE20" s="275">
        <f t="shared" si="56"/>
        <v>8.5488839689119259E-2</v>
      </c>
      <c r="AF20" s="274">
        <f t="shared" si="35"/>
        <v>187.46439917949189</v>
      </c>
      <c r="AG20" s="275">
        <f>AF20/AB20</f>
        <v>7.4184848951936111E-2</v>
      </c>
      <c r="AH20" s="298">
        <f t="shared" si="10"/>
        <v>2535.2621609583362</v>
      </c>
      <c r="AI20" s="296">
        <v>2318.0454014184779</v>
      </c>
      <c r="AJ20" s="295">
        <v>217.21675953985834</v>
      </c>
      <c r="AK20" s="275">
        <f t="shared" si="57"/>
        <v>8.5678224084624763E-2</v>
      </c>
      <c r="AL20" s="274">
        <f t="shared" si="36"/>
        <v>188.49469187899609</v>
      </c>
      <c r="AM20" s="275">
        <f>AL20/AH20</f>
        <v>7.4349191488640595E-2</v>
      </c>
      <c r="AN20" s="298">
        <f t="shared" si="12"/>
        <v>2710.6851279770053</v>
      </c>
      <c r="AO20" s="296">
        <v>2492.773548281546</v>
      </c>
      <c r="AP20" s="295">
        <v>217.91157969545932</v>
      </c>
      <c r="AQ20" s="275">
        <f t="shared" si="58"/>
        <v>8.0389853268604303E-2</v>
      </c>
      <c r="AR20" s="274">
        <f t="shared" si="37"/>
        <v>189.09763757903679</v>
      </c>
      <c r="AS20" s="275">
        <f>AR20/AN20</f>
        <v>6.9760089664180611E-2</v>
      </c>
      <c r="AT20" s="298">
        <f t="shared" si="14"/>
        <v>2718.2028056717868</v>
      </c>
      <c r="AU20" s="296">
        <v>2628.0351558421116</v>
      </c>
      <c r="AV20" s="295">
        <v>90.167649829675241</v>
      </c>
      <c r="AW20" s="275">
        <f t="shared" si="59"/>
        <v>3.3171788963476868E-2</v>
      </c>
      <c r="AX20" s="274">
        <f t="shared" si="38"/>
        <v>78.244990893435812</v>
      </c>
      <c r="AY20" s="275">
        <f>AX20/AT20</f>
        <v>2.8785560345302511E-2</v>
      </c>
      <c r="AZ20" s="298">
        <f t="shared" si="16"/>
        <v>2506.5104351881032</v>
      </c>
      <c r="BA20" s="296">
        <v>2239.857319808164</v>
      </c>
      <c r="BB20" s="295">
        <v>266.65311537993927</v>
      </c>
      <c r="BC20" s="275">
        <f t="shared" si="60"/>
        <v>0.10638420316807022</v>
      </c>
      <c r="BD20" s="274">
        <f t="shared" si="39"/>
        <v>231.39419319480757</v>
      </c>
      <c r="BE20" s="275">
        <f>BD20/AZ20</f>
        <v>9.2317267044388904E-2</v>
      </c>
      <c r="BF20" s="298">
        <f t="shared" si="18"/>
        <v>2892.8291152400052</v>
      </c>
      <c r="BG20" s="296">
        <v>2505.4568916805515</v>
      </c>
      <c r="BH20" s="295">
        <v>387.37222355945363</v>
      </c>
      <c r="BI20" s="275">
        <f t="shared" si="61"/>
        <v>0.13390774502327113</v>
      </c>
      <c r="BJ20" s="274">
        <f t="shared" si="40"/>
        <v>336.15089405162786</v>
      </c>
      <c r="BK20" s="275">
        <f>BJ20/BF20</f>
        <v>0.11620143487934265</v>
      </c>
      <c r="BL20" s="298">
        <f t="shared" si="20"/>
        <v>3215.8799182403013</v>
      </c>
      <c r="BM20" s="296">
        <v>2927.5058145229295</v>
      </c>
      <c r="BN20" s="295">
        <v>288.37410371737184</v>
      </c>
      <c r="BO20" s="275">
        <f t="shared" si="62"/>
        <v>8.9671912835342246E-2</v>
      </c>
      <c r="BP20" s="274">
        <f t="shared" si="41"/>
        <v>250.24306568809402</v>
      </c>
      <c r="BQ20" s="275">
        <f>BP20/BL20</f>
        <v>7.7814804050589242E-2</v>
      </c>
      <c r="BR20" s="298">
        <f t="shared" si="22"/>
        <v>3343.1474582148676</v>
      </c>
      <c r="BS20" s="296">
        <v>2811.3777230158553</v>
      </c>
      <c r="BT20" s="295">
        <v>531.76973519901242</v>
      </c>
      <c r="BU20" s="275">
        <f t="shared" si="63"/>
        <v>0.15906260248626911</v>
      </c>
      <c r="BV20" s="274">
        <f t="shared" si="42"/>
        <v>461.4550580684849</v>
      </c>
      <c r="BW20" s="275">
        <f>BV20/BR20</f>
        <v>0.13803012395836317</v>
      </c>
      <c r="BX20" s="298">
        <f t="shared" si="24"/>
        <v>34944.347407185989</v>
      </c>
      <c r="BY20" s="298">
        <f t="shared" si="24"/>
        <v>31497.057944633452</v>
      </c>
      <c r="BZ20" s="298">
        <f t="shared" si="24"/>
        <v>3447.2894625525346</v>
      </c>
      <c r="CA20" s="275">
        <f t="shared" si="25"/>
        <v>9.8650846798862546E-2</v>
      </c>
      <c r="CB20" s="298">
        <f t="shared" si="24"/>
        <v>2991.4623827279579</v>
      </c>
      <c r="CC20" s="273">
        <f t="shared" si="27"/>
        <v>8.5606474428330304E-2</v>
      </c>
      <c r="CD20" s="284">
        <v>29304.395979871617</v>
      </c>
      <c r="CE20" s="284">
        <f t="shared" si="28"/>
        <v>2192.6619647618354</v>
      </c>
      <c r="CF20" s="284"/>
      <c r="CG20" s="284">
        <f t="shared" si="29"/>
        <v>2192.6619647618354</v>
      </c>
      <c r="CH20" s="285">
        <v>0.10525533009935319</v>
      </c>
      <c r="CI20" s="286">
        <v>9.8948518063010554E-2</v>
      </c>
      <c r="CJ20" s="287">
        <f t="shared" si="30"/>
        <v>-2.9767126414800837E-4</v>
      </c>
    </row>
    <row r="21" spans="1:89" s="319" customFormat="1" ht="21.75" customHeight="1">
      <c r="A21" s="312"/>
      <c r="B21" s="313" t="s">
        <v>126</v>
      </c>
      <c r="C21" s="314" t="s">
        <v>25</v>
      </c>
      <c r="D21" s="289">
        <f t="shared" si="0"/>
        <v>4437.4535856370039</v>
      </c>
      <c r="E21" s="289">
        <f>E96</f>
        <v>3486.971</v>
      </c>
      <c r="F21" s="272">
        <f>F111+F36</f>
        <v>950.48258563700404</v>
      </c>
      <c r="G21" s="315">
        <f t="shared" si="1"/>
        <v>0.21419549912893582</v>
      </c>
      <c r="H21" s="274">
        <f t="shared" si="31"/>
        <v>824.80248069036918</v>
      </c>
      <c r="I21" s="289"/>
      <c r="J21" s="289">
        <f t="shared" si="2"/>
        <v>4258.249586036558</v>
      </c>
      <c r="K21" s="289">
        <f>K96</f>
        <v>3515.777</v>
      </c>
      <c r="L21" s="272">
        <f>L111+L36</f>
        <v>742.47258603655814</v>
      </c>
      <c r="M21" s="273">
        <f t="shared" si="3"/>
        <v>0.174360983553251</v>
      </c>
      <c r="N21" s="274">
        <f t="shared" si="32"/>
        <v>644.29716026530514</v>
      </c>
      <c r="O21" s="273">
        <f t="shared" si="26"/>
        <v>0.15130563562503538</v>
      </c>
      <c r="P21" s="289">
        <f t="shared" si="4"/>
        <v>4098.8531526140541</v>
      </c>
      <c r="Q21" s="289">
        <f>Q96</f>
        <v>3403.4756000000007</v>
      </c>
      <c r="R21" s="272">
        <f>R111+R36</f>
        <v>695.37755261405334</v>
      </c>
      <c r="S21" s="315">
        <f t="shared" si="54"/>
        <v>0.16965173591802735</v>
      </c>
      <c r="T21" s="274">
        <f t="shared" si="33"/>
        <v>603.42939374116156</v>
      </c>
      <c r="U21" s="289"/>
      <c r="V21" s="289">
        <f t="shared" si="6"/>
        <v>3823.9651672702657</v>
      </c>
      <c r="W21" s="289">
        <f>W96</f>
        <v>3175.4461689999998</v>
      </c>
      <c r="X21" s="272">
        <f>X111+X36</f>
        <v>648.51899827026591</v>
      </c>
      <c r="Y21" s="315">
        <f t="shared" si="55"/>
        <v>0.16959333307243765</v>
      </c>
      <c r="Z21" s="274">
        <f t="shared" si="34"/>
        <v>562.76683721634322</v>
      </c>
      <c r="AA21" s="289"/>
      <c r="AB21" s="289">
        <f t="shared" si="8"/>
        <v>2862.8837396067042</v>
      </c>
      <c r="AC21" s="289">
        <f>AC96</f>
        <v>2567.0715000000118</v>
      </c>
      <c r="AD21" s="272">
        <f>AD111+AD36</f>
        <v>295.81223960669246</v>
      </c>
      <c r="AE21" s="315">
        <f t="shared" si="56"/>
        <v>0.10332666867126444</v>
      </c>
      <c r="AF21" s="274">
        <f t="shared" si="35"/>
        <v>256.69767414271593</v>
      </c>
      <c r="AG21" s="289"/>
      <c r="AH21" s="289">
        <f t="shared" si="10"/>
        <v>2937.5954688076972</v>
      </c>
      <c r="AI21" s="289">
        <f>AI96</f>
        <v>2584.3918349999999</v>
      </c>
      <c r="AJ21" s="272">
        <f>AJ111+AJ36</f>
        <v>353.20363380769726</v>
      </c>
      <c r="AK21" s="315">
        <f t="shared" si="57"/>
        <v>0.1202356272530113</v>
      </c>
      <c r="AL21" s="274">
        <f t="shared" si="36"/>
        <v>306.50033757136072</v>
      </c>
      <c r="AM21" s="289"/>
      <c r="AN21" s="289">
        <f t="shared" si="12"/>
        <v>2965.2157436124876</v>
      </c>
      <c r="AO21" s="289">
        <f>AO96</f>
        <v>2581.1339750000002</v>
      </c>
      <c r="AP21" s="272">
        <f>AP111+AP36</f>
        <v>384.08176861248739</v>
      </c>
      <c r="AQ21" s="315">
        <f t="shared" si="58"/>
        <v>0.12952911417655064</v>
      </c>
      <c r="AR21" s="274">
        <f t="shared" si="37"/>
        <v>333.29552832071454</v>
      </c>
      <c r="AS21" s="289"/>
      <c r="AT21" s="289">
        <f t="shared" si="14"/>
        <v>3214.7577205541502</v>
      </c>
      <c r="AU21" s="289">
        <f>AU96</f>
        <v>2867.1374249999999</v>
      </c>
      <c r="AV21" s="272">
        <f>AV111+AV36</f>
        <v>347.62029555415006</v>
      </c>
      <c r="AW21" s="315">
        <f t="shared" si="59"/>
        <v>0.10813265750372887</v>
      </c>
      <c r="AX21" s="274">
        <f t="shared" si="38"/>
        <v>301.65527116862091</v>
      </c>
      <c r="AY21" s="289"/>
      <c r="AZ21" s="289">
        <f t="shared" si="16"/>
        <v>3306.5285358218016</v>
      </c>
      <c r="BA21" s="289">
        <f>BA96</f>
        <v>2866.8282739793244</v>
      </c>
      <c r="BB21" s="272">
        <f>BB111+BB36</f>
        <v>439.70026184247712</v>
      </c>
      <c r="BC21" s="315">
        <f t="shared" si="60"/>
        <v>0.13297942451695624</v>
      </c>
      <c r="BD21" s="274">
        <f t="shared" si="39"/>
        <v>381.55971735644681</v>
      </c>
      <c r="BE21" s="289"/>
      <c r="BF21" s="289">
        <f t="shared" si="18"/>
        <v>3913.831720908302</v>
      </c>
      <c r="BG21" s="289">
        <f>BG96</f>
        <v>3164.4289718612781</v>
      </c>
      <c r="BH21" s="272">
        <f>BH111+BH36</f>
        <v>749.4027490470238</v>
      </c>
      <c r="BI21" s="315">
        <f t="shared" si="61"/>
        <v>0.19147546509053953</v>
      </c>
      <c r="BJ21" s="274">
        <f t="shared" si="40"/>
        <v>650.31096391515382</v>
      </c>
      <c r="BK21" s="289"/>
      <c r="BL21" s="289">
        <f t="shared" si="20"/>
        <v>4149.7816134655686</v>
      </c>
      <c r="BM21" s="289">
        <f>BM96</f>
        <v>3508.8740318635637</v>
      </c>
      <c r="BN21" s="272">
        <f>BN111+BN36</f>
        <v>640.90758160200528</v>
      </c>
      <c r="BO21" s="315">
        <f t="shared" si="62"/>
        <v>0.15444368916242079</v>
      </c>
      <c r="BP21" s="274">
        <f t="shared" si="41"/>
        <v>556.16186049776184</v>
      </c>
      <c r="BQ21" s="289"/>
      <c r="BR21" s="289">
        <f t="shared" si="22"/>
        <v>4353.2694173913078</v>
      </c>
      <c r="BS21" s="289">
        <f>BS96</f>
        <v>3535.8249818809054</v>
      </c>
      <c r="BT21" s="272">
        <f>BT111+BT36</f>
        <v>817.44443551040251</v>
      </c>
      <c r="BU21" s="315">
        <f t="shared" si="63"/>
        <v>0.18777712958557369</v>
      </c>
      <c r="BV21" s="274">
        <f t="shared" si="42"/>
        <v>709.35565619401427</v>
      </c>
      <c r="BW21" s="289"/>
      <c r="BX21" s="289">
        <f t="shared" si="24"/>
        <v>44322.385451725902</v>
      </c>
      <c r="BY21" s="289">
        <f t="shared" si="24"/>
        <v>37257.360763585086</v>
      </c>
      <c r="BZ21" s="289">
        <f t="shared" si="24"/>
        <v>7065.0246881408166</v>
      </c>
      <c r="CA21" s="315">
        <f t="shared" si="25"/>
        <v>0.15940082231891034</v>
      </c>
      <c r="CB21" s="289">
        <f t="shared" si="24"/>
        <v>6130.8328810799676</v>
      </c>
      <c r="CC21" s="273">
        <f t="shared" si="27"/>
        <v>0.13832362176799837</v>
      </c>
      <c r="CD21" s="316"/>
      <c r="CE21" s="316"/>
      <c r="CF21" s="316"/>
      <c r="CG21" s="316">
        <f t="shared" si="29"/>
        <v>0</v>
      </c>
      <c r="CH21" s="317">
        <v>0.16803536953726086</v>
      </c>
      <c r="CI21" s="317">
        <v>0.15935057180347328</v>
      </c>
      <c r="CJ21" s="318">
        <f t="shared" si="30"/>
        <v>5.0250515437055832E-5</v>
      </c>
    </row>
    <row r="22" spans="1:89" s="251" customFormat="1" ht="18" customHeight="1">
      <c r="A22" s="320"/>
      <c r="B22" s="321"/>
      <c r="C22" s="322" t="s">
        <v>130</v>
      </c>
      <c r="D22" s="323">
        <f>SUM(D5:D21)-D9-D16-D19</f>
        <v>139467.30119682895</v>
      </c>
      <c r="E22" s="323">
        <f>SUM(E5:E21)-E9-E16-E19</f>
        <v>113754.23077428067</v>
      </c>
      <c r="F22" s="323">
        <f>SUM(F5:F21)-F9-F16-F19</f>
        <v>25713.070422548299</v>
      </c>
      <c r="G22" s="324">
        <f t="shared" si="1"/>
        <v>0.18436630093142531</v>
      </c>
      <c r="H22" s="325">
        <v>22313.090835294439</v>
      </c>
      <c r="I22" s="324">
        <f>H22/D22</f>
        <v>0.15998797312213114</v>
      </c>
      <c r="J22" s="323">
        <f>SUM(J5:J21)-J9-J16-J19</f>
        <v>138703.04013040042</v>
      </c>
      <c r="K22" s="323">
        <f>SUM(K5:K21)-K9-K16-K19</f>
        <v>120334.46188223414</v>
      </c>
      <c r="L22" s="323">
        <f>SUM(L5:L21)-L9-L16-L19</f>
        <v>18368.578248166261</v>
      </c>
      <c r="M22" s="324">
        <f t="shared" ref="M22" si="64">L22/J22</f>
        <v>0.13243097073357013</v>
      </c>
      <c r="N22" s="323">
        <v>15939.743804657925</v>
      </c>
      <c r="O22" s="273">
        <f t="shared" si="26"/>
        <v>0.11491993102438358</v>
      </c>
      <c r="P22" s="323">
        <f>SUM(P5:P21)-P9-P16-P19</f>
        <v>134084.92418338018</v>
      </c>
      <c r="Q22" s="323">
        <f>SUM(Q5:Q21)-Q9-Q16-Q19</f>
        <v>109425.21913476291</v>
      </c>
      <c r="R22" s="323">
        <f>SUM(R5:R21)-R9-R16-R19</f>
        <v>24659.705048617296</v>
      </c>
      <c r="S22" s="324">
        <f t="shared" si="54"/>
        <v>0.18391109365055572</v>
      </c>
      <c r="T22" s="323">
        <v>21399.009518476465</v>
      </c>
      <c r="U22" s="324">
        <f>T22/P22</f>
        <v>0.15959295684286087</v>
      </c>
      <c r="V22" s="323">
        <f>SUM(V5:V21)-V9-V16-V19</f>
        <v>116615.80894737507</v>
      </c>
      <c r="W22" s="323">
        <f>SUM(W5:W21)-W9-W16-W19</f>
        <v>104728.64296635317</v>
      </c>
      <c r="X22" s="323">
        <f>SUM(X5:X21)-X9-X16-X19</f>
        <v>11887.165981021897</v>
      </c>
      <c r="Y22" s="324">
        <f t="shared" si="55"/>
        <v>0.10193442971686788</v>
      </c>
      <c r="Z22" s="323">
        <v>10315.353629497704</v>
      </c>
      <c r="AA22" s="324">
        <f>Z22/V22</f>
        <v>8.8455876802712816E-2</v>
      </c>
      <c r="AB22" s="323">
        <f>SUM(AB5:AB21)-AB9-AB16-AB19</f>
        <v>101035.56341084557</v>
      </c>
      <c r="AC22" s="323">
        <f>SUM(AC5:AC21)-AC9-AC16-AC19</f>
        <v>90801.967579145421</v>
      </c>
      <c r="AD22" s="323">
        <f>SUM(AD5:AD21)-AD9-AD16-AD19</f>
        <v>10233.595831700155</v>
      </c>
      <c r="AE22" s="324">
        <f t="shared" si="56"/>
        <v>0.10128706651624055</v>
      </c>
      <c r="AF22" s="323">
        <v>8880.4312208540214</v>
      </c>
      <c r="AG22" s="324">
        <f>AF22/AB22</f>
        <v>8.789411293470116E-2</v>
      </c>
      <c r="AH22" s="323">
        <f>SUM(AH5:AH21)-AH9-AH16-AH19</f>
        <v>97669.918819539234</v>
      </c>
      <c r="AI22" s="323">
        <f>SUM(AI5:AI21)-AI9-AI16-AI19</f>
        <v>89277.322543915361</v>
      </c>
      <c r="AJ22" s="323">
        <f>SUM(AJ5:AJ21)-AJ9-AJ16-AJ19</f>
        <v>8392.5962756238605</v>
      </c>
      <c r="AK22" s="324">
        <f t="shared" si="57"/>
        <v>8.592815860869632E-2</v>
      </c>
      <c r="AL22" s="323">
        <v>7282.8627606344853</v>
      </c>
      <c r="AM22" s="324">
        <f>AL22/AH22</f>
        <v>7.456607775102933E-2</v>
      </c>
      <c r="AN22" s="323">
        <f>SUM(AN5:AN21)-AN9-AN16-AN19</f>
        <v>100470.02889268835</v>
      </c>
      <c r="AO22" s="323">
        <f>SUM(AO5:AO21)-AO9-AO16-AO19</f>
        <v>87419.918117435911</v>
      </c>
      <c r="AP22" s="323">
        <f>SUM(AP5:AP21)-AP9-AP16-AP19</f>
        <v>13050.110775252453</v>
      </c>
      <c r="AQ22" s="324">
        <f t="shared" si="58"/>
        <v>0.12989058447660273</v>
      </c>
      <c r="AR22" s="323">
        <v>11324.524934350666</v>
      </c>
      <c r="AS22" s="324">
        <f>AR22/AN22</f>
        <v>0.11271545414251197</v>
      </c>
      <c r="AT22" s="323">
        <f>SUM(AT5:AT21)-AT9-AT16-AT19</f>
        <v>102885.7701523359</v>
      </c>
      <c r="AU22" s="323">
        <f>SUM(AU5:AU21)-AU9-AU16-AU19</f>
        <v>90852.035305803802</v>
      </c>
      <c r="AV22" s="323">
        <f>SUM(AV5:AV21)-AV9-AV16-AV19</f>
        <v>12033.734846532081</v>
      </c>
      <c r="AW22" s="324">
        <f t="shared" si="59"/>
        <v>0.11696209134377432</v>
      </c>
      <c r="AX22" s="323">
        <v>10442.542034305512</v>
      </c>
      <c r="AY22" s="324">
        <f>AX22/AT22</f>
        <v>0.1014964656321662</v>
      </c>
      <c r="AZ22" s="323">
        <f>SUM(AZ5:AZ21)-AZ9-AZ16-AZ19</f>
        <v>111120.17339975502</v>
      </c>
      <c r="BA22" s="323">
        <f>SUM(BA5:BA21)-BA9-BA16-BA19</f>
        <v>92726.792979433842</v>
      </c>
      <c r="BB22" s="323">
        <f>SUM(BB5:BB21)-BB9-BB16-BB19</f>
        <v>18393.380420321169</v>
      </c>
      <c r="BC22" s="324">
        <f t="shared" si="60"/>
        <v>0.16552692330807434</v>
      </c>
      <c r="BD22" s="323">
        <v>15961.266443188093</v>
      </c>
      <c r="BE22" s="324">
        <f>BD22/AZ22</f>
        <v>0.14363968265030877</v>
      </c>
      <c r="BF22" s="323">
        <f>SUM(BF5:BF21)-BF9-BF16-BF19</f>
        <v>131692.12001614098</v>
      </c>
      <c r="BG22" s="323">
        <f>SUM(BG5:BG21)-BG9-BG16-BG19</f>
        <v>106989.01842052441</v>
      </c>
      <c r="BH22" s="323">
        <f>SUM(BH5:BH21)-BH9-BH16-BH19</f>
        <v>24703.101595616557</v>
      </c>
      <c r="BI22" s="324">
        <f t="shared" si="61"/>
        <v>0.18758223037634139</v>
      </c>
      <c r="BJ22" s="323">
        <v>21436.667840847946</v>
      </c>
      <c r="BK22" s="324">
        <f>BJ22/BF22</f>
        <v>0.16277866768505617</v>
      </c>
      <c r="BL22" s="323">
        <f>SUM(BL5:BL21)-BL9-BL16-BL19</f>
        <v>137880.47487021369</v>
      </c>
      <c r="BM22" s="323">
        <f>SUM(BM5:BM21)-BM9-BM16-BM19</f>
        <v>116119.91826458543</v>
      </c>
      <c r="BN22" s="323">
        <f>SUM(BN5:BN21)-BN9-BN16-BN19</f>
        <v>21760.556605628222</v>
      </c>
      <c r="BO22" s="324">
        <f t="shared" si="62"/>
        <v>0.15782188613805792</v>
      </c>
      <c r="BP22" s="323">
        <v>18883.208741269769</v>
      </c>
      <c r="BQ22" s="324">
        <f>BP22/BL22</f>
        <v>0.13695346465149946</v>
      </c>
      <c r="BR22" s="323">
        <f>SUM(BR5:BR21)-BR9-BR16-BR19</f>
        <v>146601.36089028715</v>
      </c>
      <c r="BS22" s="323">
        <f>SUM(BS5:BS21)-BS9-BS16-BS19</f>
        <v>116501.46735294779</v>
      </c>
      <c r="BT22" s="323">
        <f>SUM(BT5:BT21)-BT9-BT16-BT19</f>
        <v>30099.893537339347</v>
      </c>
      <c r="BU22" s="324">
        <f t="shared" si="63"/>
        <v>0.20531796809079669</v>
      </c>
      <c r="BV22" s="323">
        <v>26119.854517350384</v>
      </c>
      <c r="BW22" s="324">
        <f>BV22/BR22</f>
        <v>0.17816924999009962</v>
      </c>
      <c r="BX22" s="323">
        <f>SUM(BX5:BX21)-BX9-BX16-BX19</f>
        <v>1458226.4849097901</v>
      </c>
      <c r="BY22" s="323">
        <f>SUM(BY5:BY21)-BY9-BY16-BY19</f>
        <v>1238930.9953214233</v>
      </c>
      <c r="BZ22" s="323">
        <f>SUM(BZ5:BZ21)-BZ9-BZ16-BZ19</f>
        <v>219295.48958836758</v>
      </c>
      <c r="CA22" s="324">
        <f t="shared" si="25"/>
        <v>0.15038506834000742</v>
      </c>
      <c r="CB22" s="323">
        <f>SUM(CB5:CB21)-CB9-CB16-CB19</f>
        <v>190298.55628072735</v>
      </c>
      <c r="CC22" s="273">
        <f t="shared" si="27"/>
        <v>0.13049999999999984</v>
      </c>
      <c r="CD22" s="326">
        <f>SUM(CD5:CD21)</f>
        <v>1091453.5484542928</v>
      </c>
      <c r="CE22" s="326">
        <f>SUM(CE5:CE21)</f>
        <v>101592.10905765143</v>
      </c>
      <c r="CF22" s="326">
        <f>SUM(CF5:CF21)</f>
        <v>18191.685522</v>
      </c>
      <c r="CG22" s="326">
        <f>SUM(CG5:CG21)</f>
        <v>119783.79457965143</v>
      </c>
      <c r="CH22" s="327">
        <v>0.15038506834000737</v>
      </c>
      <c r="CI22" s="328"/>
      <c r="CJ22" s="329">
        <f t="shared" si="30"/>
        <v>0.15038506834000742</v>
      </c>
    </row>
    <row r="23" spans="1:89" s="337" customFormat="1" ht="18" customHeight="1">
      <c r="A23" s="330"/>
      <c r="B23" s="331"/>
      <c r="C23" s="332"/>
      <c r="D23" s="333"/>
      <c r="E23" s="333"/>
      <c r="F23" s="333"/>
      <c r="G23" s="334"/>
      <c r="H23" s="335">
        <f>SUM(H5:H21)-H9-H16-H19-H22</f>
        <v>0</v>
      </c>
      <c r="I23" s="334"/>
      <c r="J23" s="333"/>
      <c r="K23" s="333"/>
      <c r="L23" s="333"/>
      <c r="M23" s="334"/>
      <c r="N23" s="335">
        <f>SUM(N5:N21)-N9-N16-N19-N22</f>
        <v>0</v>
      </c>
      <c r="O23" s="334"/>
      <c r="P23" s="333"/>
      <c r="Q23" s="333"/>
      <c r="R23" s="333"/>
      <c r="S23" s="334"/>
      <c r="T23" s="335">
        <f>SUM(T5:T21)-T9-T16-T19-T22</f>
        <v>0</v>
      </c>
      <c r="U23" s="334"/>
      <c r="V23" s="333"/>
      <c r="W23" s="333"/>
      <c r="X23" s="333"/>
      <c r="Y23" s="334"/>
      <c r="Z23" s="335">
        <f>SUM(Z5:Z21)-Z9-Z16-Z19-Z22</f>
        <v>0</v>
      </c>
      <c r="AA23" s="334"/>
      <c r="AB23" s="333"/>
      <c r="AC23" s="333"/>
      <c r="AD23" s="333"/>
      <c r="AE23" s="334"/>
      <c r="AF23" s="335">
        <f>SUM(AF5:AF21)-AF9-AF16-AF19-AF22</f>
        <v>0</v>
      </c>
      <c r="AG23" s="334"/>
      <c r="AH23" s="333"/>
      <c r="AI23" s="333"/>
      <c r="AJ23" s="333"/>
      <c r="AK23" s="334"/>
      <c r="AL23" s="335">
        <f>SUM(AL5:AL21)-AL9-AL16-AL19-AL22</f>
        <v>0</v>
      </c>
      <c r="AM23" s="334"/>
      <c r="AN23" s="333"/>
      <c r="AO23" s="333"/>
      <c r="AP23" s="333"/>
      <c r="AQ23" s="334"/>
      <c r="AR23" s="335">
        <f>SUM(AR5:AR21)-AR9-AR16-AR19-AR22</f>
        <v>0</v>
      </c>
      <c r="AS23" s="334"/>
      <c r="AT23" s="333"/>
      <c r="AU23" s="333"/>
      <c r="AV23" s="333"/>
      <c r="AW23" s="334"/>
      <c r="AX23" s="335">
        <f>SUM(AX5:AX21)-AX9-AX16-AX19-AX22</f>
        <v>0</v>
      </c>
      <c r="AY23" s="334"/>
      <c r="AZ23" s="333"/>
      <c r="BA23" s="333"/>
      <c r="BB23" s="333"/>
      <c r="BC23" s="334"/>
      <c r="BD23" s="335">
        <f>SUM(BD5:BD21)-BD9-BD16-BD19-BD22</f>
        <v>0</v>
      </c>
      <c r="BE23" s="334"/>
      <c r="BF23" s="333"/>
      <c r="BG23" s="333"/>
      <c r="BH23" s="333"/>
      <c r="BI23" s="334"/>
      <c r="BJ23" s="335">
        <f>SUM(BJ5:BJ21)-BJ9-BJ16-BJ19-BJ22</f>
        <v>0</v>
      </c>
      <c r="BK23" s="334"/>
      <c r="BL23" s="333"/>
      <c r="BM23" s="333"/>
      <c r="BN23" s="333"/>
      <c r="BO23" s="334"/>
      <c r="BP23" s="335">
        <f>SUM(BP5:BP21)-BP9-BP16-BP19-BP22</f>
        <v>0</v>
      </c>
      <c r="BQ23" s="334"/>
      <c r="BR23" s="333"/>
      <c r="BS23" s="333"/>
      <c r="BT23" s="333"/>
      <c r="BU23" s="334"/>
      <c r="BV23" s="335">
        <f>SUM(BV5:BV21)-BV9-BV16-BV19-BV22</f>
        <v>0</v>
      </c>
      <c r="BW23" s="334"/>
      <c r="BX23" s="333"/>
      <c r="BY23" s="333"/>
      <c r="BZ23" s="333"/>
      <c r="CA23" s="334"/>
      <c r="CB23" s="335">
        <f>SUM(CB5:CB21)-CB9-CB16-CB19-CB22</f>
        <v>0</v>
      </c>
      <c r="CC23" s="334"/>
      <c r="CD23" s="333"/>
      <c r="CE23" s="333"/>
      <c r="CF23" s="333"/>
      <c r="CG23" s="334"/>
      <c r="CH23" s="335">
        <f>SUM(CH5:CH21)-CH9-CH16-CH19-CH22</f>
        <v>2.3445234445323102</v>
      </c>
      <c r="CI23" s="334"/>
      <c r="CJ23" s="336"/>
    </row>
    <row r="24" spans="1:89" s="339" customFormat="1" ht="18" customHeight="1">
      <c r="A24" s="338"/>
      <c r="B24" s="339" t="s">
        <v>131</v>
      </c>
      <c r="C24" s="340" t="s">
        <v>130</v>
      </c>
      <c r="D24" s="341">
        <v>139467.30119682895</v>
      </c>
      <c r="E24" s="341">
        <v>113754.23077428067</v>
      </c>
      <c r="F24" s="341">
        <v>25713.070422548299</v>
      </c>
      <c r="G24" s="342">
        <v>0.18436630093142531</v>
      </c>
      <c r="H24" s="341">
        <v>22272.128578885542</v>
      </c>
      <c r="I24" s="342">
        <v>0.15969426803099235</v>
      </c>
      <c r="J24" s="341">
        <v>138703.04013040045</v>
      </c>
      <c r="K24" s="341">
        <v>120334.46188223414</v>
      </c>
      <c r="L24" s="341">
        <v>18368.578248166261</v>
      </c>
      <c r="M24" s="342">
        <v>0.1324309707335701</v>
      </c>
      <c r="N24" s="341">
        <v>15898.419441240741</v>
      </c>
      <c r="O24" s="342">
        <v>0.11462199693888456</v>
      </c>
      <c r="P24" s="341">
        <v>134084.92418338018</v>
      </c>
      <c r="Q24" s="341">
        <v>109425.21913476291</v>
      </c>
      <c r="R24" s="341">
        <v>24659.705048617296</v>
      </c>
      <c r="S24" s="342">
        <v>0.18391109365055572</v>
      </c>
      <c r="T24" s="341">
        <v>21369.821530831621</v>
      </c>
      <c r="U24" s="342">
        <v>0.15937527399877824</v>
      </c>
      <c r="V24" s="341">
        <v>116615.80894737509</v>
      </c>
      <c r="W24" s="341">
        <v>104728.64296635317</v>
      </c>
      <c r="X24" s="341">
        <v>11887.165981021895</v>
      </c>
      <c r="Y24" s="342">
        <v>0.10193442971686785</v>
      </c>
      <c r="Z24" s="341">
        <v>10287.718851083617</v>
      </c>
      <c r="AA24" s="342">
        <v>8.8218903971468643E-2</v>
      </c>
      <c r="AB24" s="341">
        <v>101035.56341084557</v>
      </c>
      <c r="AC24" s="341">
        <v>90801.967579145421</v>
      </c>
      <c r="AD24" s="341">
        <v>10233.595831700155</v>
      </c>
      <c r="AE24" s="342">
        <v>0.10128706651624055</v>
      </c>
      <c r="AF24" s="341">
        <v>8845.3801655397929</v>
      </c>
      <c r="AG24" s="342">
        <v>8.7547194937404524E-2</v>
      </c>
      <c r="AH24" s="341">
        <v>97669.918819539205</v>
      </c>
      <c r="AI24" s="341">
        <v>89277.322543915361</v>
      </c>
      <c r="AJ24" s="341">
        <v>8392.5962756238605</v>
      </c>
      <c r="AK24" s="342">
        <v>8.5928158608696334E-2</v>
      </c>
      <c r="AL24" s="341">
        <v>7250.0037155493355</v>
      </c>
      <c r="AM24" s="342">
        <v>7.422964821896573E-2</v>
      </c>
      <c r="AN24" s="341">
        <v>100470.02889268838</v>
      </c>
      <c r="AO24" s="341">
        <v>87419.918117435911</v>
      </c>
      <c r="AP24" s="341">
        <v>13050.110775252453</v>
      </c>
      <c r="AQ24" s="342">
        <v>0.12989058447660268</v>
      </c>
      <c r="AR24" s="341">
        <v>11291.10646714643</v>
      </c>
      <c r="AS24" s="342">
        <v>0.11238283288647616</v>
      </c>
      <c r="AT24" s="341">
        <v>102885.77015233593</v>
      </c>
      <c r="AU24" s="341">
        <v>90852.035305803802</v>
      </c>
      <c r="AV24" s="341">
        <v>12033.734846532081</v>
      </c>
      <c r="AW24" s="342">
        <v>0.11696209134377429</v>
      </c>
      <c r="AX24" s="341">
        <v>10403.029149586162</v>
      </c>
      <c r="AY24" s="342">
        <v>0.10111241947436568</v>
      </c>
      <c r="AZ24" s="341">
        <v>111120.17339975502</v>
      </c>
      <c r="BA24" s="341">
        <v>92726.792979433842</v>
      </c>
      <c r="BB24" s="341">
        <v>18393.380420321169</v>
      </c>
      <c r="BC24" s="342">
        <v>0.16552692330807434</v>
      </c>
      <c r="BD24" s="341">
        <v>15923.205670203801</v>
      </c>
      <c r="BE24" s="342">
        <v>0.14329716362950623</v>
      </c>
      <c r="BF24" s="341">
        <v>131692.12001614101</v>
      </c>
      <c r="BG24" s="341">
        <v>106989.01842052441</v>
      </c>
      <c r="BH24" s="341">
        <v>24703.101595616557</v>
      </c>
      <c r="BI24" s="342">
        <v>0.18758223037634136</v>
      </c>
      <c r="BJ24" s="341">
        <v>21383.557460474956</v>
      </c>
      <c r="BK24" s="342">
        <v>0.16237537567057203</v>
      </c>
      <c r="BL24" s="341">
        <v>137880.47487021369</v>
      </c>
      <c r="BM24" s="341">
        <v>116119.91826458543</v>
      </c>
      <c r="BN24" s="341">
        <v>21760.556605628226</v>
      </c>
      <c r="BO24" s="342">
        <v>0.15782188613805795</v>
      </c>
      <c r="BP24" s="341">
        <v>18837.541992949529</v>
      </c>
      <c r="BQ24" s="342">
        <v>0.13662225932048194</v>
      </c>
      <c r="BR24" s="341">
        <v>146601.36089028715</v>
      </c>
      <c r="BS24" s="341">
        <v>116501.46735294779</v>
      </c>
      <c r="BT24" s="341">
        <v>30099.89353733934</v>
      </c>
      <c r="BU24" s="342">
        <v>0.20531796809079664</v>
      </c>
      <c r="BV24" s="341">
        <v>26064.935290049187</v>
      </c>
      <c r="BW24" s="342">
        <v>0.17779463390899586</v>
      </c>
      <c r="BX24" s="341">
        <v>1458226.4849097903</v>
      </c>
      <c r="BY24" s="341">
        <v>1238930.9953214233</v>
      </c>
      <c r="BZ24" s="341">
        <v>219295.48958836758</v>
      </c>
      <c r="CA24" s="342">
        <v>0.15038506834000739</v>
      </c>
      <c r="CB24" s="341"/>
      <c r="CC24" s="342"/>
      <c r="CD24" s="343">
        <v>1091453.5484542928</v>
      </c>
      <c r="CE24" s="343">
        <v>101592.10905765143</v>
      </c>
      <c r="CF24" s="343">
        <v>18191.685522</v>
      </c>
      <c r="CG24" s="343">
        <v>119783.79457965143</v>
      </c>
      <c r="CH24" s="342">
        <v>0.15038506834000737</v>
      </c>
      <c r="CI24" s="342"/>
      <c r="CJ24" s="344">
        <v>0.15038506834000739</v>
      </c>
    </row>
    <row r="25" spans="1:89" s="339" customFormat="1" ht="16.5" customHeight="1">
      <c r="A25" s="338"/>
      <c r="C25" s="340" t="s">
        <v>13</v>
      </c>
      <c r="D25" s="345">
        <f>D22-D24</f>
        <v>0</v>
      </c>
      <c r="E25" s="345">
        <f>E22-E24</f>
        <v>0</v>
      </c>
      <c r="F25" s="345">
        <f>F22-F24</f>
        <v>0</v>
      </c>
      <c r="G25" s="342"/>
      <c r="H25" s="341"/>
      <c r="I25" s="342"/>
      <c r="J25" s="345">
        <f>J22-J24</f>
        <v>0</v>
      </c>
      <c r="K25" s="345">
        <f>K22-K24</f>
        <v>0</v>
      </c>
      <c r="L25" s="345">
        <f>L22-L24</f>
        <v>0</v>
      </c>
      <c r="M25" s="342"/>
      <c r="N25" s="341"/>
      <c r="O25" s="342"/>
      <c r="P25" s="345">
        <f>P22-P24</f>
        <v>0</v>
      </c>
      <c r="Q25" s="345">
        <f>Q22-Q24</f>
        <v>0</v>
      </c>
      <c r="R25" s="345">
        <f>R22-R24</f>
        <v>0</v>
      </c>
      <c r="S25" s="342"/>
      <c r="T25" s="341"/>
      <c r="U25" s="342"/>
      <c r="V25" s="345">
        <f>V22-V24</f>
        <v>0</v>
      </c>
      <c r="W25" s="345">
        <f>W22-W24</f>
        <v>0</v>
      </c>
      <c r="X25" s="345">
        <f>X22-X24</f>
        <v>0</v>
      </c>
      <c r="Y25" s="342"/>
      <c r="Z25" s="341"/>
      <c r="AA25" s="342"/>
      <c r="AB25" s="345">
        <f>AB22-AB24</f>
        <v>0</v>
      </c>
      <c r="AC25" s="345">
        <f>AC22-AC24</f>
        <v>0</v>
      </c>
      <c r="AD25" s="345">
        <f>AD22-AD24</f>
        <v>0</v>
      </c>
      <c r="AE25" s="342"/>
      <c r="AF25" s="341"/>
      <c r="AG25" s="342"/>
      <c r="AH25" s="345">
        <f>AH22-AH24</f>
        <v>0</v>
      </c>
      <c r="AI25" s="345">
        <f>AI22-AI24</f>
        <v>0</v>
      </c>
      <c r="AJ25" s="345">
        <f>AJ22-AJ24</f>
        <v>0</v>
      </c>
      <c r="AK25" s="342"/>
      <c r="AL25" s="341"/>
      <c r="AM25" s="342"/>
      <c r="AN25" s="345">
        <f>AN22-AN24</f>
        <v>0</v>
      </c>
      <c r="AO25" s="345">
        <f>AO22-AO24</f>
        <v>0</v>
      </c>
      <c r="AP25" s="345">
        <f>AP22-AP24</f>
        <v>0</v>
      </c>
      <c r="AQ25" s="342"/>
      <c r="AR25" s="341"/>
      <c r="AS25" s="342"/>
      <c r="AT25" s="345">
        <f>AT22-AT24</f>
        <v>0</v>
      </c>
      <c r="AU25" s="345">
        <f>AU22-AU24</f>
        <v>0</v>
      </c>
      <c r="AV25" s="345">
        <f>AV22-AV24</f>
        <v>0</v>
      </c>
      <c r="AW25" s="342"/>
      <c r="AX25" s="341"/>
      <c r="AY25" s="342"/>
      <c r="AZ25" s="345">
        <f>AZ22-AZ24</f>
        <v>0</v>
      </c>
      <c r="BA25" s="345">
        <f>BA22-BA24</f>
        <v>0</v>
      </c>
      <c r="BB25" s="345">
        <f>BB22-BB24</f>
        <v>0</v>
      </c>
      <c r="BC25" s="342"/>
      <c r="BD25" s="341"/>
      <c r="BE25" s="342"/>
      <c r="BF25" s="345">
        <f>BF22-BF24</f>
        <v>0</v>
      </c>
      <c r="BG25" s="345">
        <f>BG22-BG24</f>
        <v>0</v>
      </c>
      <c r="BH25" s="345">
        <f>BH22-BH24</f>
        <v>0</v>
      </c>
      <c r="BI25" s="342"/>
      <c r="BJ25" s="341"/>
      <c r="BK25" s="342"/>
      <c r="BL25" s="345">
        <f>BL22-BL24</f>
        <v>0</v>
      </c>
      <c r="BM25" s="345">
        <f>BM22-BM24</f>
        <v>0</v>
      </c>
      <c r="BN25" s="345">
        <f>BN22-BN24</f>
        <v>0</v>
      </c>
      <c r="BO25" s="342"/>
      <c r="BP25" s="341"/>
      <c r="BQ25" s="342"/>
      <c r="BR25" s="345">
        <f>BR22-BR24</f>
        <v>0</v>
      </c>
      <c r="BS25" s="345">
        <f>BS22-BS24</f>
        <v>0</v>
      </c>
      <c r="BT25" s="345">
        <f>BT22-BT24</f>
        <v>0</v>
      </c>
      <c r="BU25" s="342"/>
      <c r="BV25" s="341"/>
      <c r="BW25" s="342"/>
      <c r="BX25" s="345">
        <f>BX22-BX24</f>
        <v>0</v>
      </c>
      <c r="BY25" s="345">
        <f>BY22-BY24</f>
        <v>0</v>
      </c>
      <c r="BZ25" s="345">
        <f>BZ22-BZ24</f>
        <v>0</v>
      </c>
      <c r="CA25" s="342"/>
      <c r="CB25" s="341"/>
      <c r="CC25" s="342"/>
      <c r="CD25" s="345">
        <f>CD22-CD24</f>
        <v>0</v>
      </c>
      <c r="CE25" s="345">
        <f>CE22-CE24</f>
        <v>0</v>
      </c>
      <c r="CF25" s="345">
        <f>CF22-CF24</f>
        <v>0</v>
      </c>
      <c r="CG25" s="342"/>
      <c r="CH25" s="342"/>
      <c r="CI25" s="298">
        <f>-(CI26+CI27)</f>
        <v>4149.7913471208713</v>
      </c>
      <c r="CJ25" s="344"/>
    </row>
    <row r="26" spans="1:89" s="339" customFormat="1" ht="18" customHeight="1">
      <c r="A26" s="338"/>
      <c r="C26" s="340" t="s">
        <v>6</v>
      </c>
      <c r="D26" s="341"/>
      <c r="E26" s="341"/>
      <c r="F26" s="341"/>
      <c r="G26" s="342"/>
      <c r="H26" s="341"/>
      <c r="I26" s="342"/>
      <c r="J26" s="341"/>
      <c r="K26" s="341"/>
      <c r="L26" s="341"/>
      <c r="M26" s="342"/>
      <c r="N26" s="341"/>
      <c r="O26" s="342"/>
      <c r="P26" s="341"/>
      <c r="Q26" s="341"/>
      <c r="R26" s="341"/>
      <c r="S26" s="342"/>
      <c r="T26" s="341"/>
      <c r="U26" s="342"/>
      <c r="V26" s="341"/>
      <c r="W26" s="341"/>
      <c r="X26" s="341"/>
      <c r="Y26" s="342"/>
      <c r="Z26" s="341"/>
      <c r="AA26" s="342"/>
      <c r="AB26" s="341"/>
      <c r="AC26" s="341"/>
      <c r="AD26" s="341"/>
      <c r="AE26" s="342"/>
      <c r="AF26" s="341"/>
      <c r="AG26" s="342"/>
      <c r="AH26" s="341"/>
      <c r="AI26" s="341"/>
      <c r="AJ26" s="341"/>
      <c r="AK26" s="342"/>
      <c r="AL26" s="341"/>
      <c r="AM26" s="342"/>
      <c r="AN26" s="341"/>
      <c r="AO26" s="341"/>
      <c r="AP26" s="341"/>
      <c r="AQ26" s="342"/>
      <c r="AR26" s="341"/>
      <c r="AS26" s="342"/>
      <c r="AT26" s="341"/>
      <c r="AU26" s="341"/>
      <c r="AV26" s="341"/>
      <c r="AW26" s="342"/>
      <c r="AX26" s="341"/>
      <c r="AY26" s="342"/>
      <c r="AZ26" s="341"/>
      <c r="BA26" s="341"/>
      <c r="BB26" s="341"/>
      <c r="BC26" s="342"/>
      <c r="BD26" s="341"/>
      <c r="BE26" s="342"/>
      <c r="BF26" s="341"/>
      <c r="BG26" s="341"/>
      <c r="BH26" s="341"/>
      <c r="BI26" s="342"/>
      <c r="BJ26" s="341"/>
      <c r="BK26" s="342"/>
      <c r="BL26" s="341"/>
      <c r="BM26" s="341"/>
      <c r="BN26" s="341"/>
      <c r="BO26" s="342"/>
      <c r="BP26" s="341"/>
      <c r="BQ26" s="342"/>
      <c r="BR26" s="341"/>
      <c r="BS26" s="341"/>
      <c r="BT26" s="341"/>
      <c r="BU26" s="342"/>
      <c r="BV26" s="341"/>
      <c r="BW26" s="342"/>
      <c r="BX26" s="341"/>
      <c r="BY26" s="341"/>
      <c r="BZ26" s="341"/>
      <c r="CA26" s="342"/>
      <c r="CB26" s="341"/>
      <c r="CC26" s="342"/>
      <c r="CD26" s="343"/>
      <c r="CE26" s="343"/>
      <c r="CF26" s="343"/>
      <c r="CG26" s="343"/>
      <c r="CH26" s="342"/>
      <c r="CI26" s="298">
        <v>-133.33329832656099</v>
      </c>
      <c r="CJ26" s="344"/>
    </row>
    <row r="27" spans="1:89" s="339" customFormat="1" ht="18" customHeight="1">
      <c r="A27" s="338"/>
      <c r="C27" s="340" t="s">
        <v>7</v>
      </c>
      <c r="D27" s="341"/>
      <c r="E27" s="341"/>
      <c r="F27" s="341"/>
      <c r="G27" s="342"/>
      <c r="H27" s="341"/>
      <c r="I27" s="342"/>
      <c r="J27" s="341"/>
      <c r="K27" s="341"/>
      <c r="L27" s="341"/>
      <c r="M27" s="342"/>
      <c r="N27" s="341"/>
      <c r="O27" s="342"/>
      <c r="P27" s="341"/>
      <c r="Q27" s="341"/>
      <c r="R27" s="341"/>
      <c r="S27" s="342"/>
      <c r="T27" s="341"/>
      <c r="U27" s="342"/>
      <c r="V27" s="341"/>
      <c r="W27" s="341"/>
      <c r="X27" s="341"/>
      <c r="Y27" s="342"/>
      <c r="Z27" s="341"/>
      <c r="AA27" s="342"/>
      <c r="AB27" s="341"/>
      <c r="AC27" s="341"/>
      <c r="AD27" s="341"/>
      <c r="AE27" s="342"/>
      <c r="AF27" s="341"/>
      <c r="AG27" s="342"/>
      <c r="AH27" s="341"/>
      <c r="AI27" s="341"/>
      <c r="AJ27" s="341"/>
      <c r="AK27" s="342"/>
      <c r="AL27" s="341"/>
      <c r="AM27" s="342"/>
      <c r="AN27" s="341"/>
      <c r="AO27" s="341"/>
      <c r="AP27" s="341"/>
      <c r="AQ27" s="342"/>
      <c r="AR27" s="341"/>
      <c r="AS27" s="342"/>
      <c r="AT27" s="341"/>
      <c r="AU27" s="341"/>
      <c r="AV27" s="341"/>
      <c r="AW27" s="342"/>
      <c r="AX27" s="341"/>
      <c r="AY27" s="342"/>
      <c r="AZ27" s="341"/>
      <c r="BA27" s="341"/>
      <c r="BB27" s="341"/>
      <c r="BC27" s="342"/>
      <c r="BD27" s="341"/>
      <c r="BE27" s="342"/>
      <c r="BF27" s="341"/>
      <c r="BG27" s="341"/>
      <c r="BH27" s="341"/>
      <c r="BI27" s="342"/>
      <c r="BJ27" s="341"/>
      <c r="BK27" s="342"/>
      <c r="BL27" s="341"/>
      <c r="BM27" s="341"/>
      <c r="BN27" s="341"/>
      <c r="BO27" s="342"/>
      <c r="BP27" s="341"/>
      <c r="BQ27" s="342"/>
      <c r="BR27" s="341"/>
      <c r="BS27" s="341"/>
      <c r="BT27" s="341"/>
      <c r="BU27" s="342"/>
      <c r="BV27" s="341"/>
      <c r="BW27" s="342"/>
      <c r="BX27" s="341"/>
      <c r="BY27" s="341"/>
      <c r="BZ27" s="341"/>
      <c r="CA27" s="342"/>
      <c r="CB27" s="341"/>
      <c r="CC27" s="342"/>
      <c r="CD27" s="343"/>
      <c r="CE27" s="343"/>
      <c r="CF27" s="343"/>
      <c r="CG27" s="343"/>
      <c r="CH27" s="342"/>
      <c r="CI27" s="298">
        <v>-4016.4580487943099</v>
      </c>
      <c r="CJ27" s="344"/>
    </row>
    <row r="28" spans="1:89" s="281" customFormat="1" ht="18" customHeight="1">
      <c r="A28" s="346"/>
      <c r="B28" s="281" t="s">
        <v>132</v>
      </c>
      <c r="C28" s="282" t="s">
        <v>13</v>
      </c>
      <c r="D28" s="274"/>
      <c r="E28" s="274"/>
      <c r="F28" s="274">
        <f>F$24/$BZ$24*$CI$25</f>
        <v>486.57579482227794</v>
      </c>
      <c r="G28" s="283"/>
      <c r="H28" s="274"/>
      <c r="I28" s="283"/>
      <c r="J28" s="274"/>
      <c r="K28" s="274"/>
      <c r="L28" s="274">
        <f>L$24/$BZ$24*$CI$25</f>
        <v>347.59386623151215</v>
      </c>
      <c r="M28" s="283"/>
      <c r="N28" s="274"/>
      <c r="O28" s="283"/>
      <c r="P28" s="274"/>
      <c r="Q28" s="274"/>
      <c r="R28" s="274">
        <f>R$24/$BZ$24*$CI$25</f>
        <v>466.64266020879029</v>
      </c>
      <c r="S28" s="283"/>
      <c r="T28" s="274"/>
      <c r="U28" s="283"/>
      <c r="V28" s="274"/>
      <c r="W28" s="274"/>
      <c r="X28" s="274">
        <f>X$24/$BZ$24*$CI$25</f>
        <v>224.94424587769035</v>
      </c>
      <c r="Y28" s="283"/>
      <c r="Z28" s="274"/>
      <c r="AA28" s="283"/>
      <c r="AB28" s="274"/>
      <c r="AC28" s="274"/>
      <c r="AD28" s="274">
        <f>AD$24/$BZ$24*$CI$25</f>
        <v>193.65326442434124</v>
      </c>
      <c r="AE28" s="283"/>
      <c r="AF28" s="274"/>
      <c r="AG28" s="283"/>
      <c r="AH28" s="274"/>
      <c r="AI28" s="274"/>
      <c r="AJ28" s="274">
        <f>AJ$24/$BZ$24*$CI$25</f>
        <v>158.81550263453369</v>
      </c>
      <c r="AK28" s="283"/>
      <c r="AL28" s="274"/>
      <c r="AM28" s="283"/>
      <c r="AN28" s="274"/>
      <c r="AO28" s="274"/>
      <c r="AP28" s="274">
        <f>AP$24/$BZ$24*$CI$25</f>
        <v>246.95098324076116</v>
      </c>
      <c r="AQ28" s="283"/>
      <c r="AR28" s="274"/>
      <c r="AS28" s="283"/>
      <c r="AT28" s="274"/>
      <c r="AU28" s="274"/>
      <c r="AV28" s="274">
        <f>AV$24/$BZ$24*$CI$25</f>
        <v>227.71781049132278</v>
      </c>
      <c r="AW28" s="283"/>
      <c r="AX28" s="274"/>
      <c r="AY28" s="283"/>
      <c r="AZ28" s="274"/>
      <c r="BA28" s="274"/>
      <c r="BB28" s="274">
        <f>BB$24/$BZ$24*$CI$25</f>
        <v>348.06320483757025</v>
      </c>
      <c r="BC28" s="283"/>
      <c r="BD28" s="274"/>
      <c r="BE28" s="283"/>
      <c r="BF28" s="274"/>
      <c r="BG28" s="274"/>
      <c r="BH28" s="274">
        <f>BH$24/$BZ$24*$CI$25</f>
        <v>467.46386549472891</v>
      </c>
      <c r="BI28" s="283"/>
      <c r="BJ28" s="274"/>
      <c r="BK28" s="283"/>
      <c r="BL28" s="274"/>
      <c r="BM28" s="274"/>
      <c r="BN28" s="274">
        <f>BN$24/$BZ$24*$CI$25</f>
        <v>411.78124401953016</v>
      </c>
      <c r="BO28" s="283"/>
      <c r="BP28" s="274"/>
      <c r="BQ28" s="283"/>
      <c r="BR28" s="274"/>
      <c r="BS28" s="274"/>
      <c r="BT28" s="274">
        <f>BT$24/$BZ$24*$CI$25</f>
        <v>569.58890483781261</v>
      </c>
      <c r="BU28" s="283"/>
      <c r="BV28" s="274"/>
      <c r="BW28" s="283"/>
      <c r="BX28" s="274"/>
      <c r="BY28" s="274"/>
      <c r="BZ28" s="274">
        <f>F28+L28+R28+X28+AD28+AJ28+AP28+AV28+BB28+BH28+BN28+BT28</f>
        <v>4149.7913471208713</v>
      </c>
      <c r="CA28" s="283"/>
      <c r="CB28" s="274"/>
      <c r="CC28" s="283"/>
      <c r="CD28" s="347"/>
      <c r="CE28" s="347"/>
      <c r="CF28" s="347"/>
      <c r="CG28" s="347"/>
      <c r="CH28" s="283"/>
      <c r="CI28" s="283"/>
      <c r="CJ28" s="348"/>
    </row>
    <row r="29" spans="1:89" s="281" customFormat="1" ht="18" customHeight="1">
      <c r="A29" s="346"/>
      <c r="C29" s="282" t="s">
        <v>6</v>
      </c>
      <c r="D29" s="274"/>
      <c r="E29" s="274"/>
      <c r="F29" s="274">
        <f>F$24/$BZ$24*$CI$26</f>
        <v>-15.633739188967626</v>
      </c>
      <c r="G29" s="283"/>
      <c r="H29" s="274"/>
      <c r="I29" s="283"/>
      <c r="J29" s="274"/>
      <c r="K29" s="274"/>
      <c r="L29" s="274">
        <f>L$24/$BZ$24*$CI$26</f>
        <v>-11.16823299920458</v>
      </c>
      <c r="M29" s="283"/>
      <c r="N29" s="274"/>
      <c r="O29" s="283"/>
      <c r="P29" s="274"/>
      <c r="Q29" s="274"/>
      <c r="R29" s="274">
        <f>R$24/$BZ$24*$CI$26</f>
        <v>-14.993285160875924</v>
      </c>
      <c r="S29" s="283"/>
      <c r="T29" s="274"/>
      <c r="U29" s="283"/>
      <c r="V29" s="274"/>
      <c r="W29" s="274"/>
      <c r="X29" s="274">
        <f>X$24/$BZ$24*$CI$26</f>
        <v>-7.2274858501650305</v>
      </c>
      <c r="Y29" s="283"/>
      <c r="Z29" s="274"/>
      <c r="AA29" s="283"/>
      <c r="AB29" s="274"/>
      <c r="AC29" s="274"/>
      <c r="AD29" s="274">
        <f>AD$24/$BZ$24*$CI$26</f>
        <v>-6.2221028282102244</v>
      </c>
      <c r="AE29" s="283"/>
      <c r="AF29" s="274"/>
      <c r="AG29" s="283"/>
      <c r="AH29" s="274"/>
      <c r="AI29" s="274"/>
      <c r="AJ29" s="274">
        <f>AJ$24/$BZ$24*$CI$26</f>
        <v>-5.1027613246975712</v>
      </c>
      <c r="AK29" s="283"/>
      <c r="AL29" s="274"/>
      <c r="AM29" s="283"/>
      <c r="AN29" s="274"/>
      <c r="AO29" s="274"/>
      <c r="AP29" s="274">
        <f>AP$24/$BZ$24*$CI$26</f>
        <v>-7.9345649856161096</v>
      </c>
      <c r="AQ29" s="283"/>
      <c r="AR29" s="274"/>
      <c r="AS29" s="283"/>
      <c r="AT29" s="274"/>
      <c r="AU29" s="274"/>
      <c r="AV29" s="274">
        <f>AV$24/$BZ$24*$CI$26</f>
        <v>-7.3166008169486059</v>
      </c>
      <c r="AW29" s="283"/>
      <c r="AX29" s="274"/>
      <c r="AY29" s="283"/>
      <c r="AZ29" s="274"/>
      <c r="BA29" s="274"/>
      <c r="BB29" s="274">
        <f>BB$24/$BZ$24*$CI$26</f>
        <v>-11.183312905431945</v>
      </c>
      <c r="BC29" s="283"/>
      <c r="BD29" s="274"/>
      <c r="BE29" s="283"/>
      <c r="BF29" s="274"/>
      <c r="BG29" s="274"/>
      <c r="BH29" s="274">
        <f>BH$24/$BZ$24*$CI$26</f>
        <v>-15.019670586122272</v>
      </c>
      <c r="BI29" s="283"/>
      <c r="BJ29" s="274"/>
      <c r="BK29" s="283"/>
      <c r="BL29" s="274"/>
      <c r="BM29" s="274"/>
      <c r="BN29" s="274">
        <f>BN$24/$BZ$24*$CI$26</f>
        <v>-13.230581217590849</v>
      </c>
      <c r="BO29" s="283"/>
      <c r="BP29" s="274"/>
      <c r="BQ29" s="283"/>
      <c r="BR29" s="274"/>
      <c r="BS29" s="274"/>
      <c r="BT29" s="274">
        <f>BT$24/$BZ$24*$CI$26</f>
        <v>-18.300960462730266</v>
      </c>
      <c r="BU29" s="283"/>
      <c r="BV29" s="274"/>
      <c r="BW29" s="283"/>
      <c r="BX29" s="274"/>
      <c r="BY29" s="274"/>
      <c r="BZ29" s="274">
        <f>F29+L29+R29+X29+AD29+AJ29+AP29+AV29+BB29+BH29+BN29+BT29</f>
        <v>-133.33329832656102</v>
      </c>
      <c r="CA29" s="283"/>
      <c r="CB29" s="274"/>
      <c r="CC29" s="283"/>
      <c r="CD29" s="347"/>
      <c r="CE29" s="347"/>
      <c r="CF29" s="347"/>
      <c r="CG29" s="347"/>
      <c r="CH29" s="283"/>
      <c r="CI29" s="283"/>
      <c r="CJ29" s="348"/>
    </row>
    <row r="30" spans="1:89" s="281" customFormat="1" ht="18" customHeight="1">
      <c r="A30" s="346"/>
      <c r="C30" s="282" t="s">
        <v>7</v>
      </c>
      <c r="D30" s="274"/>
      <c r="E30" s="274"/>
      <c r="F30" s="274">
        <f>F$24/$BZ$24*$CI$27</f>
        <v>-470.9420556333103</v>
      </c>
      <c r="G30" s="283"/>
      <c r="H30" s="274"/>
      <c r="I30" s="283"/>
      <c r="J30" s="274"/>
      <c r="K30" s="274"/>
      <c r="L30" s="274">
        <f>L$24/$BZ$24*$CI$27</f>
        <v>-336.42563323230752</v>
      </c>
      <c r="M30" s="283"/>
      <c r="N30" s="274"/>
      <c r="O30" s="283"/>
      <c r="P30" s="274"/>
      <c r="Q30" s="274"/>
      <c r="R30" s="274">
        <f>R$24/$BZ$24*$CI$27</f>
        <v>-451.64937504791436</v>
      </c>
      <c r="S30" s="283"/>
      <c r="T30" s="274"/>
      <c r="U30" s="283"/>
      <c r="V30" s="274"/>
      <c r="W30" s="274"/>
      <c r="X30" s="274">
        <f>X$24/$BZ$24*$CI$27</f>
        <v>-217.71676002752531</v>
      </c>
      <c r="Y30" s="283"/>
      <c r="Z30" s="274"/>
      <c r="AA30" s="283"/>
      <c r="AB30" s="274"/>
      <c r="AC30" s="274"/>
      <c r="AD30" s="274">
        <f>AD$24/$BZ$24*$CI$27</f>
        <v>-187.43116159613101</v>
      </c>
      <c r="AE30" s="283"/>
      <c r="AF30" s="274"/>
      <c r="AG30" s="283"/>
      <c r="AH30" s="274"/>
      <c r="AI30" s="274"/>
      <c r="AJ30" s="274">
        <f>AJ$24/$BZ$24*$CI$27</f>
        <v>-153.7127413098361</v>
      </c>
      <c r="AK30" s="283"/>
      <c r="AL30" s="274"/>
      <c r="AM30" s="283"/>
      <c r="AN30" s="274"/>
      <c r="AO30" s="274"/>
      <c r="AP30" s="274">
        <f>AP$24/$BZ$24*$CI$27</f>
        <v>-239.01641825514503</v>
      </c>
      <c r="AQ30" s="283"/>
      <c r="AR30" s="274"/>
      <c r="AS30" s="283"/>
      <c r="AT30" s="274"/>
      <c r="AU30" s="274"/>
      <c r="AV30" s="274">
        <f>AV$24/$BZ$24*$CI$27</f>
        <v>-220.40120967437417</v>
      </c>
      <c r="AW30" s="283"/>
      <c r="AX30" s="274"/>
      <c r="AY30" s="283"/>
      <c r="AZ30" s="274"/>
      <c r="BA30" s="274"/>
      <c r="BB30" s="274">
        <f>BB$24/$BZ$24*$CI$27</f>
        <v>-336.87989193213826</v>
      </c>
      <c r="BC30" s="283"/>
      <c r="BD30" s="274"/>
      <c r="BE30" s="283"/>
      <c r="BF30" s="274"/>
      <c r="BG30" s="274"/>
      <c r="BH30" s="274">
        <f>BH$24/$BZ$24*$CI$27</f>
        <v>-452.44419490860656</v>
      </c>
      <c r="BI30" s="283"/>
      <c r="BJ30" s="274"/>
      <c r="BK30" s="283"/>
      <c r="BL30" s="274"/>
      <c r="BM30" s="274"/>
      <c r="BN30" s="274">
        <f>BN$24/$BZ$24*$CI$27</f>
        <v>-398.55066280193927</v>
      </c>
      <c r="BO30" s="283"/>
      <c r="BP30" s="274"/>
      <c r="BQ30" s="283"/>
      <c r="BR30" s="274"/>
      <c r="BS30" s="274"/>
      <c r="BT30" s="274">
        <f>BT$24/$BZ$24*$CI$27</f>
        <v>-551.28794437508236</v>
      </c>
      <c r="BU30" s="283"/>
      <c r="BV30" s="274"/>
      <c r="BW30" s="283"/>
      <c r="BX30" s="274"/>
      <c r="BY30" s="274"/>
      <c r="BZ30" s="274">
        <f>F30+L30+R30+X30+AD30+AJ30+AP30+AV30+BB30+BH30+BN30+BT30</f>
        <v>-4016.4580487943103</v>
      </c>
      <c r="CA30" s="283"/>
      <c r="CB30" s="274"/>
      <c r="CC30" s="283"/>
      <c r="CD30" s="347"/>
      <c r="CE30" s="347"/>
      <c r="CF30" s="347"/>
      <c r="CG30" s="347"/>
      <c r="CH30" s="283"/>
      <c r="CI30" s="283"/>
      <c r="CJ30" s="348"/>
    </row>
    <row r="31" spans="1:89" s="349" customFormat="1" ht="18" customHeight="1">
      <c r="A31" s="349" t="s">
        <v>126</v>
      </c>
      <c r="B31" s="349" t="s">
        <v>131</v>
      </c>
      <c r="C31" s="350" t="s">
        <v>129</v>
      </c>
      <c r="D31" s="351"/>
      <c r="E31" s="351"/>
      <c r="F31" s="351"/>
      <c r="G31" s="352"/>
      <c r="H31" s="351"/>
      <c r="I31" s="352"/>
      <c r="J31" s="351"/>
      <c r="K31" s="351"/>
      <c r="L31" s="351"/>
      <c r="M31" s="352"/>
      <c r="N31" s="351"/>
      <c r="O31" s="352"/>
      <c r="P31" s="351"/>
      <c r="Q31" s="351"/>
      <c r="R31" s="351"/>
      <c r="S31" s="352"/>
      <c r="T31" s="351"/>
      <c r="U31" s="352"/>
      <c r="V31" s="351"/>
      <c r="W31" s="351"/>
      <c r="X31" s="351"/>
      <c r="Y31" s="352"/>
      <c r="Z31" s="351"/>
      <c r="AA31" s="352"/>
      <c r="AB31" s="351"/>
      <c r="AC31" s="351"/>
      <c r="AD31" s="351"/>
      <c r="AE31" s="352"/>
      <c r="AF31" s="351"/>
      <c r="AG31" s="352"/>
      <c r="AH31" s="351"/>
      <c r="AI31" s="351"/>
      <c r="AJ31" s="351"/>
      <c r="AK31" s="352"/>
      <c r="AL31" s="351"/>
      <c r="AM31" s="352"/>
      <c r="AN31" s="351"/>
      <c r="AO31" s="351"/>
      <c r="AP31" s="351"/>
      <c r="AQ31" s="352"/>
      <c r="AR31" s="351"/>
      <c r="AS31" s="352"/>
      <c r="AT31" s="351"/>
      <c r="AU31" s="351"/>
      <c r="AV31" s="351"/>
      <c r="AW31" s="352"/>
      <c r="AX31" s="351"/>
      <c r="AY31" s="352"/>
      <c r="AZ31" s="351"/>
      <c r="BA31" s="351"/>
      <c r="BB31" s="351"/>
      <c r="BC31" s="352"/>
      <c r="BD31" s="351"/>
      <c r="BE31" s="352"/>
      <c r="BF31" s="351"/>
      <c r="BG31" s="351"/>
      <c r="BH31" s="351"/>
      <c r="BI31" s="352"/>
      <c r="BJ31" s="351"/>
      <c r="BK31" s="352"/>
      <c r="BL31" s="351"/>
      <c r="BM31" s="351"/>
      <c r="BN31" s="351"/>
      <c r="BO31" s="352"/>
      <c r="BP31" s="351"/>
      <c r="BQ31" s="352"/>
      <c r="BR31" s="351"/>
      <c r="BS31" s="351"/>
      <c r="BT31" s="351"/>
      <c r="BU31" s="352"/>
      <c r="BV31" s="351"/>
      <c r="BW31" s="352"/>
      <c r="BX31" s="351">
        <f>BY31+BZ31</f>
        <v>5440.1481319644336</v>
      </c>
      <c r="BY31" s="351">
        <f>BY18</f>
        <v>3928.3961003696691</v>
      </c>
      <c r="BZ31" s="351">
        <f>1051.70867311783-BZ34</f>
        <v>1511.7520315947643</v>
      </c>
      <c r="CA31" s="299">
        <f>BZ31/BX31</f>
        <v>0.27788802711312782</v>
      </c>
      <c r="CB31" s="351"/>
      <c r="CC31" s="352"/>
      <c r="CD31" s="353"/>
      <c r="CE31" s="353"/>
      <c r="CF31" s="353"/>
      <c r="CG31" s="353"/>
      <c r="CH31" s="352"/>
      <c r="CI31" s="352"/>
      <c r="CJ31" s="354"/>
      <c r="CK31" s="355"/>
    </row>
    <row r="32" spans="1:89" s="349" customFormat="1" ht="18" customHeight="1">
      <c r="A32" s="349" t="s">
        <v>126</v>
      </c>
      <c r="B32" s="349" t="s">
        <v>131</v>
      </c>
      <c r="C32" s="350" t="s">
        <v>133</v>
      </c>
      <c r="D32" s="351"/>
      <c r="E32" s="351"/>
      <c r="F32" s="351"/>
      <c r="G32" s="352"/>
      <c r="H32" s="351"/>
      <c r="I32" s="352"/>
      <c r="J32" s="351"/>
      <c r="K32" s="351"/>
      <c r="L32" s="351"/>
      <c r="M32" s="352"/>
      <c r="N32" s="351"/>
      <c r="O32" s="352"/>
      <c r="P32" s="351"/>
      <c r="Q32" s="351"/>
      <c r="R32" s="351"/>
      <c r="S32" s="352"/>
      <c r="T32" s="351"/>
      <c r="U32" s="352"/>
      <c r="V32" s="351"/>
      <c r="W32" s="351"/>
      <c r="X32" s="351"/>
      <c r="Y32" s="352"/>
      <c r="Z32" s="351"/>
      <c r="AA32" s="352"/>
      <c r="AB32" s="351"/>
      <c r="AC32" s="351"/>
      <c r="AD32" s="351"/>
      <c r="AE32" s="352"/>
      <c r="AF32" s="351"/>
      <c r="AG32" s="352"/>
      <c r="AH32" s="351"/>
      <c r="AI32" s="351"/>
      <c r="AJ32" s="351"/>
      <c r="AK32" s="352"/>
      <c r="AL32" s="351"/>
      <c r="AM32" s="352"/>
      <c r="AN32" s="351"/>
      <c r="AO32" s="351"/>
      <c r="AP32" s="351"/>
      <c r="AQ32" s="352"/>
      <c r="AR32" s="351"/>
      <c r="AS32" s="352"/>
      <c r="AT32" s="351"/>
      <c r="AU32" s="351"/>
      <c r="AV32" s="351"/>
      <c r="AW32" s="352"/>
      <c r="AX32" s="351"/>
      <c r="AY32" s="352"/>
      <c r="AZ32" s="351"/>
      <c r="BA32" s="351"/>
      <c r="BB32" s="351"/>
      <c r="BC32" s="352"/>
      <c r="BD32" s="351"/>
      <c r="BE32" s="352"/>
      <c r="BF32" s="351"/>
      <c r="BG32" s="351"/>
      <c r="BH32" s="351"/>
      <c r="BI32" s="352"/>
      <c r="BJ32" s="351"/>
      <c r="BK32" s="352"/>
      <c r="BL32" s="351"/>
      <c r="BM32" s="351"/>
      <c r="BN32" s="351"/>
      <c r="BO32" s="352"/>
      <c r="BP32" s="351"/>
      <c r="BQ32" s="352"/>
      <c r="BR32" s="351"/>
      <c r="BS32" s="351"/>
      <c r="BT32" s="351"/>
      <c r="BU32" s="352"/>
      <c r="BV32" s="351"/>
      <c r="BW32" s="352"/>
      <c r="BX32" s="351">
        <f>BY32/(1-0.1594)</f>
        <v>44322.342093248968</v>
      </c>
      <c r="BY32" s="351">
        <f>BY21</f>
        <v>37257.360763585086</v>
      </c>
      <c r="BZ32" s="351">
        <f>BX32-BY32</f>
        <v>7064.9813296638822</v>
      </c>
      <c r="CA32" s="352">
        <f>BZ32/BX32</f>
        <v>0.15939999999999993</v>
      </c>
      <c r="CB32" s="351"/>
      <c r="CC32" s="352"/>
      <c r="CD32" s="353"/>
      <c r="CE32" s="353"/>
      <c r="CF32" s="353"/>
      <c r="CG32" s="353"/>
      <c r="CH32" s="352"/>
      <c r="CI32" s="352"/>
      <c r="CJ32" s="354"/>
      <c r="CK32" s="355"/>
    </row>
    <row r="33" spans="1:89" s="349" customFormat="1" ht="18" customHeight="1">
      <c r="B33" s="349" t="s">
        <v>134</v>
      </c>
      <c r="C33" s="350" t="s">
        <v>129</v>
      </c>
      <c r="D33" s="351"/>
      <c r="E33" s="351"/>
      <c r="F33" s="351"/>
      <c r="G33" s="352"/>
      <c r="H33" s="351"/>
      <c r="I33" s="352"/>
      <c r="J33" s="351"/>
      <c r="K33" s="351"/>
      <c r="L33" s="351"/>
      <c r="M33" s="352"/>
      <c r="N33" s="351"/>
      <c r="O33" s="352"/>
      <c r="P33" s="351"/>
      <c r="Q33" s="351"/>
      <c r="R33" s="351"/>
      <c r="S33" s="352"/>
      <c r="T33" s="351"/>
      <c r="U33" s="352"/>
      <c r="V33" s="351"/>
      <c r="W33" s="351"/>
      <c r="X33" s="351"/>
      <c r="Y33" s="352"/>
      <c r="Z33" s="351"/>
      <c r="AA33" s="352"/>
      <c r="AB33" s="351"/>
      <c r="AC33" s="351"/>
      <c r="AD33" s="351"/>
      <c r="AE33" s="352"/>
      <c r="AF33" s="351"/>
      <c r="AG33" s="352"/>
      <c r="AH33" s="351"/>
      <c r="AI33" s="351"/>
      <c r="AJ33" s="351"/>
      <c r="AK33" s="352"/>
      <c r="AL33" s="351"/>
      <c r="AM33" s="352"/>
      <c r="AN33" s="351"/>
      <c r="AO33" s="351"/>
      <c r="AP33" s="351"/>
      <c r="AQ33" s="352"/>
      <c r="AR33" s="351"/>
      <c r="AS33" s="352"/>
      <c r="AT33" s="351"/>
      <c r="AU33" s="351"/>
      <c r="AV33" s="351"/>
      <c r="AW33" s="352"/>
      <c r="AX33" s="351"/>
      <c r="AY33" s="352"/>
      <c r="AZ33" s="351"/>
      <c r="BA33" s="351"/>
      <c r="BB33" s="351"/>
      <c r="BC33" s="352"/>
      <c r="BD33" s="351"/>
      <c r="BE33" s="352"/>
      <c r="BF33" s="351"/>
      <c r="BG33" s="351"/>
      <c r="BH33" s="351"/>
      <c r="BI33" s="352"/>
      <c r="BJ33" s="351"/>
      <c r="BK33" s="352"/>
      <c r="BL33" s="351"/>
      <c r="BM33" s="351"/>
      <c r="BN33" s="351"/>
      <c r="BO33" s="352"/>
      <c r="BP33" s="351"/>
      <c r="BQ33" s="352"/>
      <c r="BR33" s="351"/>
      <c r="BS33" s="351"/>
      <c r="BT33" s="351"/>
      <c r="BU33" s="352"/>
      <c r="BV33" s="351"/>
      <c r="BW33" s="352"/>
      <c r="BX33" s="351"/>
      <c r="BY33" s="351"/>
      <c r="BZ33" s="351"/>
      <c r="CA33" s="352"/>
      <c r="CB33" s="351"/>
      <c r="CC33" s="352"/>
      <c r="CD33" s="353"/>
      <c r="CE33" s="353"/>
      <c r="CF33" s="353"/>
      <c r="CG33" s="353"/>
      <c r="CH33" s="352"/>
      <c r="CI33" s="298">
        <v>460</v>
      </c>
      <c r="CJ33" s="354"/>
      <c r="CK33" s="355"/>
    </row>
    <row r="34" spans="1:89" s="349" customFormat="1" ht="18" customHeight="1">
      <c r="B34" s="349" t="s">
        <v>134</v>
      </c>
      <c r="C34" s="350" t="s">
        <v>133</v>
      </c>
      <c r="D34" s="351"/>
      <c r="E34" s="351"/>
      <c r="F34" s="351"/>
      <c r="G34" s="352"/>
      <c r="H34" s="351"/>
      <c r="I34" s="352"/>
      <c r="J34" s="351"/>
      <c r="K34" s="351"/>
      <c r="L34" s="351"/>
      <c r="M34" s="352"/>
      <c r="N34" s="351"/>
      <c r="O34" s="352"/>
      <c r="P34" s="351"/>
      <c r="Q34" s="351"/>
      <c r="R34" s="351"/>
      <c r="S34" s="352"/>
      <c r="T34" s="351"/>
      <c r="U34" s="352"/>
      <c r="V34" s="351"/>
      <c r="W34" s="351"/>
      <c r="X34" s="351"/>
      <c r="Y34" s="352"/>
      <c r="Z34" s="351"/>
      <c r="AA34" s="352"/>
      <c r="AB34" s="351"/>
      <c r="AC34" s="351"/>
      <c r="AD34" s="351"/>
      <c r="AE34" s="352"/>
      <c r="AF34" s="351"/>
      <c r="AG34" s="352"/>
      <c r="AH34" s="351"/>
      <c r="AI34" s="351"/>
      <c r="AJ34" s="351"/>
      <c r="AK34" s="352"/>
      <c r="AL34" s="351"/>
      <c r="AM34" s="352"/>
      <c r="AN34" s="351"/>
      <c r="AO34" s="351"/>
      <c r="AP34" s="351"/>
      <c r="AQ34" s="352"/>
      <c r="AR34" s="351"/>
      <c r="AS34" s="352"/>
      <c r="AT34" s="351"/>
      <c r="AU34" s="351"/>
      <c r="AV34" s="351"/>
      <c r="AW34" s="352"/>
      <c r="AX34" s="351"/>
      <c r="AY34" s="352"/>
      <c r="AZ34" s="351"/>
      <c r="BA34" s="351"/>
      <c r="BB34" s="351"/>
      <c r="BC34" s="352"/>
      <c r="BD34" s="351"/>
      <c r="BE34" s="352"/>
      <c r="BF34" s="351"/>
      <c r="BG34" s="351"/>
      <c r="BH34" s="351"/>
      <c r="BI34" s="352"/>
      <c r="BJ34" s="351"/>
      <c r="BK34" s="352"/>
      <c r="BL34" s="351"/>
      <c r="BM34" s="351"/>
      <c r="BN34" s="351"/>
      <c r="BO34" s="352"/>
      <c r="BP34" s="351"/>
      <c r="BQ34" s="352"/>
      <c r="BR34" s="351"/>
      <c r="BS34" s="351"/>
      <c r="BT34" s="351"/>
      <c r="BU34" s="352"/>
      <c r="BV34" s="351"/>
      <c r="BW34" s="352"/>
      <c r="BX34" s="351"/>
      <c r="BY34" s="351"/>
      <c r="BZ34" s="351">
        <v>-460.04335847693437</v>
      </c>
      <c r="CA34" s="352"/>
      <c r="CB34" s="351"/>
      <c r="CC34" s="352"/>
      <c r="CD34" s="353"/>
      <c r="CE34" s="353"/>
      <c r="CF34" s="353"/>
      <c r="CG34" s="353"/>
      <c r="CH34" s="352"/>
      <c r="CI34" s="298">
        <v>-460</v>
      </c>
      <c r="CJ34" s="354"/>
      <c r="CK34" s="355"/>
    </row>
    <row r="35" spans="1:89" s="281" customFormat="1" ht="18" customHeight="1">
      <c r="A35" s="346"/>
      <c r="B35" s="281" t="s">
        <v>132</v>
      </c>
      <c r="C35" s="282" t="s">
        <v>129</v>
      </c>
      <c r="D35" s="274"/>
      <c r="E35" s="274"/>
      <c r="F35" s="274">
        <f>F$24/$BZ$24*$CI$33</f>
        <v>53.936414362986646</v>
      </c>
      <c r="G35" s="283"/>
      <c r="H35" s="274"/>
      <c r="I35" s="274"/>
      <c r="J35" s="274"/>
      <c r="K35" s="274"/>
      <c r="L35" s="274">
        <f>L$24/$BZ$24*$CI$33</f>
        <v>38.53041396344652</v>
      </c>
      <c r="M35" s="283"/>
      <c r="N35" s="274"/>
      <c r="O35" s="274"/>
      <c r="P35" s="274"/>
      <c r="Q35" s="274"/>
      <c r="R35" s="274">
        <f>R$24/$BZ$24*$CI$33</f>
        <v>51.726847385946712</v>
      </c>
      <c r="S35" s="283"/>
      <c r="T35" s="274"/>
      <c r="U35" s="274"/>
      <c r="V35" s="274"/>
      <c r="W35" s="274"/>
      <c r="X35" s="274">
        <f>X$24/$BZ$24*$CI$33</f>
        <v>24.93483272972945</v>
      </c>
      <c r="Y35" s="283"/>
      <c r="Z35" s="274"/>
      <c r="AA35" s="274"/>
      <c r="AB35" s="274"/>
      <c r="AC35" s="274"/>
      <c r="AD35" s="274">
        <f>AD$24/$BZ$24*$CI$33</f>
        <v>21.466260393308954</v>
      </c>
      <c r="AE35" s="283"/>
      <c r="AF35" s="274"/>
      <c r="AG35" s="274"/>
      <c r="AH35" s="274"/>
      <c r="AI35" s="274"/>
      <c r="AJ35" s="274">
        <f>AJ$24/$BZ$24*$CI$33</f>
        <v>17.604531192290235</v>
      </c>
      <c r="AK35" s="283"/>
      <c r="AL35" s="274"/>
      <c r="AM35" s="274"/>
      <c r="AN35" s="274"/>
      <c r="AO35" s="274"/>
      <c r="AP35" s="274">
        <f>AP$24/$BZ$24*$CI$33</f>
        <v>27.374256387508289</v>
      </c>
      <c r="AQ35" s="283"/>
      <c r="AR35" s="274"/>
      <c r="AS35" s="274"/>
      <c r="AT35" s="274"/>
      <c r="AU35" s="274"/>
      <c r="AV35" s="274">
        <f>AV$24/$BZ$24*$CI$33</f>
        <v>25.242279445853164</v>
      </c>
      <c r="AW35" s="283"/>
      <c r="AX35" s="274"/>
      <c r="AY35" s="274"/>
      <c r="AZ35" s="274"/>
      <c r="BA35" s="274"/>
      <c r="BB35" s="274">
        <f>BB$24/$BZ$24*$CI$33</f>
        <v>38.58243965359032</v>
      </c>
      <c r="BC35" s="283"/>
      <c r="BD35" s="274"/>
      <c r="BE35" s="274"/>
      <c r="BF35" s="274"/>
      <c r="BG35" s="274"/>
      <c r="BH35" s="274">
        <f>BH$24/$BZ$24*$CI$33</f>
        <v>51.817877126946549</v>
      </c>
      <c r="BI35" s="283"/>
      <c r="BJ35" s="274"/>
      <c r="BK35" s="274"/>
      <c r="BL35" s="274"/>
      <c r="BM35" s="274"/>
      <c r="BN35" s="274">
        <f>BN$24/$BZ$24*$CI$33</f>
        <v>45.645517184955139</v>
      </c>
      <c r="BO35" s="283"/>
      <c r="BP35" s="274"/>
      <c r="BQ35" s="274"/>
      <c r="BR35" s="274"/>
      <c r="BS35" s="274"/>
      <c r="BT35" s="274">
        <f>BT$24/$BZ$24*$CI$33</f>
        <v>63.138330173438042</v>
      </c>
      <c r="BU35" s="283"/>
      <c r="BV35" s="274"/>
      <c r="BW35" s="274"/>
      <c r="BX35" s="274"/>
      <c r="BY35" s="274"/>
      <c r="BZ35" s="274">
        <f>F35+L35+R35+X35+AD35+AJ35+AP35+AV35+BB35+BH35+BN35+BT35</f>
        <v>460</v>
      </c>
      <c r="CA35" s="283"/>
      <c r="CB35" s="274"/>
      <c r="CC35" s="283"/>
      <c r="CD35" s="347"/>
      <c r="CE35" s="347"/>
      <c r="CF35" s="347"/>
      <c r="CG35" s="347"/>
      <c r="CH35" s="283"/>
      <c r="CI35" s="283"/>
      <c r="CJ35" s="348"/>
    </row>
    <row r="36" spans="1:89" s="281" customFormat="1" ht="18" customHeight="1">
      <c r="A36" s="346"/>
      <c r="B36" s="281" t="s">
        <v>132</v>
      </c>
      <c r="C36" s="282" t="s">
        <v>133</v>
      </c>
      <c r="D36" s="274"/>
      <c r="E36" s="274"/>
      <c r="F36" s="274">
        <f>F$24/$BZ$24*$CI$34</f>
        <v>-53.936414362986646</v>
      </c>
      <c r="G36" s="283"/>
      <c r="H36" s="274"/>
      <c r="I36" s="274"/>
      <c r="J36" s="274"/>
      <c r="K36" s="274"/>
      <c r="L36" s="274">
        <f>L$24/$BZ$24*$CI$34</f>
        <v>-38.53041396344652</v>
      </c>
      <c r="M36" s="283"/>
      <c r="N36" s="274"/>
      <c r="O36" s="274"/>
      <c r="P36" s="274"/>
      <c r="Q36" s="274"/>
      <c r="R36" s="274">
        <f>R$24/$BZ$24*$CI$34</f>
        <v>-51.726847385946712</v>
      </c>
      <c r="S36" s="283"/>
      <c r="T36" s="274"/>
      <c r="U36" s="274"/>
      <c r="V36" s="274"/>
      <c r="W36" s="274"/>
      <c r="X36" s="274">
        <f>X$24/$BZ$24*$CI$34</f>
        <v>-24.93483272972945</v>
      </c>
      <c r="Y36" s="283"/>
      <c r="Z36" s="274"/>
      <c r="AA36" s="274"/>
      <c r="AB36" s="274"/>
      <c r="AC36" s="274"/>
      <c r="AD36" s="274">
        <f>AD$24/$BZ$24*$CI$34</f>
        <v>-21.466260393308954</v>
      </c>
      <c r="AE36" s="283"/>
      <c r="AF36" s="274"/>
      <c r="AG36" s="274"/>
      <c r="AH36" s="274"/>
      <c r="AI36" s="274"/>
      <c r="AJ36" s="274">
        <f>AJ$24/$BZ$24*$CI$34</f>
        <v>-17.604531192290235</v>
      </c>
      <c r="AK36" s="283"/>
      <c r="AL36" s="274"/>
      <c r="AM36" s="274"/>
      <c r="AN36" s="274"/>
      <c r="AO36" s="274"/>
      <c r="AP36" s="274">
        <f>AP$24/$BZ$24*$CI$34</f>
        <v>-27.374256387508289</v>
      </c>
      <c r="AQ36" s="283"/>
      <c r="AR36" s="274"/>
      <c r="AS36" s="274"/>
      <c r="AT36" s="274"/>
      <c r="AU36" s="274"/>
      <c r="AV36" s="274">
        <f>AV$24/$BZ$24*$CI$34</f>
        <v>-25.242279445853164</v>
      </c>
      <c r="AW36" s="283"/>
      <c r="AX36" s="274"/>
      <c r="AY36" s="274"/>
      <c r="AZ36" s="274"/>
      <c r="BA36" s="274"/>
      <c r="BB36" s="274">
        <f>BB$24/$BZ$24*$CI$34</f>
        <v>-38.58243965359032</v>
      </c>
      <c r="BC36" s="283"/>
      <c r="BD36" s="274"/>
      <c r="BE36" s="274"/>
      <c r="BF36" s="274"/>
      <c r="BG36" s="274"/>
      <c r="BH36" s="274">
        <f>BH$24/$BZ$24*$CI$34</f>
        <v>-51.817877126946549</v>
      </c>
      <c r="BI36" s="283"/>
      <c r="BJ36" s="274"/>
      <c r="BK36" s="274"/>
      <c r="BL36" s="274"/>
      <c r="BM36" s="274"/>
      <c r="BN36" s="274">
        <f>BN$24/$BZ$24*$CI$34</f>
        <v>-45.645517184955139</v>
      </c>
      <c r="BO36" s="283"/>
      <c r="BP36" s="274"/>
      <c r="BQ36" s="274"/>
      <c r="BR36" s="274"/>
      <c r="BS36" s="274"/>
      <c r="BT36" s="274">
        <f>BT$24/$BZ$24*$CI$34</f>
        <v>-63.138330173438042</v>
      </c>
      <c r="BU36" s="283"/>
      <c r="BV36" s="274"/>
      <c r="BW36" s="274"/>
      <c r="BX36" s="274"/>
      <c r="BY36" s="274"/>
      <c r="BZ36" s="274">
        <f>F36+L36+R36+X36+AD36+AJ36+AP36+AV36+BB36+BH36+BN36+BT36</f>
        <v>-460</v>
      </c>
      <c r="CA36" s="283"/>
      <c r="CB36" s="274"/>
      <c r="CC36" s="283"/>
      <c r="CD36" s="347"/>
      <c r="CE36" s="347"/>
      <c r="CF36" s="347"/>
      <c r="CG36" s="347"/>
      <c r="CH36" s="283"/>
      <c r="CI36" s="283"/>
      <c r="CJ36" s="348"/>
    </row>
    <row r="37" spans="1:89" s="357" customFormat="1" ht="18" customHeight="1">
      <c r="A37" s="356"/>
      <c r="C37" s="358"/>
      <c r="D37" s="359"/>
      <c r="E37" s="359"/>
      <c r="F37" s="359"/>
      <c r="G37" s="360"/>
      <c r="H37" s="359"/>
      <c r="I37" s="360"/>
      <c r="J37" s="359"/>
      <c r="K37" s="359"/>
      <c r="L37" s="359"/>
      <c r="M37" s="360"/>
      <c r="N37" s="359"/>
      <c r="O37" s="360"/>
      <c r="P37" s="359"/>
      <c r="Q37" s="359"/>
      <c r="R37" s="359"/>
      <c r="S37" s="360"/>
      <c r="T37" s="359"/>
      <c r="U37" s="360"/>
      <c r="V37" s="359"/>
      <c r="W37" s="359"/>
      <c r="X37" s="359"/>
      <c r="Y37" s="360"/>
      <c r="Z37" s="359"/>
      <c r="AA37" s="360"/>
      <c r="AB37" s="359"/>
      <c r="AC37" s="359"/>
      <c r="AD37" s="359"/>
      <c r="AE37" s="360"/>
      <c r="AF37" s="359"/>
      <c r="AG37" s="360"/>
      <c r="AH37" s="359"/>
      <c r="AI37" s="359"/>
      <c r="AJ37" s="359"/>
      <c r="AK37" s="360"/>
      <c r="AL37" s="359"/>
      <c r="AM37" s="360"/>
      <c r="AN37" s="359"/>
      <c r="AO37" s="359"/>
      <c r="AP37" s="359"/>
      <c r="AQ37" s="360"/>
      <c r="AR37" s="359"/>
      <c r="AS37" s="360"/>
      <c r="AT37" s="359"/>
      <c r="AU37" s="359"/>
      <c r="AV37" s="359"/>
      <c r="AW37" s="360"/>
      <c r="AX37" s="359"/>
      <c r="AY37" s="360"/>
      <c r="AZ37" s="361"/>
      <c r="BA37" s="361"/>
      <c r="BB37" s="361"/>
      <c r="BC37" s="362"/>
      <c r="BD37" s="361"/>
      <c r="BE37" s="362"/>
      <c r="BF37" s="359"/>
      <c r="BG37" s="359"/>
      <c r="BH37" s="359"/>
      <c r="BI37" s="360"/>
      <c r="BJ37" s="359"/>
      <c r="BK37" s="360"/>
      <c r="BL37" s="359"/>
      <c r="BM37" s="359"/>
      <c r="BN37" s="359"/>
      <c r="BO37" s="360"/>
      <c r="BP37" s="359"/>
      <c r="BQ37" s="360"/>
      <c r="BR37" s="359"/>
      <c r="BS37" s="359"/>
      <c r="BT37" s="359"/>
      <c r="BU37" s="360"/>
      <c r="BV37" s="359"/>
      <c r="BW37" s="360"/>
      <c r="BX37" s="359"/>
      <c r="BY37" s="359"/>
      <c r="BZ37" s="359">
        <v>1051.7086731178299</v>
      </c>
      <c r="CA37" s="360"/>
      <c r="CB37" s="359"/>
      <c r="CC37" s="360"/>
      <c r="CD37" s="363"/>
      <c r="CE37" s="363"/>
      <c r="CF37" s="363"/>
      <c r="CG37" s="363"/>
      <c r="CH37" s="360"/>
      <c r="CI37" s="360"/>
      <c r="CJ37" s="364"/>
    </row>
    <row r="38" spans="1:89" s="279" customFormat="1" ht="18" customHeight="1">
      <c r="A38" s="268"/>
      <c r="B38" s="357"/>
      <c r="C38" s="358"/>
      <c r="D38" s="359"/>
      <c r="E38" s="359"/>
      <c r="F38" s="359"/>
      <c r="G38" s="360"/>
      <c r="H38" s="359"/>
      <c r="I38" s="360"/>
      <c r="J38" s="359"/>
      <c r="K38" s="359"/>
      <c r="L38" s="359"/>
      <c r="M38" s="360"/>
      <c r="N38" s="359"/>
      <c r="O38" s="360"/>
      <c r="P38" s="359"/>
      <c r="Q38" s="359"/>
      <c r="R38" s="359"/>
      <c r="S38" s="360"/>
      <c r="T38" s="359"/>
      <c r="U38" s="360"/>
      <c r="V38" s="359"/>
      <c r="W38" s="359"/>
      <c r="X38" s="359"/>
      <c r="Y38" s="360"/>
      <c r="Z38" s="359"/>
      <c r="AA38" s="360"/>
      <c r="AB38" s="359"/>
      <c r="AC38" s="359"/>
      <c r="AD38" s="359"/>
      <c r="AE38" s="360"/>
      <c r="AF38" s="359"/>
      <c r="AG38" s="360"/>
      <c r="AH38" s="359"/>
      <c r="AI38" s="359"/>
      <c r="AJ38" s="359"/>
      <c r="AK38" s="360"/>
      <c r="AL38" s="359"/>
      <c r="AM38" s="360"/>
      <c r="AN38" s="359"/>
      <c r="AO38" s="359"/>
      <c r="AP38" s="359"/>
      <c r="AQ38" s="360"/>
      <c r="AR38" s="359"/>
      <c r="AS38" s="360"/>
      <c r="AT38" s="359"/>
      <c r="AU38" s="359"/>
      <c r="AV38" s="359"/>
      <c r="AW38" s="360"/>
      <c r="AX38" s="359"/>
      <c r="AY38" s="360"/>
      <c r="AZ38" s="361"/>
      <c r="BA38" s="361"/>
      <c r="BB38" s="361"/>
      <c r="BC38" s="362"/>
      <c r="BD38" s="361"/>
      <c r="BE38" s="362"/>
      <c r="BF38" s="359"/>
      <c r="BG38" s="359"/>
      <c r="BH38" s="359"/>
      <c r="BI38" s="360"/>
      <c r="BJ38" s="359"/>
      <c r="BK38" s="360"/>
      <c r="BL38" s="359"/>
      <c r="BM38" s="359"/>
      <c r="BN38" s="359"/>
      <c r="BO38" s="360"/>
      <c r="BP38" s="359"/>
      <c r="BQ38" s="360"/>
      <c r="BR38" s="359"/>
      <c r="BS38" s="359"/>
      <c r="BT38" s="359"/>
      <c r="BU38" s="360"/>
      <c r="BV38" s="359"/>
      <c r="BW38" s="360"/>
      <c r="BX38" s="359"/>
      <c r="BY38" s="359"/>
      <c r="BZ38" s="359"/>
      <c r="CA38" s="360"/>
      <c r="CB38" s="359"/>
      <c r="CC38" s="360"/>
      <c r="CD38" s="363"/>
      <c r="CE38" s="363"/>
      <c r="CF38" s="363"/>
      <c r="CG38" s="363"/>
      <c r="CH38" s="360"/>
      <c r="CI38" s="360"/>
      <c r="CJ38" s="278"/>
    </row>
    <row r="39" spans="1:89" s="279" customFormat="1" ht="18" customHeight="1">
      <c r="A39" s="268"/>
      <c r="B39" s="357"/>
      <c r="C39" s="358" t="s">
        <v>130</v>
      </c>
      <c r="D39" s="359">
        <v>139467.30119682889</v>
      </c>
      <c r="E39" s="359">
        <v>113754.23077428067</v>
      </c>
      <c r="F39" s="359">
        <v>25713.070422548295</v>
      </c>
      <c r="G39" s="360">
        <v>0.18436630093142536</v>
      </c>
      <c r="H39" s="359">
        <v>22313.090835294439</v>
      </c>
      <c r="I39" s="360">
        <v>0.1599879731221312</v>
      </c>
      <c r="J39" s="359">
        <v>138703.04013040045</v>
      </c>
      <c r="K39" s="359">
        <v>120334.46188223414</v>
      </c>
      <c r="L39" s="359">
        <v>18368.578248166261</v>
      </c>
      <c r="M39" s="360">
        <v>0.1324309707335701</v>
      </c>
      <c r="N39" s="359">
        <v>15939.743804657925</v>
      </c>
      <c r="O39" s="360">
        <v>0.11491993102438357</v>
      </c>
      <c r="P39" s="359">
        <v>134084.92418338018</v>
      </c>
      <c r="Q39" s="359">
        <v>109425.21913476291</v>
      </c>
      <c r="R39" s="359">
        <v>24659.705048617299</v>
      </c>
      <c r="S39" s="360">
        <v>0.18391109365055575</v>
      </c>
      <c r="T39" s="359">
        <v>21399.009518476465</v>
      </c>
      <c r="U39" s="360">
        <v>0.15959295684286087</v>
      </c>
      <c r="V39" s="359">
        <v>116615.80894737509</v>
      </c>
      <c r="W39" s="359">
        <v>104728.64296635317</v>
      </c>
      <c r="X39" s="359">
        <v>11887.165981021895</v>
      </c>
      <c r="Y39" s="360">
        <v>0.10193442971686785</v>
      </c>
      <c r="Z39" s="359">
        <v>10315.353629497704</v>
      </c>
      <c r="AA39" s="360">
        <v>8.8455876802712802E-2</v>
      </c>
      <c r="AB39" s="359">
        <v>101035.56341084557</v>
      </c>
      <c r="AC39" s="359">
        <v>90801.967579145421</v>
      </c>
      <c r="AD39" s="359">
        <v>10233.595831700155</v>
      </c>
      <c r="AE39" s="360">
        <v>0.10128706651624055</v>
      </c>
      <c r="AF39" s="359">
        <v>8880.4312208540214</v>
      </c>
      <c r="AG39" s="360">
        <v>8.789411293470116E-2</v>
      </c>
      <c r="AH39" s="359">
        <v>97669.91881953922</v>
      </c>
      <c r="AI39" s="359">
        <v>89277.322543915361</v>
      </c>
      <c r="AJ39" s="359">
        <v>8392.5962756238605</v>
      </c>
      <c r="AK39" s="360">
        <v>8.5928158608696334E-2</v>
      </c>
      <c r="AL39" s="359">
        <v>7282.8627606344853</v>
      </c>
      <c r="AM39" s="360">
        <v>7.4566077751029344E-2</v>
      </c>
      <c r="AN39" s="359">
        <v>100470.02889268837</v>
      </c>
      <c r="AO39" s="359">
        <v>87419.918117435911</v>
      </c>
      <c r="AP39" s="359">
        <v>13050.110775252453</v>
      </c>
      <c r="AQ39" s="360">
        <v>0.12989058447660271</v>
      </c>
      <c r="AR39" s="359">
        <v>11324.524934350666</v>
      </c>
      <c r="AS39" s="360">
        <v>0.11271545414251194</v>
      </c>
      <c r="AT39" s="359">
        <v>102885.77015233591</v>
      </c>
      <c r="AU39" s="359">
        <v>90852.035305803802</v>
      </c>
      <c r="AV39" s="359">
        <v>12033.734846532081</v>
      </c>
      <c r="AW39" s="360">
        <v>0.1169620913437743</v>
      </c>
      <c r="AX39" s="359">
        <v>10442.542034305512</v>
      </c>
      <c r="AY39" s="360">
        <v>0.10149646563216619</v>
      </c>
      <c r="AZ39" s="365">
        <v>111120.17339975502</v>
      </c>
      <c r="BA39" s="365">
        <v>92726.792979433842</v>
      </c>
      <c r="BB39" s="365">
        <v>18393.380420321169</v>
      </c>
      <c r="BC39" s="366">
        <v>0.16552692330807434</v>
      </c>
      <c r="BD39" s="365">
        <v>15961.266443188093</v>
      </c>
      <c r="BE39" s="366">
        <v>0.14363968265030877</v>
      </c>
      <c r="BF39" s="359">
        <v>131692.12001614101</v>
      </c>
      <c r="BG39" s="359">
        <v>106989.01842052441</v>
      </c>
      <c r="BH39" s="359">
        <v>24703.101595616557</v>
      </c>
      <c r="BI39" s="360">
        <v>0.18758223037634136</v>
      </c>
      <c r="BJ39" s="359">
        <v>21436.667840847946</v>
      </c>
      <c r="BK39" s="360">
        <v>0.16277866768505614</v>
      </c>
      <c r="BL39" s="359">
        <v>137880.47487021369</v>
      </c>
      <c r="BM39" s="359">
        <v>116119.91826458543</v>
      </c>
      <c r="BN39" s="359">
        <v>21760.556605628226</v>
      </c>
      <c r="BO39" s="360">
        <v>0.15782188613805795</v>
      </c>
      <c r="BP39" s="359">
        <v>18883.208741269769</v>
      </c>
      <c r="BQ39" s="360">
        <v>0.13695346465149946</v>
      </c>
      <c r="BR39" s="359">
        <v>146601.36089028715</v>
      </c>
      <c r="BS39" s="359">
        <v>116501.46735294779</v>
      </c>
      <c r="BT39" s="359">
        <v>30099.89353733934</v>
      </c>
      <c r="BU39" s="360">
        <v>0.20531796809079664</v>
      </c>
      <c r="BV39" s="359">
        <v>26119.854517350384</v>
      </c>
      <c r="BW39" s="360">
        <v>0.17816924999009962</v>
      </c>
      <c r="BX39" s="359">
        <v>1458226.4849097901</v>
      </c>
      <c r="BY39" s="359">
        <v>1238930.9953214233</v>
      </c>
      <c r="BZ39" s="359">
        <v>219295.48958836758</v>
      </c>
      <c r="CA39" s="360">
        <v>0.15038506834000742</v>
      </c>
      <c r="CB39" s="359">
        <v>190298.55628072741</v>
      </c>
      <c r="CC39" s="360">
        <v>0.13049999999999987</v>
      </c>
      <c r="CD39" s="363"/>
      <c r="CE39" s="363">
        <v>0.15038506834000742</v>
      </c>
      <c r="CF39" s="363"/>
      <c r="CG39" s="363"/>
      <c r="CH39" s="360"/>
      <c r="CI39" s="360"/>
      <c r="CJ39" s="278"/>
    </row>
    <row r="40" spans="1:89" s="279" customFormat="1" ht="18" customHeight="1">
      <c r="A40" s="268"/>
      <c r="B40" s="357"/>
      <c r="C40" s="358"/>
      <c r="D40" s="359"/>
      <c r="E40" s="359"/>
      <c r="F40" s="359"/>
      <c r="G40" s="360"/>
      <c r="H40" s="359"/>
      <c r="I40" s="360"/>
      <c r="J40" s="359"/>
      <c r="K40" s="359"/>
      <c r="L40" s="359"/>
      <c r="M40" s="360"/>
      <c r="N40" s="359"/>
      <c r="O40" s="360"/>
      <c r="P40" s="359"/>
      <c r="Q40" s="359"/>
      <c r="R40" s="359"/>
      <c r="S40" s="360"/>
      <c r="T40" s="359"/>
      <c r="U40" s="360"/>
      <c r="V40" s="359"/>
      <c r="W40" s="359"/>
      <c r="X40" s="359"/>
      <c r="Y40" s="360"/>
      <c r="Z40" s="359"/>
      <c r="AA40" s="360"/>
      <c r="AB40" s="359"/>
      <c r="AC40" s="359"/>
      <c r="AD40" s="359"/>
      <c r="AE40" s="360"/>
      <c r="AF40" s="359"/>
      <c r="AG40" s="360"/>
      <c r="AH40" s="359"/>
      <c r="AI40" s="359"/>
      <c r="AJ40" s="359"/>
      <c r="AK40" s="360"/>
      <c r="AL40" s="359"/>
      <c r="AM40" s="360"/>
      <c r="AN40" s="359"/>
      <c r="AO40" s="359"/>
      <c r="AP40" s="359"/>
      <c r="AQ40" s="360"/>
      <c r="AR40" s="359"/>
      <c r="AS40" s="360"/>
      <c r="AT40" s="359"/>
      <c r="AU40" s="359"/>
      <c r="AV40" s="359"/>
      <c r="AW40" s="360"/>
      <c r="AX40" s="359"/>
      <c r="AY40" s="360"/>
      <c r="AZ40" s="365"/>
      <c r="BA40" s="365"/>
      <c r="BB40" s="365"/>
      <c r="BC40" s="366"/>
      <c r="BD40" s="365"/>
      <c r="BE40" s="366"/>
      <c r="BF40" s="359"/>
      <c r="BG40" s="359"/>
      <c r="BH40" s="359"/>
      <c r="BI40" s="360"/>
      <c r="BJ40" s="359"/>
      <c r="BK40" s="360"/>
      <c r="BL40" s="359"/>
      <c r="BM40" s="359"/>
      <c r="BN40" s="359"/>
      <c r="BO40" s="360"/>
      <c r="BP40" s="359"/>
      <c r="BQ40" s="360"/>
      <c r="BR40" s="359"/>
      <c r="BS40" s="359"/>
      <c r="BT40" s="359"/>
      <c r="BU40" s="360"/>
      <c r="BV40" s="359"/>
      <c r="BW40" s="360"/>
      <c r="BX40" s="359"/>
      <c r="BY40" s="359"/>
      <c r="BZ40" s="359"/>
      <c r="CA40" s="360"/>
      <c r="CB40" s="359"/>
      <c r="CC40" s="360"/>
      <c r="CD40" s="363"/>
      <c r="CE40" s="363"/>
      <c r="CF40" s="363"/>
      <c r="CG40" s="363"/>
      <c r="CH40" s="360"/>
      <c r="CI40" s="360"/>
      <c r="CJ40" s="278"/>
    </row>
    <row r="41" spans="1:89">
      <c r="AZ41" s="367"/>
      <c r="BA41" s="367"/>
      <c r="BB41" s="367"/>
      <c r="BC41" s="368"/>
      <c r="BD41" s="369"/>
      <c r="BE41" s="368"/>
      <c r="BZ41" s="370"/>
    </row>
    <row r="42" spans="1:89">
      <c r="B42" s="249" t="s">
        <v>135</v>
      </c>
      <c r="C42" s="311"/>
      <c r="D42" s="371"/>
      <c r="E42" s="371">
        <v>113754.23077428066</v>
      </c>
      <c r="F42" s="371"/>
      <c r="G42" s="371"/>
      <c r="H42" s="371"/>
      <c r="I42" s="371"/>
      <c r="J42" s="371"/>
      <c r="K42" s="371">
        <v>120334.46188223414</v>
      </c>
      <c r="L42" s="371"/>
      <c r="M42" s="371"/>
      <c r="N42" s="371"/>
      <c r="O42" s="371"/>
      <c r="P42" s="371"/>
      <c r="Q42" s="371">
        <v>109425.21913476291</v>
      </c>
      <c r="R42" s="371"/>
      <c r="S42" s="371"/>
      <c r="T42" s="371"/>
      <c r="U42" s="371"/>
      <c r="V42" s="371"/>
      <c r="W42" s="371">
        <v>104728.64296635317</v>
      </c>
      <c r="X42" s="371"/>
      <c r="Y42" s="371"/>
      <c r="Z42" s="371"/>
      <c r="AA42" s="371"/>
      <c r="AB42" s="371"/>
      <c r="AC42" s="371">
        <v>90801.967579145421</v>
      </c>
      <c r="AD42" s="371"/>
      <c r="AE42" s="371"/>
      <c r="AF42" s="371"/>
      <c r="AG42" s="371"/>
      <c r="AH42" s="371"/>
      <c r="AI42" s="371">
        <v>89277.322543915361</v>
      </c>
      <c r="AJ42" s="371"/>
      <c r="AK42" s="371"/>
      <c r="AL42" s="371"/>
      <c r="AM42" s="371"/>
      <c r="AN42" s="371"/>
      <c r="AO42" s="371">
        <v>87419.918117435911</v>
      </c>
      <c r="AP42" s="371"/>
      <c r="AQ42" s="371"/>
      <c r="AR42" s="371"/>
      <c r="AS42" s="371"/>
      <c r="AT42" s="371"/>
      <c r="AU42" s="371">
        <v>90852.035305803802</v>
      </c>
      <c r="AV42" s="371"/>
      <c r="AW42" s="371"/>
      <c r="AX42" s="371"/>
      <c r="AY42" s="371"/>
      <c r="AZ42" s="298"/>
      <c r="BA42" s="298">
        <v>92726.792979433842</v>
      </c>
      <c r="BB42" s="298"/>
      <c r="BC42" s="372"/>
      <c r="BD42" s="274"/>
      <c r="BE42" s="372"/>
      <c r="BF42" s="371"/>
      <c r="BG42" s="371">
        <v>106989.01842052441</v>
      </c>
      <c r="BH42" s="371"/>
      <c r="BI42" s="371"/>
      <c r="BJ42" s="371"/>
      <c r="BK42" s="371"/>
      <c r="BL42" s="371"/>
      <c r="BM42" s="371">
        <v>116119.91826458543</v>
      </c>
      <c r="BN42" s="371"/>
      <c r="BO42" s="371"/>
      <c r="BP42" s="371"/>
      <c r="BQ42" s="371"/>
      <c r="BR42" s="371"/>
      <c r="BS42" s="371">
        <v>116501.46735294779</v>
      </c>
      <c r="BT42" s="371"/>
      <c r="BU42" s="371"/>
      <c r="BV42" s="371"/>
      <c r="BW42" s="371"/>
      <c r="BX42" s="371"/>
      <c r="BY42" s="371">
        <v>1238930.9953214228</v>
      </c>
      <c r="BZ42" s="371">
        <v>219295.48958836764</v>
      </c>
      <c r="CA42" s="371"/>
      <c r="CB42" s="371"/>
      <c r="CC42" s="371"/>
      <c r="CD42" s="311"/>
      <c r="CE42" s="311"/>
      <c r="CF42" s="311"/>
      <c r="CG42" s="311"/>
    </row>
    <row r="43" spans="1:89" s="376" customFormat="1" ht="14.25" customHeight="1">
      <c r="A43" s="373"/>
      <c r="B43" s="374" t="s">
        <v>136</v>
      </c>
      <c r="C43" s="270" t="s">
        <v>99</v>
      </c>
      <c r="D43" s="276"/>
      <c r="E43" s="276">
        <f>E42-E22</f>
        <v>0</v>
      </c>
      <c r="F43" s="276"/>
      <c r="G43" s="276"/>
      <c r="H43" s="276"/>
      <c r="I43" s="276"/>
      <c r="J43" s="276"/>
      <c r="K43" s="276">
        <f>K42-K22</f>
        <v>0</v>
      </c>
      <c r="L43" s="276"/>
      <c r="M43" s="276"/>
      <c r="N43" s="276"/>
      <c r="O43" s="276"/>
      <c r="P43" s="276"/>
      <c r="Q43" s="276">
        <f>Q42-Q22</f>
        <v>0</v>
      </c>
      <c r="R43" s="276"/>
      <c r="S43" s="276"/>
      <c r="T43" s="276"/>
      <c r="U43" s="276"/>
      <c r="V43" s="276"/>
      <c r="W43" s="276">
        <f>W42-W22</f>
        <v>0</v>
      </c>
      <c r="X43" s="276"/>
      <c r="Y43" s="276"/>
      <c r="Z43" s="276"/>
      <c r="AA43" s="276"/>
      <c r="AB43" s="276"/>
      <c r="AC43" s="276">
        <f>AC42-AC22</f>
        <v>0</v>
      </c>
      <c r="AD43" s="276"/>
      <c r="AE43" s="276"/>
      <c r="AF43" s="276"/>
      <c r="AG43" s="276"/>
      <c r="AH43" s="276"/>
      <c r="AI43" s="276">
        <f>AI42-AI22</f>
        <v>0</v>
      </c>
      <c r="AJ43" s="276"/>
      <c r="AK43" s="276"/>
      <c r="AL43" s="276"/>
      <c r="AM43" s="276"/>
      <c r="AN43" s="276"/>
      <c r="AO43" s="276">
        <f>AO42-AO22</f>
        <v>0</v>
      </c>
      <c r="AP43" s="276"/>
      <c r="AQ43" s="276"/>
      <c r="AR43" s="276"/>
      <c r="AS43" s="276"/>
      <c r="AT43" s="276"/>
      <c r="AU43" s="276">
        <f>AU42-AU22</f>
        <v>0</v>
      </c>
      <c r="AV43" s="276"/>
      <c r="AW43" s="276"/>
      <c r="AX43" s="276"/>
      <c r="AY43" s="276"/>
      <c r="AZ43" s="276"/>
      <c r="BA43" s="276">
        <f>BA42-BA22</f>
        <v>0</v>
      </c>
      <c r="BB43" s="276"/>
      <c r="BC43" s="276"/>
      <c r="BD43" s="276"/>
      <c r="BE43" s="276"/>
      <c r="BF43" s="276"/>
      <c r="BG43" s="276">
        <f>BG42-BG22</f>
        <v>0</v>
      </c>
      <c r="BH43" s="276"/>
      <c r="BI43" s="276"/>
      <c r="BJ43" s="276"/>
      <c r="BK43" s="276"/>
      <c r="BL43" s="276"/>
      <c r="BM43" s="276">
        <f>BM42-BM22</f>
        <v>0</v>
      </c>
      <c r="BN43" s="276"/>
      <c r="BO43" s="276"/>
      <c r="BP43" s="276"/>
      <c r="BQ43" s="276"/>
      <c r="BR43" s="276"/>
      <c r="BS43" s="276">
        <f>BS42-BS22</f>
        <v>0</v>
      </c>
      <c r="BT43" s="276"/>
      <c r="BU43" s="276"/>
      <c r="BV43" s="276"/>
      <c r="BW43" s="276"/>
      <c r="BX43" s="276"/>
      <c r="BY43" s="375">
        <f>E43+K43+Q43+W43+AC43+AI43+AO43+AU43+BA43+BG43+BM43+BS43</f>
        <v>0</v>
      </c>
      <c r="BZ43" s="375">
        <f>F43+L43+R43+X43+AD43+AJ43+AP43+AV43+BB43+BH43+BN43+BT43</f>
        <v>0</v>
      </c>
      <c r="CA43" s="276"/>
      <c r="CB43" s="276"/>
      <c r="CC43" s="276"/>
      <c r="CD43" s="276"/>
      <c r="CE43" s="276"/>
      <c r="CF43" s="276"/>
      <c r="CG43" s="276"/>
    </row>
    <row r="44" spans="1:89" s="383" customFormat="1" ht="14.25" customHeight="1">
      <c r="A44" s="377"/>
      <c r="B44" s="378" t="s">
        <v>136</v>
      </c>
      <c r="C44" s="379" t="s">
        <v>99</v>
      </c>
      <c r="D44" s="380"/>
      <c r="E44" s="380">
        <v>-12.522901822652784</v>
      </c>
      <c r="F44" s="380"/>
      <c r="G44" s="380"/>
      <c r="H44" s="380"/>
      <c r="I44" s="380"/>
      <c r="J44" s="380"/>
      <c r="K44" s="380">
        <v>34.93620538918185</v>
      </c>
      <c r="L44" s="380"/>
      <c r="M44" s="380"/>
      <c r="N44" s="380"/>
      <c r="O44" s="380"/>
      <c r="P44" s="380"/>
      <c r="Q44" s="380">
        <v>16.269247344243922</v>
      </c>
      <c r="R44" s="380"/>
      <c r="S44" s="380"/>
      <c r="T44" s="380"/>
      <c r="U44" s="380"/>
      <c r="V44" s="380"/>
      <c r="W44" s="380">
        <v>6.2105109510594048</v>
      </c>
      <c r="X44" s="380"/>
      <c r="Y44" s="380"/>
      <c r="Z44" s="380"/>
      <c r="AA44" s="380"/>
      <c r="AB44" s="380"/>
      <c r="AC44" s="380">
        <v>9.726816858863458</v>
      </c>
      <c r="AD44" s="380"/>
      <c r="AE44" s="380"/>
      <c r="AF44" s="380"/>
      <c r="AG44" s="380"/>
      <c r="AH44" s="380"/>
      <c r="AI44" s="381">
        <v>0.3910516703617759</v>
      </c>
      <c r="AJ44" s="380"/>
      <c r="AK44" s="380"/>
      <c r="AL44" s="380"/>
      <c r="AM44" s="380"/>
      <c r="AN44" s="380"/>
      <c r="AO44" s="380">
        <v>0.52102873455442023</v>
      </c>
      <c r="AP44" s="380"/>
      <c r="AQ44" s="380"/>
      <c r="AR44" s="380"/>
      <c r="AS44" s="380"/>
      <c r="AT44" s="380"/>
      <c r="AU44" s="380">
        <v>-6.534462478957721</v>
      </c>
      <c r="AV44" s="380"/>
      <c r="AW44" s="380"/>
      <c r="AX44" s="380"/>
      <c r="AY44" s="380"/>
      <c r="AZ44" s="380"/>
      <c r="BA44" s="380">
        <v>-25.687443799994071</v>
      </c>
      <c r="BB44" s="380"/>
      <c r="BC44" s="380"/>
      <c r="BD44" s="380"/>
      <c r="BE44" s="380"/>
      <c r="BF44" s="380"/>
      <c r="BG44" s="380">
        <v>-12.496556782149128</v>
      </c>
      <c r="BH44" s="380"/>
      <c r="BI44" s="380"/>
      <c r="BJ44" s="380"/>
      <c r="BK44" s="380"/>
      <c r="BL44" s="380"/>
      <c r="BM44" s="380">
        <v>27.680347786328639</v>
      </c>
      <c r="BN44" s="380"/>
      <c r="BO44" s="380"/>
      <c r="BP44" s="380"/>
      <c r="BQ44" s="380"/>
      <c r="BR44" s="380"/>
      <c r="BS44" s="380">
        <v>-9.8194539903633995</v>
      </c>
      <c r="BT44" s="380"/>
      <c r="BU44" s="380"/>
      <c r="BV44" s="380"/>
      <c r="BW44" s="380"/>
      <c r="BX44" s="380"/>
      <c r="BY44" s="382">
        <v>28.674389860476367</v>
      </c>
      <c r="BZ44" s="382">
        <v>0</v>
      </c>
      <c r="CA44" s="380"/>
      <c r="CB44" s="380"/>
      <c r="CC44" s="380"/>
      <c r="CD44" s="380"/>
      <c r="CE44" s="380"/>
      <c r="CF44" s="380"/>
      <c r="CG44" s="380"/>
    </row>
    <row r="45" spans="1:89" s="343" customFormat="1">
      <c r="A45" s="384"/>
      <c r="B45" s="343" t="s">
        <v>137</v>
      </c>
      <c r="E45" s="343">
        <f>E22-E42</f>
        <v>0</v>
      </c>
      <c r="K45" s="343">
        <f>K22-K42</f>
        <v>0</v>
      </c>
      <c r="Q45" s="343">
        <f>Q22-Q42</f>
        <v>0</v>
      </c>
      <c r="W45" s="343">
        <f>W22-W42</f>
        <v>0</v>
      </c>
      <c r="AC45" s="343">
        <f>AC22-AC42</f>
        <v>0</v>
      </c>
      <c r="AI45" s="385">
        <f>AI22-AI42</f>
        <v>0</v>
      </c>
      <c r="AO45" s="343">
        <f>AO22-AO42</f>
        <v>0</v>
      </c>
      <c r="AU45" s="343">
        <f>AU22-AU42</f>
        <v>0</v>
      </c>
      <c r="BA45" s="343">
        <f>BA22-BA42</f>
        <v>0</v>
      </c>
      <c r="BG45" s="343">
        <f>BG22-BG42</f>
        <v>0</v>
      </c>
      <c r="BM45" s="343">
        <f>BM22-BM42</f>
        <v>0</v>
      </c>
      <c r="BS45" s="343">
        <f>BS22-BS42</f>
        <v>0</v>
      </c>
      <c r="BY45" s="343">
        <f>BY22-BY42</f>
        <v>0</v>
      </c>
    </row>
    <row r="46" spans="1:89" s="250" customFormat="1">
      <c r="A46" s="386"/>
      <c r="AZ46" s="387"/>
      <c r="BA46" s="387"/>
      <c r="BB46" s="387"/>
      <c r="BC46" s="388"/>
      <c r="BD46" s="389"/>
      <c r="BE46" s="388"/>
      <c r="BS46" s="250">
        <v>4</v>
      </c>
    </row>
    <row r="47" spans="1:89" ht="14.25" customHeight="1">
      <c r="AZ47" s="387"/>
      <c r="BA47" s="387"/>
      <c r="BB47" s="387"/>
      <c r="BC47" s="390"/>
      <c r="BD47" s="389"/>
      <c r="BE47" s="390"/>
      <c r="BS47" s="249">
        <v>2122.8409676548563</v>
      </c>
      <c r="BV47" s="311" t="s">
        <v>7</v>
      </c>
      <c r="BW47" s="391" t="s">
        <v>138</v>
      </c>
      <c r="BX47" s="392"/>
      <c r="BY47" s="392"/>
      <c r="BZ47" s="392">
        <v>43735.709570993444</v>
      </c>
      <c r="CA47" s="392"/>
      <c r="CB47" s="250"/>
      <c r="CC47" s="250"/>
      <c r="CD47" s="250"/>
      <c r="CE47" s="250"/>
      <c r="CF47" s="250"/>
      <c r="CG47" s="250"/>
      <c r="CH47" s="250"/>
    </row>
    <row r="48" spans="1:89" ht="14.25" customHeight="1">
      <c r="E48" s="250"/>
      <c r="AC48" s="250"/>
      <c r="AZ48" s="387"/>
      <c r="BA48" s="387"/>
      <c r="BB48" s="387"/>
      <c r="BC48" s="390"/>
      <c r="BD48" s="389"/>
      <c r="BE48" s="390"/>
      <c r="BS48" s="250">
        <f>BS47+BS43+BS44-BS45-BS46</f>
        <v>2109.0215136644929</v>
      </c>
      <c r="BV48" s="311" t="s">
        <v>7</v>
      </c>
      <c r="BW48" s="311" t="s">
        <v>139</v>
      </c>
      <c r="BX48" s="393">
        <f>BY48/(1-0.1805)</f>
        <v>220051.25497063229</v>
      </c>
      <c r="BY48" s="371">
        <f>BY11</f>
        <v>180332.00344843316</v>
      </c>
      <c r="BZ48" s="393">
        <f>BX48-BY48</f>
        <v>39719.251522199134</v>
      </c>
      <c r="CA48" s="273">
        <f>BZ48/BX48</f>
        <v>0.18050000000000002</v>
      </c>
      <c r="CC48" s="249" t="s">
        <v>140</v>
      </c>
      <c r="CD48" s="343">
        <f>SUM(BY94:BY97)</f>
        <v>45885.337809478573</v>
      </c>
      <c r="CE48" s="250"/>
      <c r="CF48" s="250"/>
      <c r="CH48" s="394">
        <v>-3.15E-3</v>
      </c>
    </row>
    <row r="49" spans="1:86" ht="14.25" customHeight="1">
      <c r="E49" s="250"/>
      <c r="AC49" s="250"/>
      <c r="AZ49" s="387"/>
      <c r="BA49" s="387"/>
      <c r="BB49" s="387"/>
      <c r="BC49" s="390"/>
      <c r="BD49" s="389"/>
      <c r="BE49" s="390"/>
      <c r="BS49" s="250"/>
      <c r="BV49" s="395" t="s">
        <v>141</v>
      </c>
      <c r="BW49" s="395"/>
      <c r="BX49" s="395"/>
      <c r="BY49" s="396"/>
      <c r="BZ49" s="396">
        <f>BZ47-BZ48</f>
        <v>4016.4580487943094</v>
      </c>
      <c r="CA49" s="396"/>
      <c r="CB49" s="250"/>
      <c r="CC49" s="250" t="s">
        <v>142</v>
      </c>
      <c r="CD49" s="250">
        <v>552.80999999999995</v>
      </c>
      <c r="CE49" s="250"/>
      <c r="CF49" s="250"/>
    </row>
    <row r="50" spans="1:86" ht="14.25" customHeight="1">
      <c r="E50" s="250"/>
      <c r="AC50" s="250"/>
      <c r="AZ50" s="387"/>
      <c r="BA50" s="387"/>
      <c r="BB50" s="387"/>
      <c r="BC50" s="390"/>
      <c r="BD50" s="389"/>
      <c r="BE50" s="390"/>
      <c r="BS50" s="250"/>
      <c r="BV50" s="311" t="s">
        <v>6</v>
      </c>
      <c r="BW50" s="391" t="s">
        <v>138</v>
      </c>
      <c r="BX50" s="392"/>
      <c r="BY50" s="392"/>
      <c r="BZ50" s="392">
        <v>13915.298651196648</v>
      </c>
      <c r="CA50" s="392"/>
      <c r="CB50" s="397" t="s">
        <v>143</v>
      </c>
      <c r="CC50" s="249" t="s">
        <v>102</v>
      </c>
      <c r="CD50" s="250">
        <v>4466.0240000000013</v>
      </c>
      <c r="CF50" s="250"/>
    </row>
    <row r="51" spans="1:86" ht="14.25" customHeight="1">
      <c r="AZ51" s="387"/>
      <c r="BA51" s="387"/>
      <c r="BB51" s="387"/>
      <c r="BC51" s="390"/>
      <c r="BD51" s="389"/>
      <c r="BE51" s="390"/>
      <c r="BV51" s="311" t="s">
        <v>6</v>
      </c>
      <c r="BW51" s="311" t="s">
        <v>139</v>
      </c>
      <c r="BX51" s="393">
        <f>BY51/(1-0.171)</f>
        <v>80596.288613275319</v>
      </c>
      <c r="BY51" s="371">
        <f>BY10</f>
        <v>66814.323260405232</v>
      </c>
      <c r="BZ51" s="393">
        <f>BX51-BY51</f>
        <v>13781.965352870087</v>
      </c>
      <c r="CA51" s="273">
        <f>BZ51/BX51</f>
        <v>0.1710000000000001</v>
      </c>
      <c r="CB51" s="397"/>
      <c r="CD51" s="250"/>
      <c r="CF51" s="250"/>
    </row>
    <row r="52" spans="1:86" ht="14.25" customHeight="1">
      <c r="AZ52" s="387"/>
      <c r="BA52" s="387"/>
      <c r="BB52" s="387"/>
      <c r="BC52" s="390"/>
      <c r="BD52" s="389"/>
      <c r="BE52" s="390"/>
      <c r="BV52" s="395" t="s">
        <v>141</v>
      </c>
      <c r="BW52" s="395"/>
      <c r="BX52" s="395"/>
      <c r="BY52" s="396"/>
      <c r="BZ52" s="396">
        <f>BZ50-BZ51</f>
        <v>133.33329832656091</v>
      </c>
      <c r="CA52" s="396"/>
      <c r="CB52" s="397" t="s">
        <v>143</v>
      </c>
      <c r="CC52" s="249" t="s">
        <v>144</v>
      </c>
      <c r="CD52" s="250">
        <v>5259.9874780000009</v>
      </c>
      <c r="CF52" s="250"/>
    </row>
    <row r="53" spans="1:86" s="279" customFormat="1" ht="14.25" customHeight="1">
      <c r="A53" s="268"/>
      <c r="AZ53" s="359"/>
      <c r="BA53" s="359"/>
      <c r="BB53" s="359"/>
      <c r="BC53" s="360"/>
      <c r="BD53" s="359"/>
      <c r="BE53" s="360"/>
      <c r="BV53" s="395" t="s">
        <v>145</v>
      </c>
      <c r="BW53" s="395"/>
      <c r="BX53" s="395"/>
      <c r="BY53" s="396"/>
      <c r="BZ53" s="396">
        <f>BZ49+BZ52</f>
        <v>4149.7913471208703</v>
      </c>
      <c r="CA53" s="395"/>
      <c r="CB53" s="249"/>
      <c r="CC53" s="249" t="s">
        <v>146</v>
      </c>
      <c r="CD53" s="250">
        <v>-99.40100000000001</v>
      </c>
      <c r="CE53" s="249"/>
      <c r="CF53" s="249"/>
      <c r="CG53" s="249"/>
      <c r="CH53" s="249"/>
    </row>
    <row r="54" spans="1:86" s="279" customFormat="1">
      <c r="A54" s="268"/>
      <c r="AZ54" s="359"/>
      <c r="BA54" s="359"/>
      <c r="BB54" s="359"/>
      <c r="BC54" s="360"/>
      <c r="BD54" s="359"/>
      <c r="BE54" s="360"/>
      <c r="BV54" s="357"/>
      <c r="BW54" s="269"/>
      <c r="BX54" s="276">
        <f>BY54+BZ54</f>
        <v>644562.52121926146</v>
      </c>
      <c r="BY54" s="276">
        <f>BY5</f>
        <v>572451.23433757888</v>
      </c>
      <c r="BZ54" s="276">
        <f>BZ53+BZ5</f>
        <v>72111.28688168255</v>
      </c>
      <c r="CA54" s="273">
        <f>BZ54/BX54</f>
        <v>0.11187632620226826</v>
      </c>
      <c r="CD54" s="376"/>
    </row>
    <row r="55" spans="1:86" s="279" customFormat="1">
      <c r="A55" s="268"/>
      <c r="AZ55" s="359"/>
      <c r="BA55" s="359"/>
      <c r="BB55" s="359"/>
      <c r="BC55" s="360"/>
      <c r="BD55" s="359"/>
      <c r="BE55" s="360"/>
      <c r="BV55" s="357"/>
      <c r="BW55" s="357"/>
      <c r="BX55" s="357"/>
      <c r="BY55" s="363"/>
      <c r="BZ55" s="363"/>
      <c r="CA55" s="357"/>
      <c r="CD55" s="376"/>
    </row>
    <row r="56" spans="1:86" s="279" customFormat="1">
      <c r="A56" s="268"/>
      <c r="AZ56" s="359"/>
      <c r="BA56" s="359"/>
      <c r="BB56" s="359"/>
      <c r="BC56" s="360"/>
      <c r="BD56" s="359"/>
      <c r="BE56" s="360"/>
      <c r="BV56" s="357"/>
      <c r="BW56" s="357"/>
      <c r="BX56" s="357"/>
      <c r="BY56" s="363"/>
      <c r="BZ56" s="363"/>
      <c r="CA56" s="357"/>
      <c r="CD56" s="376"/>
    </row>
    <row r="57" spans="1:86" s="279" customFormat="1">
      <c r="A57" s="268"/>
      <c r="AZ57" s="359"/>
      <c r="BA57" s="359"/>
      <c r="BB57" s="359"/>
      <c r="BC57" s="360"/>
      <c r="BD57" s="359"/>
      <c r="BE57" s="360"/>
      <c r="BV57" s="357"/>
      <c r="BW57" s="357"/>
      <c r="BX57" s="357"/>
      <c r="BY57" s="363"/>
      <c r="BZ57" s="363"/>
      <c r="CA57" s="357"/>
      <c r="CD57" s="376"/>
    </row>
    <row r="58" spans="1:86" s="279" customFormat="1">
      <c r="A58" s="268"/>
      <c r="AZ58" s="359"/>
      <c r="BA58" s="359"/>
      <c r="BB58" s="359"/>
      <c r="BC58" s="360"/>
      <c r="BD58" s="359"/>
      <c r="BE58" s="360"/>
      <c r="BV58" s="357"/>
      <c r="BW58" s="357"/>
      <c r="BX58" s="357"/>
      <c r="BY58" s="363"/>
      <c r="BZ58" s="363"/>
      <c r="CA58" s="357"/>
      <c r="CD58" s="376"/>
    </row>
    <row r="59" spans="1:86" s="279" customFormat="1">
      <c r="A59" s="268"/>
      <c r="AZ59" s="359"/>
      <c r="BA59" s="359"/>
      <c r="BB59" s="359"/>
      <c r="BC59" s="360"/>
      <c r="BD59" s="359"/>
      <c r="BE59" s="360"/>
      <c r="BV59" s="357"/>
      <c r="BW59" s="357"/>
      <c r="BX59" s="357"/>
      <c r="BY59" s="363"/>
      <c r="BZ59" s="363"/>
      <c r="CA59" s="357"/>
      <c r="CD59" s="376"/>
    </row>
    <row r="60" spans="1:86" s="279" customFormat="1">
      <c r="A60" s="268"/>
      <c r="AZ60" s="359"/>
      <c r="BA60" s="359"/>
      <c r="BB60" s="359"/>
      <c r="BC60" s="360"/>
      <c r="BD60" s="359"/>
      <c r="BE60" s="360"/>
      <c r="BV60" s="357"/>
      <c r="BW60" s="357"/>
      <c r="BX60" s="357"/>
      <c r="BY60" s="363"/>
      <c r="BZ60" s="363"/>
      <c r="CA60" s="357"/>
      <c r="CD60" s="376"/>
    </row>
    <row r="61" spans="1:86" s="279" customFormat="1">
      <c r="A61" s="268"/>
      <c r="AZ61" s="359"/>
      <c r="BA61" s="359"/>
      <c r="BB61" s="359"/>
      <c r="BC61" s="360"/>
      <c r="BD61" s="359"/>
      <c r="BE61" s="360"/>
      <c r="BV61" s="357"/>
      <c r="BW61" s="357"/>
      <c r="BX61" s="357"/>
      <c r="BY61" s="363"/>
      <c r="BZ61" s="363"/>
      <c r="CA61" s="357"/>
      <c r="CD61" s="376"/>
    </row>
    <row r="62" spans="1:86" s="279" customFormat="1">
      <c r="A62" s="268"/>
      <c r="AZ62" s="359"/>
      <c r="BA62" s="359"/>
      <c r="BB62" s="359"/>
      <c r="BC62" s="360"/>
      <c r="BD62" s="359"/>
      <c r="BE62" s="360"/>
      <c r="BV62" s="357"/>
      <c r="BW62" s="357"/>
      <c r="BX62" s="357"/>
      <c r="BY62" s="363"/>
      <c r="BZ62" s="363"/>
      <c r="CA62" s="357"/>
      <c r="CD62" s="376"/>
    </row>
    <row r="63" spans="1:86" s="279" customFormat="1">
      <c r="A63" s="268"/>
      <c r="AZ63" s="359"/>
      <c r="BA63" s="359"/>
      <c r="BB63" s="359"/>
      <c r="BC63" s="360"/>
      <c r="BD63" s="359"/>
      <c r="BE63" s="360"/>
      <c r="BV63" s="357"/>
      <c r="BW63" s="357"/>
      <c r="BX63" s="357"/>
      <c r="BY63" s="363"/>
      <c r="BZ63" s="363"/>
      <c r="CA63" s="357"/>
      <c r="CD63" s="376"/>
    </row>
    <row r="64" spans="1:86" s="279" customFormat="1">
      <c r="A64" s="268"/>
      <c r="AZ64" s="359"/>
      <c r="BA64" s="359"/>
      <c r="BB64" s="359"/>
      <c r="BC64" s="360"/>
      <c r="BD64" s="359"/>
      <c r="BE64" s="360"/>
      <c r="BV64" s="357"/>
      <c r="BW64" s="357"/>
      <c r="BX64" s="357"/>
      <c r="BY64" s="363"/>
      <c r="BZ64" s="363"/>
      <c r="CA64" s="357"/>
      <c r="CD64" s="376"/>
    </row>
    <row r="65" spans="1:82" s="279" customFormat="1">
      <c r="A65" s="268"/>
      <c r="AZ65" s="359"/>
      <c r="BA65" s="359"/>
      <c r="BB65" s="359"/>
      <c r="BC65" s="360"/>
      <c r="BD65" s="359"/>
      <c r="BE65" s="360"/>
      <c r="BV65" s="357"/>
      <c r="BW65" s="357"/>
      <c r="BX65" s="357"/>
      <c r="BY65" s="363"/>
      <c r="BZ65" s="363"/>
      <c r="CA65" s="357"/>
      <c r="CD65" s="376"/>
    </row>
    <row r="66" spans="1:82">
      <c r="C66" s="249" t="s">
        <v>147</v>
      </c>
      <c r="BX66" s="250"/>
      <c r="BY66" s="249"/>
      <c r="CD66" s="398">
        <f>SUM(CD47:CD53)</f>
        <v>56064.75828747858</v>
      </c>
    </row>
    <row r="67" spans="1:82">
      <c r="D67" s="399">
        <f t="shared" ref="D67:BO67" si="65">D22-D21-D18-D15-D8</f>
        <v>133940.85157696906</v>
      </c>
      <c r="E67" s="399">
        <f t="shared" si="65"/>
        <v>109429.25055188117</v>
      </c>
      <c r="F67" s="399">
        <f t="shared" si="65"/>
        <v>24511.601025087937</v>
      </c>
      <c r="G67" s="399">
        <f t="shared" si="65"/>
        <v>-0.75648697069060222</v>
      </c>
      <c r="H67" s="399">
        <f t="shared" si="65"/>
        <v>21270.488946029174</v>
      </c>
      <c r="I67" s="399">
        <f t="shared" si="65"/>
        <v>0.15998797312213114</v>
      </c>
      <c r="J67" s="399">
        <f t="shared" si="65"/>
        <v>133351.79912167869</v>
      </c>
      <c r="K67" s="399">
        <f t="shared" si="65"/>
        <v>115965.61546516266</v>
      </c>
      <c r="L67" s="399">
        <f t="shared" si="65"/>
        <v>17386.183656515979</v>
      </c>
      <c r="M67" s="399">
        <f t="shared" si="65"/>
        <v>-0.74804544703755127</v>
      </c>
      <c r="N67" s="399">
        <f t="shared" si="65"/>
        <v>15087.248968398606</v>
      </c>
      <c r="O67" s="399">
        <f t="shared" si="65"/>
        <v>-0.64913313479826429</v>
      </c>
      <c r="P67" s="399">
        <f t="shared" si="65"/>
        <v>128994.31553686137</v>
      </c>
      <c r="Q67" s="399">
        <f t="shared" si="65"/>
        <v>105241.8008067066</v>
      </c>
      <c r="R67" s="399">
        <f t="shared" si="65"/>
        <v>23752.514730154791</v>
      </c>
      <c r="S67" s="399">
        <f t="shared" si="65"/>
        <v>-0.63687410264749689</v>
      </c>
      <c r="T67" s="399">
        <f t="shared" si="65"/>
        <v>20611.774869011857</v>
      </c>
      <c r="U67" s="399">
        <f t="shared" si="65"/>
        <v>0.15959295684286087</v>
      </c>
      <c r="V67" s="399">
        <f t="shared" si="65"/>
        <v>111964.66547869166</v>
      </c>
      <c r="W67" s="399">
        <f t="shared" si="65"/>
        <v>100859.87036827843</v>
      </c>
      <c r="X67" s="399">
        <f t="shared" si="65"/>
        <v>11104.795110413217</v>
      </c>
      <c r="Y67" s="399">
        <f t="shared" si="65"/>
        <v>-0.62800984774477908</v>
      </c>
      <c r="Z67" s="399">
        <f t="shared" si="65"/>
        <v>9636.4338421715147</v>
      </c>
      <c r="AA67" s="399">
        <f t="shared" si="65"/>
        <v>8.8455876802712816E-2</v>
      </c>
      <c r="AB67" s="399">
        <f t="shared" si="65"/>
        <v>97429.358520537819</v>
      </c>
      <c r="AC67" s="399">
        <f t="shared" si="65"/>
        <v>87628.775479145421</v>
      </c>
      <c r="AD67" s="399">
        <f t="shared" si="65"/>
        <v>9800.5830413924268</v>
      </c>
      <c r="AE67" s="399">
        <f t="shared" si="65"/>
        <v>-0.60928994189355667</v>
      </c>
      <c r="AF67" s="399">
        <f t="shared" si="65"/>
        <v>8504.6747062019276</v>
      </c>
      <c r="AG67" s="399">
        <f t="shared" si="65"/>
        <v>8.789411293470116E-2</v>
      </c>
      <c r="AH67" s="399">
        <f t="shared" si="65"/>
        <v>94036.260317982626</v>
      </c>
      <c r="AI67" s="399">
        <f t="shared" si="65"/>
        <v>86112.733198915346</v>
      </c>
      <c r="AJ67" s="399">
        <f t="shared" si="65"/>
        <v>7923.5271190672556</v>
      </c>
      <c r="AK67" s="399">
        <f t="shared" si="65"/>
        <v>-0.60857435440485119</v>
      </c>
      <c r="AL67" s="399">
        <f t="shared" si="65"/>
        <v>6875.8175293071399</v>
      </c>
      <c r="AM67" s="399">
        <f t="shared" si="65"/>
        <v>7.456607775102933E-2</v>
      </c>
      <c r="AN67" s="399">
        <f t="shared" si="65"/>
        <v>96804.826538103647</v>
      </c>
      <c r="AO67" s="399">
        <f t="shared" si="65"/>
        <v>84253.793497435894</v>
      </c>
      <c r="AP67" s="399">
        <f t="shared" si="65"/>
        <v>12551.033040667753</v>
      </c>
      <c r="AQ67" s="399">
        <f t="shared" si="65"/>
        <v>-0.62803389522805342</v>
      </c>
      <c r="AR67" s="399">
        <f t="shared" si="65"/>
        <v>10891.439089577494</v>
      </c>
      <c r="AS67" s="399">
        <f t="shared" si="65"/>
        <v>0.11271545414251197</v>
      </c>
      <c r="AT67" s="399">
        <f t="shared" si="65"/>
        <v>98954.252479659219</v>
      </c>
      <c r="AU67" s="399">
        <f t="shared" si="65"/>
        <v>87386.291900803815</v>
      </c>
      <c r="AV67" s="399">
        <f t="shared" si="65"/>
        <v>11567.960578855391</v>
      </c>
      <c r="AW67" s="399">
        <f t="shared" si="65"/>
        <v>-0.49977526780333026</v>
      </c>
      <c r="AX67" s="399">
        <f t="shared" si="65"/>
        <v>10038.356016353371</v>
      </c>
      <c r="AY67" s="399">
        <f t="shared" si="65"/>
        <v>0.1014964656321662</v>
      </c>
      <c r="AZ67" s="399">
        <f t="shared" si="65"/>
        <v>106927.56036559348</v>
      </c>
      <c r="BA67" s="399">
        <f t="shared" si="65"/>
        <v>89140.291719084838</v>
      </c>
      <c r="BB67" s="399">
        <f t="shared" si="65"/>
        <v>17787.268646508623</v>
      </c>
      <c r="BC67" s="399">
        <f t="shared" si="65"/>
        <v>-0.57926075935734922</v>
      </c>
      <c r="BD67" s="399">
        <f t="shared" si="65"/>
        <v>15435.299421623795</v>
      </c>
      <c r="BE67" s="399">
        <f t="shared" si="65"/>
        <v>0.14363968265030877</v>
      </c>
      <c r="BF67" s="399">
        <f t="shared" si="65"/>
        <v>126764.21618185597</v>
      </c>
      <c r="BG67" s="399">
        <f t="shared" si="65"/>
        <v>103035.35018966314</v>
      </c>
      <c r="BH67" s="399">
        <f t="shared" si="65"/>
        <v>23728.865992192823</v>
      </c>
      <c r="BI67" s="399">
        <f t="shared" si="65"/>
        <v>-0.68464189928020658</v>
      </c>
      <c r="BJ67" s="399">
        <f t="shared" si="65"/>
        <v>20591.253148749987</v>
      </c>
      <c r="BK67" s="399">
        <f t="shared" si="65"/>
        <v>0.16277866768505617</v>
      </c>
      <c r="BL67" s="399">
        <f t="shared" si="65"/>
        <v>132759.02323897902</v>
      </c>
      <c r="BM67" s="399">
        <f t="shared" si="65"/>
        <v>111847.48785880012</v>
      </c>
      <c r="BN67" s="399">
        <f t="shared" si="65"/>
        <v>20911.535380178884</v>
      </c>
      <c r="BO67" s="399">
        <f t="shared" si="65"/>
        <v>-0.64552858130441715</v>
      </c>
      <c r="BP67" s="399">
        <f t="shared" ref="BP67:BX67" si="66">BP22-BP21-BP18-BP15-BP8</f>
        <v>18146.451620738124</v>
      </c>
      <c r="BQ67" s="399">
        <f t="shared" si="66"/>
        <v>0.13695346465149946</v>
      </c>
      <c r="BR67" s="399">
        <f t="shared" si="66"/>
        <v>141190.5574918231</v>
      </c>
      <c r="BS67" s="399">
        <f t="shared" si="66"/>
        <v>112144.39647606688</v>
      </c>
      <c r="BT67" s="399">
        <f t="shared" si="66"/>
        <v>29046.161015756184</v>
      </c>
      <c r="BU67" s="399">
        <f t="shared" si="66"/>
        <v>-0.68624175523633235</v>
      </c>
      <c r="BV67" s="399">
        <f t="shared" si="66"/>
        <v>25205.454599961649</v>
      </c>
      <c r="BW67" s="399">
        <f t="shared" si="66"/>
        <v>0.17816924999009962</v>
      </c>
      <c r="BX67" s="399">
        <f t="shared" si="66"/>
        <v>1403117.6868487352</v>
      </c>
      <c r="BY67" s="399">
        <f>BY22-BY21-BY18-BY15-BY8</f>
        <v>1193045.6575119444</v>
      </c>
      <c r="BZ67" s="250">
        <v>1182766.8360339445</v>
      </c>
      <c r="CA67" s="250">
        <f>BZ67-BY67</f>
        <v>-10278.821477999911</v>
      </c>
      <c r="CB67" s="250"/>
    </row>
    <row r="68" spans="1:82" s="253" customFormat="1" ht="18.75" customHeight="1">
      <c r="A68" s="252"/>
      <c r="C68" s="254"/>
      <c r="D68" s="1426" t="s">
        <v>31</v>
      </c>
      <c r="E68" s="1427"/>
      <c r="F68" s="1427"/>
      <c r="G68" s="1427"/>
      <c r="H68" s="1427"/>
      <c r="I68" s="1428"/>
      <c r="J68" s="1426" t="s">
        <v>32</v>
      </c>
      <c r="K68" s="1427"/>
      <c r="L68" s="1427"/>
      <c r="M68" s="1427"/>
      <c r="N68" s="1427"/>
      <c r="O68" s="1428"/>
      <c r="P68" s="1426" t="s">
        <v>36</v>
      </c>
      <c r="Q68" s="1427"/>
      <c r="R68" s="1427"/>
      <c r="S68" s="1427"/>
      <c r="T68" s="1427"/>
      <c r="U68" s="1428"/>
      <c r="V68" s="1426" t="s">
        <v>38</v>
      </c>
      <c r="W68" s="1427"/>
      <c r="X68" s="1427"/>
      <c r="Y68" s="1427"/>
      <c r="Z68" s="1427"/>
      <c r="AA68" s="1428"/>
      <c r="AB68" s="1426" t="s">
        <v>39</v>
      </c>
      <c r="AC68" s="1427"/>
      <c r="AD68" s="1427"/>
      <c r="AE68" s="1427"/>
      <c r="AF68" s="1427"/>
      <c r="AG68" s="1428"/>
      <c r="AH68" s="1426" t="s">
        <v>40</v>
      </c>
      <c r="AI68" s="1427"/>
      <c r="AJ68" s="1427"/>
      <c r="AK68" s="1427"/>
      <c r="AL68" s="1427"/>
      <c r="AM68" s="1428"/>
      <c r="AN68" s="1426" t="s">
        <v>41</v>
      </c>
      <c r="AO68" s="1427"/>
      <c r="AP68" s="1427"/>
      <c r="AQ68" s="1427"/>
      <c r="AR68" s="1427"/>
      <c r="AS68" s="1428"/>
      <c r="AT68" s="1426" t="s">
        <v>42</v>
      </c>
      <c r="AU68" s="1427"/>
      <c r="AV68" s="1427"/>
      <c r="AW68" s="1427"/>
      <c r="AX68" s="1427"/>
      <c r="AY68" s="1428"/>
      <c r="AZ68" s="1431" t="s">
        <v>44</v>
      </c>
      <c r="BA68" s="1432"/>
      <c r="BB68" s="1432"/>
      <c r="BC68" s="1432"/>
      <c r="BD68" s="1432"/>
      <c r="BE68" s="1433"/>
      <c r="BF68" s="1426" t="s">
        <v>47</v>
      </c>
      <c r="BG68" s="1427"/>
      <c r="BH68" s="1427"/>
      <c r="BI68" s="1427"/>
      <c r="BJ68" s="1427"/>
      <c r="BK68" s="1428"/>
      <c r="BL68" s="1426" t="s">
        <v>48</v>
      </c>
      <c r="BM68" s="1427"/>
      <c r="BN68" s="1427"/>
      <c r="BO68" s="1427"/>
      <c r="BP68" s="1427"/>
      <c r="BQ68" s="1428"/>
      <c r="BR68" s="1426" t="s">
        <v>49</v>
      </c>
      <c r="BS68" s="1427"/>
      <c r="BT68" s="1427"/>
      <c r="BU68" s="1427"/>
      <c r="BV68" s="1427"/>
      <c r="BW68" s="1428"/>
      <c r="BX68" s="1429" t="s">
        <v>113</v>
      </c>
      <c r="BY68" s="1430"/>
      <c r="BZ68" s="1430"/>
      <c r="CA68" s="1430"/>
      <c r="CB68" s="1430"/>
      <c r="CC68" s="1430"/>
    </row>
    <row r="69" spans="1:82" s="257" customFormat="1" ht="25.5" customHeight="1">
      <c r="A69" s="256"/>
      <c r="C69" s="258"/>
      <c r="D69" s="259" t="s">
        <v>117</v>
      </c>
      <c r="E69" s="259" t="s">
        <v>118</v>
      </c>
      <c r="F69" s="259" t="s">
        <v>119</v>
      </c>
      <c r="G69" s="260" t="s">
        <v>26</v>
      </c>
      <c r="H69" s="259" t="s">
        <v>120</v>
      </c>
      <c r="I69" s="260" t="s">
        <v>26</v>
      </c>
      <c r="J69" s="259" t="s">
        <v>117</v>
      </c>
      <c r="K69" s="259" t="s">
        <v>118</v>
      </c>
      <c r="L69" s="259" t="s">
        <v>119</v>
      </c>
      <c r="M69" s="260" t="s">
        <v>26</v>
      </c>
      <c r="N69" s="259" t="s">
        <v>120</v>
      </c>
      <c r="O69" s="260" t="s">
        <v>26</v>
      </c>
      <c r="P69" s="259" t="s">
        <v>117</v>
      </c>
      <c r="Q69" s="259" t="s">
        <v>118</v>
      </c>
      <c r="R69" s="259" t="s">
        <v>119</v>
      </c>
      <c r="S69" s="260" t="s">
        <v>26</v>
      </c>
      <c r="T69" s="259" t="s">
        <v>120</v>
      </c>
      <c r="U69" s="260" t="s">
        <v>26</v>
      </c>
      <c r="V69" s="259" t="s">
        <v>117</v>
      </c>
      <c r="W69" s="259" t="s">
        <v>118</v>
      </c>
      <c r="X69" s="259" t="s">
        <v>119</v>
      </c>
      <c r="Y69" s="260" t="s">
        <v>26</v>
      </c>
      <c r="Z69" s="259" t="s">
        <v>120</v>
      </c>
      <c r="AA69" s="260" t="s">
        <v>26</v>
      </c>
      <c r="AB69" s="259" t="s">
        <v>117</v>
      </c>
      <c r="AC69" s="259" t="s">
        <v>118</v>
      </c>
      <c r="AD69" s="259" t="s">
        <v>119</v>
      </c>
      <c r="AE69" s="260" t="s">
        <v>26</v>
      </c>
      <c r="AF69" s="259" t="s">
        <v>120</v>
      </c>
      <c r="AG69" s="260" t="s">
        <v>26</v>
      </c>
      <c r="AH69" s="259" t="s">
        <v>117</v>
      </c>
      <c r="AI69" s="259" t="s">
        <v>118</v>
      </c>
      <c r="AJ69" s="259" t="s">
        <v>119</v>
      </c>
      <c r="AK69" s="260" t="s">
        <v>26</v>
      </c>
      <c r="AL69" s="259" t="s">
        <v>120</v>
      </c>
      <c r="AM69" s="260" t="s">
        <v>26</v>
      </c>
      <c r="AN69" s="259" t="s">
        <v>117</v>
      </c>
      <c r="AO69" s="259" t="s">
        <v>118</v>
      </c>
      <c r="AP69" s="259" t="s">
        <v>119</v>
      </c>
      <c r="AQ69" s="260" t="s">
        <v>26</v>
      </c>
      <c r="AR69" s="259" t="s">
        <v>120</v>
      </c>
      <c r="AS69" s="260" t="s">
        <v>26</v>
      </c>
      <c r="AT69" s="259" t="s">
        <v>117</v>
      </c>
      <c r="AU69" s="259" t="s">
        <v>118</v>
      </c>
      <c r="AV69" s="259" t="s">
        <v>119</v>
      </c>
      <c r="AW69" s="260" t="s">
        <v>26</v>
      </c>
      <c r="AX69" s="259" t="s">
        <v>120</v>
      </c>
      <c r="AY69" s="260" t="s">
        <v>26</v>
      </c>
      <c r="AZ69" s="259" t="s">
        <v>117</v>
      </c>
      <c r="BA69" s="259" t="s">
        <v>118</v>
      </c>
      <c r="BB69" s="259" t="s">
        <v>119</v>
      </c>
      <c r="BC69" s="260" t="s">
        <v>26</v>
      </c>
      <c r="BD69" s="259" t="s">
        <v>120</v>
      </c>
      <c r="BE69" s="260" t="s">
        <v>26</v>
      </c>
      <c r="BF69" s="259" t="s">
        <v>117</v>
      </c>
      <c r="BG69" s="259" t="s">
        <v>118</v>
      </c>
      <c r="BH69" s="259" t="s">
        <v>119</v>
      </c>
      <c r="BI69" s="260" t="s">
        <v>26</v>
      </c>
      <c r="BJ69" s="259" t="s">
        <v>120</v>
      </c>
      <c r="BK69" s="260" t="s">
        <v>26</v>
      </c>
      <c r="BL69" s="259" t="s">
        <v>117</v>
      </c>
      <c r="BM69" s="259" t="s">
        <v>118</v>
      </c>
      <c r="BN69" s="259" t="s">
        <v>119</v>
      </c>
      <c r="BO69" s="260" t="s">
        <v>26</v>
      </c>
      <c r="BP69" s="259" t="s">
        <v>120</v>
      </c>
      <c r="BQ69" s="260" t="s">
        <v>26</v>
      </c>
      <c r="BR69" s="259" t="s">
        <v>117</v>
      </c>
      <c r="BS69" s="259" t="s">
        <v>118</v>
      </c>
      <c r="BT69" s="259" t="s">
        <v>119</v>
      </c>
      <c r="BU69" s="260" t="s">
        <v>26</v>
      </c>
      <c r="BV69" s="259" t="s">
        <v>120</v>
      </c>
      <c r="BW69" s="260" t="s">
        <v>26</v>
      </c>
      <c r="BX69" s="259" t="s">
        <v>117</v>
      </c>
      <c r="BY69" s="400" t="s">
        <v>118</v>
      </c>
      <c r="BZ69" s="259" t="s">
        <v>121</v>
      </c>
      <c r="CA69" s="259" t="s">
        <v>26</v>
      </c>
      <c r="CB69" s="259" t="s">
        <v>121</v>
      </c>
      <c r="CC69" s="259" t="s">
        <v>26</v>
      </c>
    </row>
    <row r="70" spans="1:82">
      <c r="A70" s="401"/>
      <c r="B70" s="401" t="s">
        <v>125</v>
      </c>
      <c r="C70" s="270" t="s">
        <v>148</v>
      </c>
      <c r="D70" s="298"/>
      <c r="E70" s="298">
        <v>43.536000000000001</v>
      </c>
      <c r="F70" s="298"/>
      <c r="G70" s="298"/>
      <c r="H70" s="298"/>
      <c r="I70" s="298"/>
      <c r="J70" s="298"/>
      <c r="K70" s="298">
        <v>56.576999999999998</v>
      </c>
      <c r="L70" s="298"/>
      <c r="M70" s="298"/>
      <c r="N70" s="298"/>
      <c r="O70" s="298"/>
      <c r="P70" s="298"/>
      <c r="Q70" s="298">
        <v>68.058000000000007</v>
      </c>
      <c r="R70" s="298"/>
      <c r="S70" s="298"/>
      <c r="T70" s="298"/>
      <c r="U70" s="298"/>
      <c r="V70" s="298"/>
      <c r="W70" s="298">
        <v>61.997</v>
      </c>
      <c r="X70" s="298"/>
      <c r="Y70" s="298"/>
      <c r="Z70" s="298"/>
      <c r="AA70" s="298"/>
      <c r="AB70" s="298"/>
      <c r="AC70" s="298">
        <v>56.283999999999999</v>
      </c>
      <c r="AD70" s="298"/>
      <c r="AE70" s="298"/>
      <c r="AF70" s="298"/>
      <c r="AG70" s="298"/>
      <c r="AH70" s="298"/>
      <c r="AI70" s="298">
        <v>50.685000000000002</v>
      </c>
      <c r="AJ70" s="298"/>
      <c r="AK70" s="298"/>
      <c r="AL70" s="298"/>
      <c r="AM70" s="298"/>
      <c r="AN70" s="298"/>
      <c r="AO70" s="298">
        <v>59.04</v>
      </c>
      <c r="AP70" s="298"/>
      <c r="AQ70" s="298"/>
      <c r="AR70" s="298"/>
      <c r="AS70" s="298"/>
      <c r="AT70" s="298"/>
      <c r="AU70" s="298">
        <v>59.048000000000002</v>
      </c>
      <c r="AV70" s="298"/>
      <c r="AW70" s="298"/>
      <c r="AX70" s="298"/>
      <c r="AY70" s="298"/>
      <c r="AZ70" s="298"/>
      <c r="BA70" s="298">
        <v>18.834</v>
      </c>
      <c r="BB70" s="298"/>
      <c r="BC70" s="298"/>
      <c r="BD70" s="298"/>
      <c r="BE70" s="298"/>
      <c r="BF70" s="298"/>
      <c r="BG70" s="298">
        <v>29.981999999999999</v>
      </c>
      <c r="BH70" s="298"/>
      <c r="BI70" s="298"/>
      <c r="BJ70" s="298"/>
      <c r="BK70" s="298"/>
      <c r="BL70" s="298"/>
      <c r="BM70" s="298">
        <v>43.430999999999997</v>
      </c>
      <c r="BN70" s="298"/>
      <c r="BO70" s="298"/>
      <c r="BP70" s="298"/>
      <c r="BQ70" s="298"/>
      <c r="BR70" s="298"/>
      <c r="BS70" s="298">
        <v>43.414000000000001</v>
      </c>
      <c r="BT70" s="311"/>
      <c r="BU70" s="298"/>
      <c r="BV70" s="298"/>
      <c r="BW70" s="298"/>
      <c r="BX70" s="298"/>
      <c r="BY70" s="402">
        <f t="shared" ref="BY70:BY105" si="67">SUM(D70:BX70)</f>
        <v>590.88600000000008</v>
      </c>
      <c r="BZ70" s="298"/>
      <c r="CA70" s="298"/>
      <c r="CB70" s="298"/>
      <c r="CC70" s="298"/>
    </row>
    <row r="71" spans="1:82">
      <c r="A71" s="401"/>
      <c r="B71" s="401" t="s">
        <v>125</v>
      </c>
      <c r="C71" s="270" t="s">
        <v>149</v>
      </c>
      <c r="D71" s="298"/>
      <c r="E71" s="298">
        <v>2.6190000000000002</v>
      </c>
      <c r="F71" s="298"/>
      <c r="G71" s="298"/>
      <c r="H71" s="298"/>
      <c r="I71" s="298"/>
      <c r="J71" s="298"/>
      <c r="K71" s="298">
        <v>3.577</v>
      </c>
      <c r="L71" s="298"/>
      <c r="M71" s="298"/>
      <c r="N71" s="298"/>
      <c r="O71" s="298"/>
      <c r="P71" s="298"/>
      <c r="Q71" s="298">
        <v>3.5209999999999999</v>
      </c>
      <c r="R71" s="298"/>
      <c r="S71" s="298"/>
      <c r="T71" s="298"/>
      <c r="U71" s="298"/>
      <c r="V71" s="298"/>
      <c r="W71" s="298">
        <v>1.351</v>
      </c>
      <c r="X71" s="298"/>
      <c r="Y71" s="298"/>
      <c r="Z71" s="298"/>
      <c r="AA71" s="298"/>
      <c r="AB71" s="298"/>
      <c r="AC71" s="298">
        <v>0.27700000000000002</v>
      </c>
      <c r="AD71" s="298"/>
      <c r="AE71" s="298"/>
      <c r="AF71" s="298"/>
      <c r="AG71" s="298"/>
      <c r="AH71" s="298"/>
      <c r="AI71" s="298">
        <v>0.57999999999999996</v>
      </c>
      <c r="AJ71" s="298"/>
      <c r="AK71" s="298"/>
      <c r="AL71" s="298"/>
      <c r="AM71" s="298"/>
      <c r="AN71" s="298"/>
      <c r="AO71" s="298">
        <v>1.3480000000000001</v>
      </c>
      <c r="AP71" s="298"/>
      <c r="AQ71" s="298"/>
      <c r="AR71" s="298"/>
      <c r="AS71" s="298"/>
      <c r="AT71" s="298"/>
      <c r="AU71" s="298">
        <v>1.3680000000000001</v>
      </c>
      <c r="AV71" s="298"/>
      <c r="AW71" s="298"/>
      <c r="AX71" s="298"/>
      <c r="AY71" s="298"/>
      <c r="AZ71" s="298"/>
      <c r="BA71" s="298">
        <v>1.5209999999999999</v>
      </c>
      <c r="BB71" s="298"/>
      <c r="BC71" s="298"/>
      <c r="BD71" s="298"/>
      <c r="BE71" s="298"/>
      <c r="BF71" s="298"/>
      <c r="BG71" s="298">
        <v>1.458</v>
      </c>
      <c r="BH71" s="298"/>
      <c r="BI71" s="298"/>
      <c r="BJ71" s="298"/>
      <c r="BK71" s="298"/>
      <c r="BL71" s="298"/>
      <c r="BM71" s="298">
        <v>1.821</v>
      </c>
      <c r="BN71" s="298"/>
      <c r="BO71" s="298"/>
      <c r="BP71" s="298"/>
      <c r="BQ71" s="298"/>
      <c r="BR71" s="298"/>
      <c r="BS71" s="298">
        <v>1.978</v>
      </c>
      <c r="BT71" s="311"/>
      <c r="BU71" s="298"/>
      <c r="BV71" s="298"/>
      <c r="BW71" s="298"/>
      <c r="BX71" s="298"/>
      <c r="BY71" s="402">
        <f t="shared" si="67"/>
        <v>21.419</v>
      </c>
      <c r="BZ71" s="298"/>
      <c r="CA71" s="298"/>
      <c r="CB71" s="298"/>
      <c r="CC71" s="298"/>
    </row>
    <row r="72" spans="1:82">
      <c r="A72" s="401"/>
      <c r="B72" s="401" t="s">
        <v>9</v>
      </c>
      <c r="C72" s="270" t="s">
        <v>150</v>
      </c>
      <c r="D72" s="298"/>
      <c r="E72" s="298">
        <v>398.61</v>
      </c>
      <c r="F72" s="298"/>
      <c r="G72" s="298"/>
      <c r="H72" s="298"/>
      <c r="I72" s="298"/>
      <c r="J72" s="298"/>
      <c r="K72" s="298">
        <v>431.33499999999998</v>
      </c>
      <c r="L72" s="298"/>
      <c r="M72" s="298"/>
      <c r="N72" s="298"/>
      <c r="O72" s="298"/>
      <c r="P72" s="298"/>
      <c r="Q72" s="298">
        <v>381.971</v>
      </c>
      <c r="R72" s="298"/>
      <c r="S72" s="298"/>
      <c r="T72" s="298"/>
      <c r="U72" s="298"/>
      <c r="V72" s="298"/>
      <c r="W72" s="298">
        <v>281.37400000000002</v>
      </c>
      <c r="X72" s="298"/>
      <c r="Y72" s="298"/>
      <c r="Z72" s="298"/>
      <c r="AA72" s="298"/>
      <c r="AB72" s="298"/>
      <c r="AC72" s="298">
        <v>238.953</v>
      </c>
      <c r="AD72" s="298"/>
      <c r="AE72" s="298"/>
      <c r="AF72" s="298"/>
      <c r="AG72" s="298"/>
      <c r="AH72" s="298"/>
      <c r="AI72" s="298">
        <v>218.72200000000001</v>
      </c>
      <c r="AJ72" s="298"/>
      <c r="AK72" s="298"/>
      <c r="AL72" s="298"/>
      <c r="AM72" s="298"/>
      <c r="AN72" s="298"/>
      <c r="AO72" s="298">
        <v>228.33099999999999</v>
      </c>
      <c r="AP72" s="298"/>
      <c r="AQ72" s="298"/>
      <c r="AR72" s="298"/>
      <c r="AS72" s="298"/>
      <c r="AT72" s="298"/>
      <c r="AU72" s="298">
        <v>255.00399999999999</v>
      </c>
      <c r="AV72" s="298"/>
      <c r="AW72" s="298"/>
      <c r="AX72" s="298"/>
      <c r="AY72" s="298"/>
      <c r="AZ72" s="298"/>
      <c r="BA72" s="298">
        <v>243.64400000000001</v>
      </c>
      <c r="BB72" s="298"/>
      <c r="BC72" s="298"/>
      <c r="BD72" s="298"/>
      <c r="BE72" s="298"/>
      <c r="BF72" s="298"/>
      <c r="BG72" s="298">
        <v>283.47300000000001</v>
      </c>
      <c r="BH72" s="298"/>
      <c r="BI72" s="298"/>
      <c r="BJ72" s="298"/>
      <c r="BK72" s="298"/>
      <c r="BL72" s="298"/>
      <c r="BM72" s="298">
        <v>296.46499999999997</v>
      </c>
      <c r="BN72" s="298"/>
      <c r="BO72" s="298"/>
      <c r="BP72" s="298"/>
      <c r="BQ72" s="298"/>
      <c r="BR72" s="298"/>
      <c r="BS72" s="298">
        <v>302.64400000000001</v>
      </c>
      <c r="BT72" s="311"/>
      <c r="BU72" s="298"/>
      <c r="BV72" s="298"/>
      <c r="BW72" s="298"/>
      <c r="BX72" s="298"/>
      <c r="BY72" s="402">
        <f t="shared" si="67"/>
        <v>3560.5259999999998</v>
      </c>
      <c r="BZ72" s="298"/>
      <c r="CA72" s="298"/>
      <c r="CB72" s="298"/>
      <c r="CC72" s="298"/>
    </row>
    <row r="73" spans="1:82">
      <c r="A73" s="401"/>
      <c r="B73" s="401" t="s">
        <v>129</v>
      </c>
      <c r="C73" s="270" t="s">
        <v>151</v>
      </c>
      <c r="D73" s="298"/>
      <c r="E73" s="298">
        <v>18.651</v>
      </c>
      <c r="F73" s="298"/>
      <c r="G73" s="298"/>
      <c r="H73" s="298"/>
      <c r="I73" s="298"/>
      <c r="J73" s="298"/>
      <c r="K73" s="298">
        <v>18.216000000000001</v>
      </c>
      <c r="L73" s="298"/>
      <c r="M73" s="298"/>
      <c r="N73" s="298"/>
      <c r="O73" s="298"/>
      <c r="P73" s="298"/>
      <c r="Q73" s="298">
        <v>17.338000000000001</v>
      </c>
      <c r="R73" s="298"/>
      <c r="S73" s="298"/>
      <c r="T73" s="298"/>
      <c r="U73" s="298"/>
      <c r="V73" s="298"/>
      <c r="W73" s="298">
        <v>14.282999999999999</v>
      </c>
      <c r="X73" s="298"/>
      <c r="Y73" s="298"/>
      <c r="Z73" s="298"/>
      <c r="AA73" s="298"/>
      <c r="AB73" s="298"/>
      <c r="AC73" s="298">
        <v>10.673</v>
      </c>
      <c r="AD73" s="298"/>
      <c r="AE73" s="298"/>
      <c r="AF73" s="298"/>
      <c r="AG73" s="298"/>
      <c r="AH73" s="298"/>
      <c r="AI73" s="298">
        <v>7.3019999999999996</v>
      </c>
      <c r="AJ73" s="298"/>
      <c r="AK73" s="298"/>
      <c r="AL73" s="298"/>
      <c r="AM73" s="298"/>
      <c r="AN73" s="298"/>
      <c r="AO73" s="298">
        <v>8.516</v>
      </c>
      <c r="AP73" s="298"/>
      <c r="AQ73" s="298"/>
      <c r="AR73" s="298"/>
      <c r="AS73" s="298"/>
      <c r="AT73" s="298"/>
      <c r="AU73" s="298">
        <v>8.2929999999999993</v>
      </c>
      <c r="AV73" s="298"/>
      <c r="AW73" s="298"/>
      <c r="AX73" s="298"/>
      <c r="AY73" s="298"/>
      <c r="AZ73" s="298"/>
      <c r="BA73" s="298">
        <v>12.456</v>
      </c>
      <c r="BB73" s="298"/>
      <c r="BC73" s="298"/>
      <c r="BD73" s="298"/>
      <c r="BE73" s="298"/>
      <c r="BF73" s="298"/>
      <c r="BG73" s="298">
        <v>22.029</v>
      </c>
      <c r="BH73" s="298"/>
      <c r="BI73" s="298"/>
      <c r="BJ73" s="298"/>
      <c r="BK73" s="298"/>
      <c r="BL73" s="298"/>
      <c r="BM73" s="298">
        <v>17.989000000000001</v>
      </c>
      <c r="BN73" s="298"/>
      <c r="BO73" s="298"/>
      <c r="BP73" s="298"/>
      <c r="BQ73" s="298"/>
      <c r="BR73" s="298"/>
      <c r="BS73" s="298">
        <v>18.131</v>
      </c>
      <c r="BT73" s="311"/>
      <c r="BU73" s="298"/>
      <c r="BV73" s="298"/>
      <c r="BW73" s="298"/>
      <c r="BX73" s="298"/>
      <c r="BY73" s="402">
        <f t="shared" si="67"/>
        <v>173.87700000000001</v>
      </c>
      <c r="BZ73" s="298"/>
      <c r="CA73" s="298"/>
      <c r="CB73" s="298"/>
      <c r="CC73" s="298"/>
    </row>
    <row r="74" spans="1:82">
      <c r="A74" s="401"/>
      <c r="B74" s="401" t="s">
        <v>129</v>
      </c>
      <c r="C74" s="270" t="s">
        <v>152</v>
      </c>
      <c r="D74" s="298"/>
      <c r="E74" s="298">
        <v>6.2160000000000002</v>
      </c>
      <c r="F74" s="298"/>
      <c r="G74" s="298"/>
      <c r="H74" s="298"/>
      <c r="I74" s="298"/>
      <c r="J74" s="298"/>
      <c r="K74" s="298">
        <v>5.2919999999999998</v>
      </c>
      <c r="L74" s="298"/>
      <c r="M74" s="298"/>
      <c r="N74" s="298"/>
      <c r="O74" s="298"/>
      <c r="P74" s="298"/>
      <c r="Q74" s="298">
        <v>4.7039999999999997</v>
      </c>
      <c r="R74" s="298"/>
      <c r="S74" s="298"/>
      <c r="T74" s="298"/>
      <c r="U74" s="298"/>
      <c r="V74" s="298"/>
      <c r="W74" s="298">
        <v>4.242</v>
      </c>
      <c r="X74" s="298"/>
      <c r="Y74" s="298"/>
      <c r="Z74" s="298"/>
      <c r="AA74" s="298"/>
      <c r="AB74" s="298"/>
      <c r="AC74" s="298">
        <v>2.6040000000000001</v>
      </c>
      <c r="AD74" s="298"/>
      <c r="AE74" s="298"/>
      <c r="AF74" s="298"/>
      <c r="AG74" s="298"/>
      <c r="AH74" s="298"/>
      <c r="AI74" s="298">
        <v>4.41</v>
      </c>
      <c r="AJ74" s="298"/>
      <c r="AK74" s="298"/>
      <c r="AL74" s="298"/>
      <c r="AM74" s="298"/>
      <c r="AN74" s="298"/>
      <c r="AO74" s="298">
        <v>2.9380000000000002</v>
      </c>
      <c r="AP74" s="298"/>
      <c r="AQ74" s="298"/>
      <c r="AR74" s="298"/>
      <c r="AS74" s="298"/>
      <c r="AT74" s="298"/>
      <c r="AU74" s="298">
        <v>4.032</v>
      </c>
      <c r="AV74" s="298"/>
      <c r="AW74" s="298"/>
      <c r="AX74" s="298"/>
      <c r="AY74" s="298"/>
      <c r="AZ74" s="298"/>
      <c r="BA74" s="298">
        <v>3.258</v>
      </c>
      <c r="BB74" s="298"/>
      <c r="BC74" s="298"/>
      <c r="BD74" s="298"/>
      <c r="BE74" s="298"/>
      <c r="BF74" s="298"/>
      <c r="BG74" s="298">
        <v>5.3339999999999996</v>
      </c>
      <c r="BH74" s="298"/>
      <c r="BI74" s="298"/>
      <c r="BJ74" s="298"/>
      <c r="BK74" s="298"/>
      <c r="BL74" s="298"/>
      <c r="BM74" s="298">
        <v>5.25</v>
      </c>
      <c r="BN74" s="298"/>
      <c r="BO74" s="298"/>
      <c r="BP74" s="298"/>
      <c r="BQ74" s="298"/>
      <c r="BR74" s="298"/>
      <c r="BS74" s="298">
        <v>6.3419999999999996</v>
      </c>
      <c r="BT74" s="311"/>
      <c r="BU74" s="298"/>
      <c r="BV74" s="298"/>
      <c r="BW74" s="298"/>
      <c r="BX74" s="298"/>
      <c r="BY74" s="402">
        <f t="shared" si="67"/>
        <v>54.622</v>
      </c>
      <c r="BZ74" s="298"/>
      <c r="CA74" s="298"/>
      <c r="CB74" s="298"/>
      <c r="CC74" s="298"/>
    </row>
    <row r="75" spans="1:82">
      <c r="A75" s="401"/>
      <c r="B75" s="401" t="s">
        <v>99</v>
      </c>
      <c r="C75" s="270" t="s">
        <v>153</v>
      </c>
      <c r="D75" s="298"/>
      <c r="E75" s="298">
        <v>2.8940000000000001</v>
      </c>
      <c r="F75" s="298"/>
      <c r="G75" s="298"/>
      <c r="H75" s="298"/>
      <c r="I75" s="298"/>
      <c r="J75" s="298"/>
      <c r="K75" s="298">
        <v>3.544</v>
      </c>
      <c r="L75" s="298"/>
      <c r="M75" s="298"/>
      <c r="N75" s="298"/>
      <c r="O75" s="298"/>
      <c r="P75" s="298"/>
      <c r="Q75" s="298">
        <v>3.899</v>
      </c>
      <c r="R75" s="298"/>
      <c r="S75" s="298"/>
      <c r="T75" s="298"/>
      <c r="U75" s="298"/>
      <c r="V75" s="298"/>
      <c r="W75" s="298">
        <v>6.3879999999999999</v>
      </c>
      <c r="X75" s="298"/>
      <c r="Y75" s="298"/>
      <c r="Z75" s="298"/>
      <c r="AA75" s="298"/>
      <c r="AB75" s="298"/>
      <c r="AC75" s="298">
        <v>5.258</v>
      </c>
      <c r="AD75" s="298"/>
      <c r="AE75" s="298"/>
      <c r="AF75" s="298"/>
      <c r="AG75" s="298"/>
      <c r="AH75" s="298"/>
      <c r="AI75" s="298">
        <v>2.5569999999999999</v>
      </c>
      <c r="AJ75" s="298"/>
      <c r="AK75" s="298"/>
      <c r="AL75" s="298"/>
      <c r="AM75" s="298"/>
      <c r="AN75" s="298"/>
      <c r="AO75" s="298">
        <v>4.5</v>
      </c>
      <c r="AP75" s="298"/>
      <c r="AQ75" s="298"/>
      <c r="AR75" s="298"/>
      <c r="AS75" s="298"/>
      <c r="AT75" s="298"/>
      <c r="AU75" s="298">
        <v>3.5430000000000001</v>
      </c>
      <c r="AV75" s="298"/>
      <c r="AW75" s="298"/>
      <c r="AX75" s="298"/>
      <c r="AY75" s="298"/>
      <c r="AZ75" s="298"/>
      <c r="BA75" s="298">
        <v>2.855</v>
      </c>
      <c r="BB75" s="298"/>
      <c r="BC75" s="298"/>
      <c r="BD75" s="298"/>
      <c r="BE75" s="298"/>
      <c r="BF75" s="298"/>
      <c r="BG75" s="298">
        <v>3.4950000000000001</v>
      </c>
      <c r="BH75" s="298"/>
      <c r="BI75" s="298"/>
      <c r="BJ75" s="298"/>
      <c r="BK75" s="298"/>
      <c r="BL75" s="298"/>
      <c r="BM75" s="298">
        <v>4.0110000000000001</v>
      </c>
      <c r="BN75" s="298"/>
      <c r="BO75" s="298"/>
      <c r="BP75" s="298"/>
      <c r="BQ75" s="298"/>
      <c r="BR75" s="298"/>
      <c r="BS75" s="298">
        <v>3.7360000000000002</v>
      </c>
      <c r="BT75" s="311"/>
      <c r="BU75" s="298"/>
      <c r="BV75" s="298"/>
      <c r="BW75" s="298"/>
      <c r="BX75" s="298"/>
      <c r="BY75" s="402">
        <f t="shared" si="67"/>
        <v>46.679999999999993</v>
      </c>
      <c r="BZ75" s="298"/>
      <c r="CA75" s="298"/>
      <c r="CB75" s="298"/>
      <c r="CC75" s="298"/>
    </row>
    <row r="76" spans="1:82">
      <c r="A76" s="401"/>
      <c r="B76" s="401" t="s">
        <v>99</v>
      </c>
      <c r="C76" s="270" t="s">
        <v>154</v>
      </c>
      <c r="D76" s="298"/>
      <c r="E76" s="298">
        <v>1.5009999999999999</v>
      </c>
      <c r="F76" s="298"/>
      <c r="G76" s="298"/>
      <c r="H76" s="298"/>
      <c r="I76" s="298"/>
      <c r="J76" s="298"/>
      <c r="K76" s="298">
        <v>0.97399999999999998</v>
      </c>
      <c r="L76" s="298"/>
      <c r="M76" s="298"/>
      <c r="N76" s="298"/>
      <c r="O76" s="298"/>
      <c r="P76" s="298"/>
      <c r="Q76" s="298">
        <v>5.6520000000000001</v>
      </c>
      <c r="R76" s="298"/>
      <c r="S76" s="298"/>
      <c r="T76" s="298"/>
      <c r="U76" s="298"/>
      <c r="V76" s="298"/>
      <c r="W76" s="298">
        <v>1.0049999999999999</v>
      </c>
      <c r="X76" s="298"/>
      <c r="Y76" s="298"/>
      <c r="Z76" s="298"/>
      <c r="AA76" s="298"/>
      <c r="AB76" s="298"/>
      <c r="AC76" s="298">
        <v>0</v>
      </c>
      <c r="AD76" s="298"/>
      <c r="AE76" s="298"/>
      <c r="AF76" s="298"/>
      <c r="AG76" s="298"/>
      <c r="AH76" s="298"/>
      <c r="AI76" s="298">
        <v>1.3240000000000001</v>
      </c>
      <c r="AJ76" s="298"/>
      <c r="AK76" s="298"/>
      <c r="AL76" s="298"/>
      <c r="AM76" s="298"/>
      <c r="AN76" s="298"/>
      <c r="AO76" s="298">
        <v>0.23200000000000001</v>
      </c>
      <c r="AP76" s="298"/>
      <c r="AQ76" s="298"/>
      <c r="AR76" s="298"/>
      <c r="AS76" s="298"/>
      <c r="AT76" s="298"/>
      <c r="AU76" s="298">
        <v>0.312</v>
      </c>
      <c r="AV76" s="298"/>
      <c r="AW76" s="298"/>
      <c r="AX76" s="298"/>
      <c r="AY76" s="298"/>
      <c r="AZ76" s="298"/>
      <c r="BA76" s="298">
        <v>1.4279999999999999</v>
      </c>
      <c r="BB76" s="298"/>
      <c r="BC76" s="298"/>
      <c r="BD76" s="298"/>
      <c r="BE76" s="298"/>
      <c r="BF76" s="298"/>
      <c r="BG76" s="298">
        <v>1.5369999999999999</v>
      </c>
      <c r="BH76" s="298"/>
      <c r="BI76" s="298"/>
      <c r="BJ76" s="298"/>
      <c r="BK76" s="298"/>
      <c r="BL76" s="298"/>
      <c r="BM76" s="298">
        <v>0.40600000000000003</v>
      </c>
      <c r="BN76" s="298"/>
      <c r="BO76" s="298"/>
      <c r="BP76" s="298"/>
      <c r="BQ76" s="298"/>
      <c r="BR76" s="298"/>
      <c r="BS76" s="298">
        <v>3.6429999999999998</v>
      </c>
      <c r="BT76" s="311"/>
      <c r="BU76" s="298"/>
      <c r="BV76" s="298"/>
      <c r="BW76" s="298"/>
      <c r="BX76" s="298"/>
      <c r="BY76" s="402">
        <f t="shared" si="67"/>
        <v>18.013999999999996</v>
      </c>
      <c r="BZ76" s="298"/>
      <c r="CA76" s="298"/>
      <c r="CB76" s="298"/>
      <c r="CC76" s="298"/>
    </row>
    <row r="77" spans="1:82" s="408" customFormat="1" ht="18" customHeight="1">
      <c r="A77" s="403" t="s">
        <v>155</v>
      </c>
      <c r="B77" s="404" t="s">
        <v>13</v>
      </c>
      <c r="C77" s="405" t="s">
        <v>156</v>
      </c>
      <c r="D77" s="406"/>
      <c r="E77" s="407">
        <v>-1784.557</v>
      </c>
      <c r="F77" s="407"/>
      <c r="G77" s="407"/>
      <c r="H77" s="407"/>
      <c r="I77" s="407"/>
      <c r="J77" s="407"/>
      <c r="K77" s="407">
        <v>-1785.6869999999999</v>
      </c>
      <c r="L77" s="407">
        <v>0</v>
      </c>
      <c r="M77" s="407">
        <v>0</v>
      </c>
      <c r="N77" s="407">
        <v>0</v>
      </c>
      <c r="O77" s="407">
        <v>0</v>
      </c>
      <c r="P77" s="407">
        <v>0</v>
      </c>
      <c r="Q77" s="407">
        <v>-1739.3440000000001</v>
      </c>
      <c r="R77" s="407">
        <v>0</v>
      </c>
      <c r="S77" s="407">
        <v>0</v>
      </c>
      <c r="T77" s="407">
        <v>0</v>
      </c>
      <c r="U77" s="407">
        <v>0</v>
      </c>
      <c r="V77" s="407">
        <v>0</v>
      </c>
      <c r="W77" s="407">
        <v>-1380.777</v>
      </c>
      <c r="X77" s="407">
        <v>0</v>
      </c>
      <c r="Y77" s="407">
        <v>0</v>
      </c>
      <c r="Z77" s="407">
        <v>0</v>
      </c>
      <c r="AA77" s="407">
        <v>0</v>
      </c>
      <c r="AB77" s="407">
        <v>0</v>
      </c>
      <c r="AC77" s="407">
        <v>-1123.2919999999999</v>
      </c>
      <c r="AD77" s="407">
        <v>0</v>
      </c>
      <c r="AE77" s="407">
        <v>0</v>
      </c>
      <c r="AF77" s="407">
        <v>0</v>
      </c>
      <c r="AG77" s="407">
        <v>0</v>
      </c>
      <c r="AH77" s="407">
        <v>0</v>
      </c>
      <c r="AI77" s="407">
        <v>-1128.4839999999999</v>
      </c>
      <c r="AJ77" s="407">
        <v>0</v>
      </c>
      <c r="AK77" s="407">
        <v>0</v>
      </c>
      <c r="AL77" s="407">
        <v>0</v>
      </c>
      <c r="AM77" s="407">
        <v>0</v>
      </c>
      <c r="AN77" s="407">
        <v>0</v>
      </c>
      <c r="AO77" s="407">
        <v>-1161.1949999999999</v>
      </c>
      <c r="AP77" s="407">
        <v>0</v>
      </c>
      <c r="AQ77" s="407">
        <v>0</v>
      </c>
      <c r="AR77" s="407">
        <v>0</v>
      </c>
      <c r="AS77" s="407">
        <v>0</v>
      </c>
      <c r="AT77" s="407">
        <v>0</v>
      </c>
      <c r="AU77" s="407">
        <v>-1203.3620000000001</v>
      </c>
      <c r="AV77" s="407">
        <v>0</v>
      </c>
      <c r="AW77" s="407">
        <v>0</v>
      </c>
      <c r="AX77" s="407">
        <v>0</v>
      </c>
      <c r="AY77" s="407">
        <v>0</v>
      </c>
      <c r="AZ77" s="407">
        <v>0</v>
      </c>
      <c r="BA77" s="407">
        <v>-1300</v>
      </c>
      <c r="BB77" s="407">
        <v>0</v>
      </c>
      <c r="BC77" s="407">
        <v>0</v>
      </c>
      <c r="BD77" s="407">
        <v>0</v>
      </c>
      <c r="BE77" s="407">
        <v>0</v>
      </c>
      <c r="BF77" s="407">
        <v>0</v>
      </c>
      <c r="BG77" s="407">
        <v>-1700</v>
      </c>
      <c r="BH77" s="407">
        <v>0</v>
      </c>
      <c r="BI77" s="407">
        <v>0</v>
      </c>
      <c r="BJ77" s="407">
        <v>0</v>
      </c>
      <c r="BK77" s="407">
        <v>0</v>
      </c>
      <c r="BL77" s="407">
        <v>0</v>
      </c>
      <c r="BM77" s="407">
        <v>-1740</v>
      </c>
      <c r="BN77" s="407">
        <v>0</v>
      </c>
      <c r="BO77" s="407">
        <v>0</v>
      </c>
      <c r="BP77" s="407">
        <v>0</v>
      </c>
      <c r="BQ77" s="407">
        <v>0</v>
      </c>
      <c r="BR77" s="407">
        <v>0</v>
      </c>
      <c r="BS77" s="407">
        <v>-1740</v>
      </c>
      <c r="BT77" s="406">
        <v>0</v>
      </c>
      <c r="BU77" s="407">
        <v>0</v>
      </c>
      <c r="BV77" s="407">
        <v>0</v>
      </c>
      <c r="BW77" s="407">
        <v>0</v>
      </c>
      <c r="BX77" s="407">
        <v>0</v>
      </c>
      <c r="BY77" s="402">
        <f t="shared" si="67"/>
        <v>-17786.698</v>
      </c>
      <c r="BZ77" s="407"/>
      <c r="CA77" s="406"/>
      <c r="CB77" s="406"/>
      <c r="CC77" s="406"/>
    </row>
    <row r="78" spans="1:82" s="408" customFormat="1" ht="18" customHeight="1">
      <c r="A78" s="403" t="s">
        <v>155</v>
      </c>
      <c r="B78" s="404" t="s">
        <v>124</v>
      </c>
      <c r="C78" s="405" t="s">
        <v>157</v>
      </c>
      <c r="D78" s="406"/>
      <c r="E78" s="407">
        <v>-410</v>
      </c>
      <c r="F78" s="407"/>
      <c r="G78" s="407"/>
      <c r="H78" s="407"/>
      <c r="I78" s="407"/>
      <c r="J78" s="407"/>
      <c r="K78" s="407">
        <v>-410</v>
      </c>
      <c r="L78" s="407"/>
      <c r="M78" s="407"/>
      <c r="N78" s="407"/>
      <c r="O78" s="407"/>
      <c r="P78" s="407"/>
      <c r="Q78" s="407">
        <v>-410</v>
      </c>
      <c r="R78" s="407"/>
      <c r="S78" s="407"/>
      <c r="T78" s="407"/>
      <c r="U78" s="407"/>
      <c r="V78" s="407"/>
      <c r="W78" s="407">
        <v>-327.52</v>
      </c>
      <c r="X78" s="407"/>
      <c r="Y78" s="407"/>
      <c r="Z78" s="407"/>
      <c r="AA78" s="407"/>
      <c r="AB78" s="407"/>
      <c r="AC78" s="407">
        <v>-187.36</v>
      </c>
      <c r="AD78" s="407"/>
      <c r="AE78" s="407"/>
      <c r="AF78" s="407"/>
      <c r="AG78" s="407"/>
      <c r="AH78" s="407"/>
      <c r="AI78" s="407">
        <v>-200.16</v>
      </c>
      <c r="AJ78" s="407"/>
      <c r="AK78" s="407"/>
      <c r="AL78" s="407"/>
      <c r="AM78" s="407"/>
      <c r="AN78" s="407"/>
      <c r="AO78" s="407">
        <v>-125.36</v>
      </c>
      <c r="AP78" s="407"/>
      <c r="AQ78" s="407"/>
      <c r="AR78" s="407"/>
      <c r="AS78" s="407"/>
      <c r="AT78" s="407"/>
      <c r="AU78" s="407">
        <v>-180</v>
      </c>
      <c r="AV78" s="407"/>
      <c r="AW78" s="407"/>
      <c r="AX78" s="407"/>
      <c r="AY78" s="407"/>
      <c r="AZ78" s="407"/>
      <c r="BA78" s="407">
        <v>-187</v>
      </c>
      <c r="BB78" s="407"/>
      <c r="BC78" s="407"/>
      <c r="BD78" s="407"/>
      <c r="BE78" s="407"/>
      <c r="BF78" s="407"/>
      <c r="BG78" s="407">
        <v>-300</v>
      </c>
      <c r="BH78" s="407"/>
      <c r="BI78" s="407"/>
      <c r="BJ78" s="407"/>
      <c r="BK78" s="407"/>
      <c r="BL78" s="407"/>
      <c r="BM78" s="407">
        <v>-400</v>
      </c>
      <c r="BN78" s="407"/>
      <c r="BO78" s="407"/>
      <c r="BP78" s="407"/>
      <c r="BQ78" s="407"/>
      <c r="BR78" s="407"/>
      <c r="BS78" s="407">
        <v>-410</v>
      </c>
      <c r="BT78" s="406"/>
      <c r="BU78" s="407"/>
      <c r="BV78" s="407"/>
      <c r="BW78" s="407"/>
      <c r="BX78" s="407"/>
      <c r="BY78" s="402">
        <f t="shared" si="67"/>
        <v>-3547.4</v>
      </c>
      <c r="BZ78" s="407"/>
      <c r="CA78" s="406"/>
      <c r="CB78" s="406"/>
      <c r="CC78" s="406"/>
    </row>
    <row r="79" spans="1:82" s="408" customFormat="1" ht="33.75">
      <c r="A79" s="403" t="s">
        <v>155</v>
      </c>
      <c r="B79" s="404" t="s">
        <v>124</v>
      </c>
      <c r="C79" s="405" t="s">
        <v>158</v>
      </c>
      <c r="D79" s="406"/>
      <c r="E79" s="407">
        <v>-640</v>
      </c>
      <c r="F79" s="407"/>
      <c r="G79" s="407"/>
      <c r="H79" s="407"/>
      <c r="I79" s="407"/>
      <c r="J79" s="407"/>
      <c r="K79" s="407">
        <v>-642</v>
      </c>
      <c r="L79" s="407"/>
      <c r="M79" s="407"/>
      <c r="N79" s="407"/>
      <c r="O79" s="407"/>
      <c r="P79" s="407"/>
      <c r="Q79" s="407">
        <v>-580</v>
      </c>
      <c r="R79" s="407"/>
      <c r="S79" s="407"/>
      <c r="T79" s="407"/>
      <c r="U79" s="407"/>
      <c r="V79" s="407"/>
      <c r="W79" s="407">
        <v>-405</v>
      </c>
      <c r="X79" s="407"/>
      <c r="Y79" s="407"/>
      <c r="Z79" s="407"/>
      <c r="AA79" s="407"/>
      <c r="AB79" s="407"/>
      <c r="AC79" s="407">
        <v>-214</v>
      </c>
      <c r="AD79" s="407"/>
      <c r="AE79" s="407"/>
      <c r="AF79" s="407"/>
      <c r="AG79" s="407"/>
      <c r="AH79" s="407"/>
      <c r="AI79" s="407">
        <v>-194</v>
      </c>
      <c r="AJ79" s="407"/>
      <c r="AK79" s="407"/>
      <c r="AL79" s="407"/>
      <c r="AM79" s="407"/>
      <c r="AN79" s="407"/>
      <c r="AO79" s="407">
        <v>-161</v>
      </c>
      <c r="AP79" s="407"/>
      <c r="AQ79" s="407"/>
      <c r="AR79" s="407"/>
      <c r="AS79" s="407"/>
      <c r="AT79" s="407"/>
      <c r="AU79" s="407">
        <v>-200</v>
      </c>
      <c r="AV79" s="407"/>
      <c r="AW79" s="407"/>
      <c r="AX79" s="407"/>
      <c r="AY79" s="407"/>
      <c r="AZ79" s="407"/>
      <c r="BA79" s="407">
        <v>-200</v>
      </c>
      <c r="BB79" s="407"/>
      <c r="BC79" s="407"/>
      <c r="BD79" s="407"/>
      <c r="BE79" s="407"/>
      <c r="BF79" s="407"/>
      <c r="BG79" s="407">
        <v>-400</v>
      </c>
      <c r="BH79" s="407"/>
      <c r="BI79" s="407"/>
      <c r="BJ79" s="407"/>
      <c r="BK79" s="407"/>
      <c r="BL79" s="407"/>
      <c r="BM79" s="407">
        <v>-620</v>
      </c>
      <c r="BN79" s="407"/>
      <c r="BO79" s="407"/>
      <c r="BP79" s="407"/>
      <c r="BQ79" s="407"/>
      <c r="BR79" s="407"/>
      <c r="BS79" s="407">
        <v>-640</v>
      </c>
      <c r="BT79" s="406"/>
      <c r="BU79" s="407"/>
      <c r="BV79" s="407"/>
      <c r="BW79" s="407"/>
      <c r="BX79" s="407"/>
      <c r="BY79" s="402">
        <f t="shared" si="67"/>
        <v>-4896</v>
      </c>
      <c r="BZ79" s="407"/>
      <c r="CA79" s="406"/>
      <c r="CB79" s="406"/>
      <c r="CC79" s="406"/>
    </row>
    <row r="80" spans="1:82" s="408" customFormat="1">
      <c r="A80" s="403" t="s">
        <v>155</v>
      </c>
      <c r="B80" s="404" t="s">
        <v>124</v>
      </c>
      <c r="C80" s="405" t="s">
        <v>159</v>
      </c>
      <c r="D80" s="406"/>
      <c r="E80" s="407">
        <v>-8.5570000000000004</v>
      </c>
      <c r="F80" s="407"/>
      <c r="G80" s="407"/>
      <c r="H80" s="407"/>
      <c r="I80" s="407"/>
      <c r="J80" s="407"/>
      <c r="K80" s="407">
        <v>-8.3000000000000007</v>
      </c>
      <c r="L80" s="407"/>
      <c r="M80" s="407"/>
      <c r="N80" s="407"/>
      <c r="O80" s="407"/>
      <c r="P80" s="407"/>
      <c r="Q80" s="407">
        <v>-7.165</v>
      </c>
      <c r="R80" s="407"/>
      <c r="S80" s="407"/>
      <c r="T80" s="407"/>
      <c r="U80" s="407"/>
      <c r="V80" s="407"/>
      <c r="W80" s="407">
        <v>-5.3609999999999998</v>
      </c>
      <c r="X80" s="407"/>
      <c r="Y80" s="407"/>
      <c r="Z80" s="407"/>
      <c r="AA80" s="407"/>
      <c r="AB80" s="407"/>
      <c r="AC80" s="407">
        <v>-3.0409999999999999</v>
      </c>
      <c r="AD80" s="407"/>
      <c r="AE80" s="407"/>
      <c r="AF80" s="407"/>
      <c r="AG80" s="407"/>
      <c r="AH80" s="407"/>
      <c r="AI80" s="407">
        <v>-2.5259999999999998</v>
      </c>
      <c r="AJ80" s="407"/>
      <c r="AK80" s="407"/>
      <c r="AL80" s="407"/>
      <c r="AM80" s="407"/>
      <c r="AN80" s="407"/>
      <c r="AO80" s="407">
        <v>-2.9380000000000002</v>
      </c>
      <c r="AP80" s="407"/>
      <c r="AQ80" s="407"/>
      <c r="AR80" s="407"/>
      <c r="AS80" s="407"/>
      <c r="AT80" s="407"/>
      <c r="AU80" s="407">
        <v>-3.7629999999999999</v>
      </c>
      <c r="AV80" s="407"/>
      <c r="AW80" s="407"/>
      <c r="AX80" s="407"/>
      <c r="AY80" s="407"/>
      <c r="AZ80" s="407"/>
      <c r="BA80" s="407">
        <v>-3.5049999999999999</v>
      </c>
      <c r="BB80" s="407"/>
      <c r="BC80" s="407"/>
      <c r="BD80" s="407"/>
      <c r="BE80" s="407"/>
      <c r="BF80" s="407"/>
      <c r="BG80" s="407">
        <v>-5.1029999999999998</v>
      </c>
      <c r="BH80" s="407"/>
      <c r="BI80" s="407"/>
      <c r="BJ80" s="407"/>
      <c r="BK80" s="407"/>
      <c r="BL80" s="407"/>
      <c r="BM80" s="407">
        <v>-6.8559999999999999</v>
      </c>
      <c r="BN80" s="407"/>
      <c r="BO80" s="407"/>
      <c r="BP80" s="407"/>
      <c r="BQ80" s="407"/>
      <c r="BR80" s="407"/>
      <c r="BS80" s="407">
        <v>-7.681</v>
      </c>
      <c r="BT80" s="406"/>
      <c r="BU80" s="407"/>
      <c r="BV80" s="407"/>
      <c r="BW80" s="407"/>
      <c r="BX80" s="407"/>
      <c r="BY80" s="402">
        <f t="shared" si="67"/>
        <v>-64.796000000000006</v>
      </c>
      <c r="BZ80" s="407"/>
      <c r="CA80" s="406"/>
      <c r="CB80" s="406"/>
      <c r="CC80" s="406"/>
    </row>
    <row r="81" spans="1:81" s="408" customFormat="1" ht="22.5">
      <c r="A81" s="403" t="s">
        <v>155</v>
      </c>
      <c r="B81" s="404" t="s">
        <v>6</v>
      </c>
      <c r="C81" s="405" t="s">
        <v>160</v>
      </c>
      <c r="D81" s="406"/>
      <c r="E81" s="407">
        <v>-53</v>
      </c>
      <c r="F81" s="407"/>
      <c r="G81" s="407"/>
      <c r="H81" s="407"/>
      <c r="I81" s="407"/>
      <c r="J81" s="407"/>
      <c r="K81" s="407">
        <v>-56</v>
      </c>
      <c r="L81" s="407"/>
      <c r="M81" s="407"/>
      <c r="N81" s="407"/>
      <c r="O81" s="407"/>
      <c r="P81" s="407"/>
      <c r="Q81" s="407">
        <v>-44</v>
      </c>
      <c r="R81" s="407"/>
      <c r="S81" s="407"/>
      <c r="T81" s="407"/>
      <c r="U81" s="407"/>
      <c r="V81" s="407"/>
      <c r="W81" s="407">
        <v>-30.356000000000002</v>
      </c>
      <c r="X81" s="407"/>
      <c r="Y81" s="407"/>
      <c r="Z81" s="407"/>
      <c r="AA81" s="407"/>
      <c r="AB81" s="407"/>
      <c r="AC81" s="407">
        <v>-4.5999999999999999E-2</v>
      </c>
      <c r="AD81" s="407"/>
      <c r="AE81" s="407"/>
      <c r="AF81" s="407"/>
      <c r="AG81" s="407"/>
      <c r="AH81" s="407"/>
      <c r="AI81" s="407">
        <v>0</v>
      </c>
      <c r="AJ81" s="407"/>
      <c r="AK81" s="407"/>
      <c r="AL81" s="407"/>
      <c r="AM81" s="407"/>
      <c r="AN81" s="407"/>
      <c r="AO81" s="407">
        <v>0</v>
      </c>
      <c r="AP81" s="407"/>
      <c r="AQ81" s="407"/>
      <c r="AR81" s="407"/>
      <c r="AS81" s="407"/>
      <c r="AT81" s="407"/>
      <c r="AU81" s="407">
        <v>0</v>
      </c>
      <c r="AV81" s="407"/>
      <c r="AW81" s="407"/>
      <c r="AX81" s="407"/>
      <c r="AY81" s="407"/>
      <c r="AZ81" s="407"/>
      <c r="BA81" s="407">
        <v>0</v>
      </c>
      <c r="BB81" s="407"/>
      <c r="BC81" s="407"/>
      <c r="BD81" s="407"/>
      <c r="BE81" s="407"/>
      <c r="BF81" s="407"/>
      <c r="BG81" s="407">
        <v>-40</v>
      </c>
      <c r="BH81" s="407"/>
      <c r="BI81" s="407"/>
      <c r="BJ81" s="407"/>
      <c r="BK81" s="407"/>
      <c r="BL81" s="407"/>
      <c r="BM81" s="407">
        <v>-50</v>
      </c>
      <c r="BN81" s="407"/>
      <c r="BO81" s="407"/>
      <c r="BP81" s="407"/>
      <c r="BQ81" s="407"/>
      <c r="BR81" s="407"/>
      <c r="BS81" s="407">
        <v>-50</v>
      </c>
      <c r="BT81" s="406"/>
      <c r="BU81" s="407"/>
      <c r="BV81" s="407"/>
      <c r="BW81" s="407"/>
      <c r="BX81" s="407"/>
      <c r="BY81" s="402">
        <f t="shared" si="67"/>
        <v>-323.40199999999999</v>
      </c>
      <c r="BZ81" s="407"/>
      <c r="CA81" s="406"/>
      <c r="CB81" s="406"/>
      <c r="CC81" s="406"/>
    </row>
    <row r="82" spans="1:81" s="408" customFormat="1" ht="22.5">
      <c r="A82" s="403" t="s">
        <v>155</v>
      </c>
      <c r="B82" s="404" t="s">
        <v>8</v>
      </c>
      <c r="C82" s="405" t="s">
        <v>161</v>
      </c>
      <c r="D82" s="406"/>
      <c r="E82" s="407">
        <v>-100</v>
      </c>
      <c r="F82" s="407"/>
      <c r="G82" s="407"/>
      <c r="H82" s="407"/>
      <c r="I82" s="407"/>
      <c r="J82" s="407"/>
      <c r="K82" s="407">
        <v>-100</v>
      </c>
      <c r="L82" s="407"/>
      <c r="M82" s="407"/>
      <c r="N82" s="407"/>
      <c r="O82" s="407"/>
      <c r="P82" s="407"/>
      <c r="Q82" s="407">
        <v>-100</v>
      </c>
      <c r="R82" s="407"/>
      <c r="S82" s="407"/>
      <c r="T82" s="407"/>
      <c r="U82" s="407"/>
      <c r="V82" s="407"/>
      <c r="W82" s="407">
        <v>-100</v>
      </c>
      <c r="X82" s="407"/>
      <c r="Y82" s="407"/>
      <c r="Z82" s="407"/>
      <c r="AA82" s="407"/>
      <c r="AB82" s="407"/>
      <c r="AC82" s="407">
        <v>-100</v>
      </c>
      <c r="AD82" s="407"/>
      <c r="AE82" s="407"/>
      <c r="AF82" s="407"/>
      <c r="AG82" s="407"/>
      <c r="AH82" s="407"/>
      <c r="AI82" s="407">
        <v>-100</v>
      </c>
      <c r="AJ82" s="407"/>
      <c r="AK82" s="407"/>
      <c r="AL82" s="407"/>
      <c r="AM82" s="407"/>
      <c r="AN82" s="407"/>
      <c r="AO82" s="407">
        <v>-100</v>
      </c>
      <c r="AP82" s="407"/>
      <c r="AQ82" s="407"/>
      <c r="AR82" s="407"/>
      <c r="AS82" s="407"/>
      <c r="AT82" s="407"/>
      <c r="AU82" s="407">
        <v>-100</v>
      </c>
      <c r="AV82" s="407"/>
      <c r="AW82" s="407"/>
      <c r="AX82" s="407"/>
      <c r="AY82" s="407"/>
      <c r="AZ82" s="407"/>
      <c r="BA82" s="407">
        <v>-100</v>
      </c>
      <c r="BB82" s="407"/>
      <c r="BC82" s="407"/>
      <c r="BD82" s="407"/>
      <c r="BE82" s="407"/>
      <c r="BF82" s="407"/>
      <c r="BG82" s="407">
        <v>-100</v>
      </c>
      <c r="BH82" s="407"/>
      <c r="BI82" s="407"/>
      <c r="BJ82" s="407"/>
      <c r="BK82" s="407"/>
      <c r="BL82" s="407"/>
      <c r="BM82" s="407">
        <v>-100</v>
      </c>
      <c r="BN82" s="407"/>
      <c r="BO82" s="407"/>
      <c r="BP82" s="407"/>
      <c r="BQ82" s="407"/>
      <c r="BR82" s="407"/>
      <c r="BS82" s="407">
        <v>-100</v>
      </c>
      <c r="BT82" s="406"/>
      <c r="BU82" s="407"/>
      <c r="BV82" s="407"/>
      <c r="BW82" s="407"/>
      <c r="BX82" s="407"/>
      <c r="BY82" s="402">
        <f t="shared" si="67"/>
        <v>-1200</v>
      </c>
      <c r="BZ82" s="407"/>
      <c r="CA82" s="406"/>
      <c r="CB82" s="406"/>
      <c r="CC82" s="406"/>
    </row>
    <row r="83" spans="1:81" s="408" customFormat="1" ht="22.5">
      <c r="A83" s="403" t="s">
        <v>155</v>
      </c>
      <c r="B83" s="404"/>
      <c r="C83" s="405" t="s">
        <v>162</v>
      </c>
      <c r="D83" s="406"/>
      <c r="E83" s="407">
        <v>-420</v>
      </c>
      <c r="F83" s="407"/>
      <c r="G83" s="407"/>
      <c r="H83" s="407"/>
      <c r="I83" s="407"/>
      <c r="J83" s="407"/>
      <c r="K83" s="407">
        <v>-422</v>
      </c>
      <c r="L83" s="407"/>
      <c r="M83" s="407"/>
      <c r="N83" s="407"/>
      <c r="O83" s="407"/>
      <c r="P83" s="407"/>
      <c r="Q83" s="407">
        <v>-400</v>
      </c>
      <c r="R83" s="407"/>
      <c r="S83" s="407"/>
      <c r="T83" s="407"/>
      <c r="U83" s="407"/>
      <c r="V83" s="407"/>
      <c r="W83" s="407">
        <v>-357</v>
      </c>
      <c r="X83" s="407"/>
      <c r="Y83" s="407"/>
      <c r="Z83" s="407"/>
      <c r="AA83" s="407"/>
      <c r="AB83" s="407"/>
      <c r="AC83" s="407">
        <v>-62</v>
      </c>
      <c r="AD83" s="407"/>
      <c r="AE83" s="407"/>
      <c r="AF83" s="407"/>
      <c r="AG83" s="407"/>
      <c r="AH83" s="407"/>
      <c r="AI83" s="407">
        <v>-40</v>
      </c>
      <c r="AJ83" s="407"/>
      <c r="AK83" s="407"/>
      <c r="AL83" s="407"/>
      <c r="AM83" s="407"/>
      <c r="AN83" s="407"/>
      <c r="AO83" s="407">
        <v>-40</v>
      </c>
      <c r="AP83" s="407"/>
      <c r="AQ83" s="407"/>
      <c r="AR83" s="407"/>
      <c r="AS83" s="407"/>
      <c r="AT83" s="407"/>
      <c r="AU83" s="407">
        <v>-40</v>
      </c>
      <c r="AV83" s="407"/>
      <c r="AW83" s="407"/>
      <c r="AX83" s="407"/>
      <c r="AY83" s="407"/>
      <c r="AZ83" s="407"/>
      <c r="BA83" s="407">
        <v>-60</v>
      </c>
      <c r="BB83" s="407"/>
      <c r="BC83" s="407"/>
      <c r="BD83" s="407"/>
      <c r="BE83" s="407"/>
      <c r="BF83" s="407"/>
      <c r="BG83" s="407">
        <v>-360</v>
      </c>
      <c r="BH83" s="407"/>
      <c r="BI83" s="407"/>
      <c r="BJ83" s="407"/>
      <c r="BK83" s="407"/>
      <c r="BL83" s="407"/>
      <c r="BM83" s="407">
        <v>-425</v>
      </c>
      <c r="BN83" s="407"/>
      <c r="BO83" s="407"/>
      <c r="BP83" s="407"/>
      <c r="BQ83" s="407"/>
      <c r="BR83" s="407"/>
      <c r="BS83" s="407">
        <v>-430</v>
      </c>
      <c r="BT83" s="406"/>
      <c r="BU83" s="407"/>
      <c r="BV83" s="407"/>
      <c r="BW83" s="407"/>
      <c r="BX83" s="407"/>
      <c r="BY83" s="402">
        <f t="shared" si="67"/>
        <v>-3056</v>
      </c>
      <c r="BZ83" s="407"/>
      <c r="CA83" s="406"/>
      <c r="CB83" s="406"/>
      <c r="CC83" s="406"/>
    </row>
    <row r="84" spans="1:81" s="408" customFormat="1" ht="56.25">
      <c r="A84" s="403"/>
      <c r="B84" s="404" t="s">
        <v>12</v>
      </c>
      <c r="C84" s="405" t="s">
        <v>163</v>
      </c>
      <c r="D84" s="406"/>
      <c r="E84" s="407">
        <v>-38</v>
      </c>
      <c r="F84" s="407"/>
      <c r="G84" s="407"/>
      <c r="H84" s="407"/>
      <c r="I84" s="407"/>
      <c r="J84" s="407"/>
      <c r="K84" s="407">
        <v>-38</v>
      </c>
      <c r="L84" s="407"/>
      <c r="M84" s="407"/>
      <c r="N84" s="407"/>
      <c r="O84" s="407"/>
      <c r="P84" s="407"/>
      <c r="Q84" s="407">
        <v>-38</v>
      </c>
      <c r="R84" s="407"/>
      <c r="S84" s="407"/>
      <c r="T84" s="407"/>
      <c r="U84" s="407"/>
      <c r="V84" s="407"/>
      <c r="W84" s="407">
        <v>-38</v>
      </c>
      <c r="X84" s="407"/>
      <c r="Y84" s="407"/>
      <c r="Z84" s="407"/>
      <c r="AA84" s="407"/>
      <c r="AB84" s="407"/>
      <c r="AC84" s="407">
        <v>-38</v>
      </c>
      <c r="AD84" s="407"/>
      <c r="AE84" s="407"/>
      <c r="AF84" s="407"/>
      <c r="AG84" s="407"/>
      <c r="AH84" s="407"/>
      <c r="AI84" s="407">
        <v>-30.305</v>
      </c>
      <c r="AJ84" s="407"/>
      <c r="AK84" s="407"/>
      <c r="AL84" s="407"/>
      <c r="AM84" s="407"/>
      <c r="AN84" s="407"/>
      <c r="AO84" s="407">
        <v>-23</v>
      </c>
      <c r="AP84" s="407"/>
      <c r="AQ84" s="407"/>
      <c r="AR84" s="407"/>
      <c r="AS84" s="407"/>
      <c r="AT84" s="407"/>
      <c r="AU84" s="407">
        <v>-25.975999999999999</v>
      </c>
      <c r="AV84" s="407"/>
      <c r="AW84" s="407"/>
      <c r="AX84" s="407"/>
      <c r="AY84" s="407"/>
      <c r="AZ84" s="407"/>
      <c r="BA84" s="407">
        <v>-30</v>
      </c>
      <c r="BB84" s="407"/>
      <c r="BC84" s="407"/>
      <c r="BD84" s="407"/>
      <c r="BE84" s="407"/>
      <c r="BF84" s="407"/>
      <c r="BG84" s="407">
        <v>-38</v>
      </c>
      <c r="BH84" s="407"/>
      <c r="BI84" s="407"/>
      <c r="BJ84" s="407"/>
      <c r="BK84" s="407"/>
      <c r="BL84" s="407"/>
      <c r="BM84" s="407">
        <v>-38</v>
      </c>
      <c r="BN84" s="407"/>
      <c r="BO84" s="407"/>
      <c r="BP84" s="407"/>
      <c r="BQ84" s="407"/>
      <c r="BR84" s="407"/>
      <c r="BS84" s="407">
        <v>-38</v>
      </c>
      <c r="BT84" s="406"/>
      <c r="BU84" s="407"/>
      <c r="BV84" s="407"/>
      <c r="BW84" s="407"/>
      <c r="BX84" s="407"/>
      <c r="BY84" s="402">
        <f t="shared" si="67"/>
        <v>-413.28100000000001</v>
      </c>
      <c r="BZ84" s="407"/>
      <c r="CA84" s="406"/>
      <c r="CB84" s="406"/>
      <c r="CC84" s="406"/>
    </row>
    <row r="85" spans="1:81" s="408" customFormat="1">
      <c r="A85" s="403"/>
      <c r="B85" s="404" t="s">
        <v>125</v>
      </c>
      <c r="C85" s="405" t="s">
        <v>164</v>
      </c>
      <c r="D85" s="406"/>
      <c r="E85" s="407">
        <v>0</v>
      </c>
      <c r="F85" s="407"/>
      <c r="G85" s="407"/>
      <c r="H85" s="407"/>
      <c r="I85" s="407"/>
      <c r="J85" s="407"/>
      <c r="K85" s="407">
        <v>0</v>
      </c>
      <c r="L85" s="407"/>
      <c r="M85" s="407"/>
      <c r="N85" s="407"/>
      <c r="O85" s="407"/>
      <c r="P85" s="407"/>
      <c r="Q85" s="407">
        <v>0</v>
      </c>
      <c r="R85" s="407"/>
      <c r="S85" s="407"/>
      <c r="T85" s="407"/>
      <c r="U85" s="407"/>
      <c r="V85" s="407"/>
      <c r="W85" s="407">
        <v>0</v>
      </c>
      <c r="X85" s="407"/>
      <c r="Y85" s="407"/>
      <c r="Z85" s="407"/>
      <c r="AA85" s="407"/>
      <c r="AB85" s="407"/>
      <c r="AC85" s="407">
        <v>0</v>
      </c>
      <c r="AD85" s="407"/>
      <c r="AE85" s="407"/>
      <c r="AF85" s="407"/>
      <c r="AG85" s="407"/>
      <c r="AH85" s="407"/>
      <c r="AI85" s="407">
        <v>0</v>
      </c>
      <c r="AJ85" s="407"/>
      <c r="AK85" s="407"/>
      <c r="AL85" s="407"/>
      <c r="AM85" s="407"/>
      <c r="AN85" s="407"/>
      <c r="AO85" s="407">
        <v>0</v>
      </c>
      <c r="AP85" s="407"/>
      <c r="AQ85" s="407"/>
      <c r="AR85" s="407"/>
      <c r="AS85" s="407"/>
      <c r="AT85" s="407"/>
      <c r="AU85" s="407"/>
      <c r="AV85" s="407"/>
      <c r="AW85" s="407"/>
      <c r="AX85" s="407"/>
      <c r="AY85" s="407"/>
      <c r="AZ85" s="407"/>
      <c r="BA85" s="407">
        <v>0</v>
      </c>
      <c r="BB85" s="407"/>
      <c r="BC85" s="407"/>
      <c r="BD85" s="407"/>
      <c r="BE85" s="407"/>
      <c r="BF85" s="407"/>
      <c r="BG85" s="407">
        <v>0</v>
      </c>
      <c r="BH85" s="407"/>
      <c r="BI85" s="407"/>
      <c r="BJ85" s="407"/>
      <c r="BK85" s="407"/>
      <c r="BL85" s="407"/>
      <c r="BM85" s="407">
        <v>0</v>
      </c>
      <c r="BN85" s="407"/>
      <c r="BO85" s="407"/>
      <c r="BP85" s="407"/>
      <c r="BQ85" s="407"/>
      <c r="BR85" s="407"/>
      <c r="BS85" s="407">
        <v>0</v>
      </c>
      <c r="BT85" s="406"/>
      <c r="BU85" s="407"/>
      <c r="BV85" s="407"/>
      <c r="BW85" s="407"/>
      <c r="BX85" s="407"/>
      <c r="BY85" s="402">
        <f t="shared" si="67"/>
        <v>0</v>
      </c>
      <c r="BZ85" s="407"/>
      <c r="CA85" s="406"/>
      <c r="CB85" s="406"/>
      <c r="CC85" s="406"/>
    </row>
    <row r="86" spans="1:81" s="415" customFormat="1" ht="22.5">
      <c r="A86" s="409"/>
      <c r="B86" s="410" t="s">
        <v>125</v>
      </c>
      <c r="C86" s="411" t="s">
        <v>165</v>
      </c>
      <c r="D86" s="412"/>
      <c r="E86" s="413">
        <v>-10.15</v>
      </c>
      <c r="F86" s="413"/>
      <c r="G86" s="413"/>
      <c r="H86" s="413"/>
      <c r="I86" s="413"/>
      <c r="J86" s="413"/>
      <c r="K86" s="413">
        <v>-11.17</v>
      </c>
      <c r="L86" s="413"/>
      <c r="M86" s="413"/>
      <c r="N86" s="413"/>
      <c r="O86" s="413"/>
      <c r="P86" s="413"/>
      <c r="Q86" s="413">
        <v>-7.14</v>
      </c>
      <c r="R86" s="413"/>
      <c r="S86" s="413"/>
      <c r="T86" s="413"/>
      <c r="U86" s="413"/>
      <c r="V86" s="413"/>
      <c r="W86" s="413">
        <v>-5.0780000000000003</v>
      </c>
      <c r="X86" s="413"/>
      <c r="Y86" s="413"/>
      <c r="Z86" s="413"/>
      <c r="AA86" s="413"/>
      <c r="AB86" s="413"/>
      <c r="AC86" s="413">
        <v>-0.37</v>
      </c>
      <c r="AD86" s="413"/>
      <c r="AE86" s="413"/>
      <c r="AF86" s="413"/>
      <c r="AG86" s="413"/>
      <c r="AH86" s="413"/>
      <c r="AI86" s="413">
        <v>0</v>
      </c>
      <c r="AJ86" s="413"/>
      <c r="AK86" s="413"/>
      <c r="AL86" s="413"/>
      <c r="AM86" s="413"/>
      <c r="AN86" s="413"/>
      <c r="AO86" s="413">
        <v>0</v>
      </c>
      <c r="AP86" s="413"/>
      <c r="AQ86" s="413"/>
      <c r="AR86" s="413"/>
      <c r="AS86" s="413"/>
      <c r="AT86" s="413"/>
      <c r="AU86" s="413">
        <v>0</v>
      </c>
      <c r="AV86" s="413"/>
      <c r="AW86" s="413"/>
      <c r="AX86" s="413"/>
      <c r="AY86" s="413"/>
      <c r="AZ86" s="413"/>
      <c r="BA86" s="413">
        <v>0</v>
      </c>
      <c r="BB86" s="413"/>
      <c r="BC86" s="413"/>
      <c r="BD86" s="413"/>
      <c r="BE86" s="413"/>
      <c r="BF86" s="413"/>
      <c r="BG86" s="413">
        <v>-9</v>
      </c>
      <c r="BH86" s="413"/>
      <c r="BI86" s="413"/>
      <c r="BJ86" s="413"/>
      <c r="BK86" s="413"/>
      <c r="BL86" s="413"/>
      <c r="BM86" s="413">
        <v>-9</v>
      </c>
      <c r="BN86" s="413"/>
      <c r="BO86" s="413"/>
      <c r="BP86" s="413"/>
      <c r="BQ86" s="413"/>
      <c r="BR86" s="413"/>
      <c r="BS86" s="413">
        <v>-9</v>
      </c>
      <c r="BT86" s="412"/>
      <c r="BU86" s="413"/>
      <c r="BV86" s="413"/>
      <c r="BW86" s="413"/>
      <c r="BX86" s="413"/>
      <c r="BY86" s="414">
        <f t="shared" si="67"/>
        <v>-60.908000000000001</v>
      </c>
      <c r="BZ86" s="413"/>
      <c r="CA86" s="412"/>
      <c r="CB86" s="412"/>
      <c r="CC86" s="412"/>
    </row>
    <row r="87" spans="1:81" s="415" customFormat="1" ht="22.5">
      <c r="A87" s="409"/>
      <c r="B87" s="410" t="s">
        <v>125</v>
      </c>
      <c r="C87" s="411" t="s">
        <v>166</v>
      </c>
      <c r="D87" s="412"/>
      <c r="E87" s="413">
        <v>-3.7</v>
      </c>
      <c r="F87" s="413"/>
      <c r="G87" s="413"/>
      <c r="H87" s="413"/>
      <c r="I87" s="413"/>
      <c r="J87" s="413"/>
      <c r="K87" s="413">
        <v>-6.0380000000000003</v>
      </c>
      <c r="L87" s="413"/>
      <c r="M87" s="413"/>
      <c r="N87" s="413"/>
      <c r="O87" s="413"/>
      <c r="P87" s="413"/>
      <c r="Q87" s="413">
        <v>-3.7189999999999999</v>
      </c>
      <c r="R87" s="413"/>
      <c r="S87" s="413"/>
      <c r="T87" s="413"/>
      <c r="U87" s="413"/>
      <c r="V87" s="413"/>
      <c r="W87" s="413">
        <v>-2.831</v>
      </c>
      <c r="X87" s="413"/>
      <c r="Y87" s="413"/>
      <c r="Z87" s="413"/>
      <c r="AA87" s="413"/>
      <c r="AB87" s="413"/>
      <c r="AC87" s="413">
        <v>-2.2050000000000001</v>
      </c>
      <c r="AD87" s="413"/>
      <c r="AE87" s="413"/>
      <c r="AF87" s="413"/>
      <c r="AG87" s="413"/>
      <c r="AH87" s="413"/>
      <c r="AI87" s="413">
        <v>-2</v>
      </c>
      <c r="AJ87" s="413"/>
      <c r="AK87" s="413"/>
      <c r="AL87" s="413"/>
      <c r="AM87" s="413"/>
      <c r="AN87" s="413"/>
      <c r="AO87" s="413">
        <v>-2</v>
      </c>
      <c r="AP87" s="413"/>
      <c r="AQ87" s="413"/>
      <c r="AR87" s="413"/>
      <c r="AS87" s="413"/>
      <c r="AT87" s="413"/>
      <c r="AU87" s="413">
        <v>-2</v>
      </c>
      <c r="AV87" s="413"/>
      <c r="AW87" s="413"/>
      <c r="AX87" s="413"/>
      <c r="AY87" s="413"/>
      <c r="AZ87" s="413"/>
      <c r="BA87" s="413">
        <v>-2</v>
      </c>
      <c r="BB87" s="413"/>
      <c r="BC87" s="413"/>
      <c r="BD87" s="413"/>
      <c r="BE87" s="413"/>
      <c r="BF87" s="413"/>
      <c r="BG87" s="413">
        <v>-4</v>
      </c>
      <c r="BH87" s="413"/>
      <c r="BI87" s="413"/>
      <c r="BJ87" s="413"/>
      <c r="BK87" s="413"/>
      <c r="BL87" s="413"/>
      <c r="BM87" s="413">
        <v>-4</v>
      </c>
      <c r="BN87" s="413"/>
      <c r="BO87" s="413"/>
      <c r="BP87" s="413"/>
      <c r="BQ87" s="413"/>
      <c r="BR87" s="413"/>
      <c r="BS87" s="413">
        <v>-4</v>
      </c>
      <c r="BT87" s="412"/>
      <c r="BU87" s="413"/>
      <c r="BV87" s="413"/>
      <c r="BW87" s="413"/>
      <c r="BX87" s="413"/>
      <c r="BY87" s="414">
        <f t="shared" si="67"/>
        <v>-38.493000000000002</v>
      </c>
      <c r="BZ87" s="413"/>
      <c r="CA87" s="412"/>
      <c r="CB87" s="412"/>
      <c r="CC87" s="412"/>
    </row>
    <row r="88" spans="1:81" ht="33.75">
      <c r="A88" s="416"/>
      <c r="B88" s="311"/>
      <c r="C88" s="417" t="s">
        <v>167</v>
      </c>
      <c r="D88" s="311"/>
      <c r="E88" s="418">
        <v>108183.61236788114</v>
      </c>
      <c r="F88" s="418"/>
      <c r="G88" s="418"/>
      <c r="H88" s="418"/>
      <c r="I88" s="418"/>
      <c r="J88" s="418"/>
      <c r="K88" s="418">
        <v>114720.78252116268</v>
      </c>
      <c r="L88" s="418"/>
      <c r="M88" s="418"/>
      <c r="N88" s="418"/>
      <c r="O88" s="418"/>
      <c r="P88" s="418"/>
      <c r="Q88" s="418">
        <v>103978.4344547066</v>
      </c>
      <c r="R88" s="418"/>
      <c r="S88" s="418"/>
      <c r="T88" s="418"/>
      <c r="U88" s="418"/>
      <c r="V88" s="418"/>
      <c r="W88" s="418">
        <v>99852.108062278421</v>
      </c>
      <c r="X88" s="418"/>
      <c r="Y88" s="418"/>
      <c r="Z88" s="418"/>
      <c r="AA88" s="418"/>
      <c r="AB88" s="418"/>
      <c r="AC88" s="418">
        <v>87083.452667145393</v>
      </c>
      <c r="AD88" s="418"/>
      <c r="AE88" s="418"/>
      <c r="AF88" s="418"/>
      <c r="AG88" s="418"/>
      <c r="AH88" s="418"/>
      <c r="AI88" s="418">
        <v>85706.846310915382</v>
      </c>
      <c r="AJ88" s="311"/>
      <c r="AK88" s="418"/>
      <c r="AL88" s="418"/>
      <c r="AM88" s="418"/>
      <c r="AN88" s="418"/>
      <c r="AO88" s="418">
        <v>83825.359489435912</v>
      </c>
      <c r="AP88" s="418"/>
      <c r="AQ88" s="418"/>
      <c r="AR88" s="418"/>
      <c r="AS88" s="418"/>
      <c r="AT88" s="418"/>
      <c r="AU88" s="418">
        <v>86901.470670803799</v>
      </c>
      <c r="AV88" s="418"/>
      <c r="AW88" s="418"/>
      <c r="AX88" s="418"/>
      <c r="AY88" s="418"/>
      <c r="AZ88" s="418"/>
      <c r="BA88" s="418">
        <v>88671.245319084861</v>
      </c>
      <c r="BB88" s="418"/>
      <c r="BC88" s="418"/>
      <c r="BD88" s="418"/>
      <c r="BE88" s="418"/>
      <c r="BF88" s="418"/>
      <c r="BG88" s="418">
        <v>102012.09444766314</v>
      </c>
      <c r="BH88" s="418"/>
      <c r="BI88" s="418"/>
      <c r="BJ88" s="418"/>
      <c r="BK88" s="418"/>
      <c r="BL88" s="418"/>
      <c r="BM88" s="418">
        <v>110750.47823080012</v>
      </c>
      <c r="BN88" s="418"/>
      <c r="BO88" s="418"/>
      <c r="BP88" s="418"/>
      <c r="BQ88" s="418"/>
      <c r="BR88" s="418"/>
      <c r="BS88" s="418">
        <v>111080.95149206689</v>
      </c>
      <c r="BT88" s="311"/>
      <c r="BU88" s="418"/>
      <c r="BV88" s="418"/>
      <c r="BW88" s="418"/>
      <c r="BX88" s="418"/>
      <c r="BY88" s="402">
        <f t="shared" si="67"/>
        <v>1182766.8360339445</v>
      </c>
      <c r="BZ88" s="418"/>
      <c r="CA88" s="311"/>
      <c r="CB88" s="311"/>
      <c r="CC88" s="311"/>
    </row>
    <row r="89" spans="1:81" s="421" customFormat="1" ht="33.75">
      <c r="A89" s="338"/>
      <c r="B89" s="339"/>
      <c r="C89" s="419" t="s">
        <v>168</v>
      </c>
      <c r="D89" s="339"/>
      <c r="E89" s="420">
        <v>726.16118400000005</v>
      </c>
      <c r="F89" s="420"/>
      <c r="G89" s="420"/>
      <c r="H89" s="420"/>
      <c r="I89" s="420"/>
      <c r="J89" s="420"/>
      <c r="K89" s="420">
        <v>679.86794399999997</v>
      </c>
      <c r="L89" s="420"/>
      <c r="M89" s="420"/>
      <c r="N89" s="420"/>
      <c r="O89" s="420"/>
      <c r="P89" s="420"/>
      <c r="Q89" s="420">
        <v>733.87335200000007</v>
      </c>
      <c r="R89" s="420"/>
      <c r="S89" s="420"/>
      <c r="T89" s="420"/>
      <c r="U89" s="420"/>
      <c r="V89" s="420"/>
      <c r="W89" s="420">
        <v>609.77230600000007</v>
      </c>
      <c r="X89" s="420"/>
      <c r="Y89" s="420"/>
      <c r="Z89" s="420"/>
      <c r="AA89" s="420"/>
      <c r="AB89" s="420"/>
      <c r="AC89" s="420">
        <v>207.453812</v>
      </c>
      <c r="AD89" s="420"/>
      <c r="AE89" s="420"/>
      <c r="AF89" s="420"/>
      <c r="AG89" s="420"/>
      <c r="AH89" s="420"/>
      <c r="AI89" s="420">
        <v>98.776887999999971</v>
      </c>
      <c r="AJ89" s="339"/>
      <c r="AK89" s="420"/>
      <c r="AL89" s="420"/>
      <c r="AM89" s="420"/>
      <c r="AN89" s="420"/>
      <c r="AO89" s="420">
        <v>101.99900800000006</v>
      </c>
      <c r="AP89" s="420"/>
      <c r="AQ89" s="420"/>
      <c r="AR89" s="420"/>
      <c r="AS89" s="420"/>
      <c r="AT89" s="420"/>
      <c r="AU89" s="420">
        <v>108.69122999999999</v>
      </c>
      <c r="AV89" s="420"/>
      <c r="AW89" s="420"/>
      <c r="AX89" s="420"/>
      <c r="AY89" s="420"/>
      <c r="AZ89" s="420"/>
      <c r="BA89" s="420">
        <v>116.8004</v>
      </c>
      <c r="BB89" s="420"/>
      <c r="BC89" s="420"/>
      <c r="BD89" s="420"/>
      <c r="BE89" s="420"/>
      <c r="BF89" s="420"/>
      <c r="BG89" s="420">
        <v>606.29774199999997</v>
      </c>
      <c r="BH89" s="420"/>
      <c r="BI89" s="420"/>
      <c r="BJ89" s="420"/>
      <c r="BK89" s="420"/>
      <c r="BL89" s="420"/>
      <c r="BM89" s="420">
        <v>657.18662800000004</v>
      </c>
      <c r="BN89" s="420"/>
      <c r="BO89" s="420"/>
      <c r="BP89" s="420"/>
      <c r="BQ89" s="420"/>
      <c r="BR89" s="420"/>
      <c r="BS89" s="420">
        <v>613.10698400000001</v>
      </c>
      <c r="BT89" s="339"/>
      <c r="BU89" s="420"/>
      <c r="BV89" s="420"/>
      <c r="BW89" s="420"/>
      <c r="BX89" s="420"/>
      <c r="BY89" s="402">
        <f t="shared" si="67"/>
        <v>5259.9874780000009</v>
      </c>
      <c r="BZ89" s="420"/>
      <c r="CA89" s="339"/>
      <c r="CB89" s="339"/>
      <c r="CC89" s="339"/>
    </row>
    <row r="90" spans="1:81" s="279" customFormat="1" ht="24" customHeight="1">
      <c r="A90" s="422"/>
      <c r="B90" s="422" t="s">
        <v>7</v>
      </c>
      <c r="C90" s="423" t="s">
        <v>168</v>
      </c>
      <c r="D90" s="269"/>
      <c r="E90" s="424">
        <f>E89-SUM(E91:E92)</f>
        <v>261.69818400000008</v>
      </c>
      <c r="F90" s="424"/>
      <c r="G90" s="424"/>
      <c r="H90" s="424"/>
      <c r="I90" s="424"/>
      <c r="J90" s="269"/>
      <c r="K90" s="424">
        <f>K89-SUM(K91:K92)</f>
        <v>257.66694399999994</v>
      </c>
      <c r="L90" s="424"/>
      <c r="M90" s="424"/>
      <c r="N90" s="424"/>
      <c r="O90" s="424"/>
      <c r="P90" s="269"/>
      <c r="Q90" s="424">
        <f>Q89-SUM(Q91:Q92)</f>
        <v>280.38603200000006</v>
      </c>
      <c r="R90" s="424"/>
      <c r="S90" s="424"/>
      <c r="T90" s="424"/>
      <c r="U90" s="424"/>
      <c r="V90" s="269"/>
      <c r="W90" s="424">
        <f>W89-SUM(W91:W92)</f>
        <v>217.29409600000002</v>
      </c>
      <c r="X90" s="424"/>
      <c r="Y90" s="424"/>
      <c r="Z90" s="424"/>
      <c r="AA90" s="424"/>
      <c r="AB90" s="269"/>
      <c r="AC90" s="424">
        <f>AC89-SUM(AC91:AC92)</f>
        <v>87.729851999999994</v>
      </c>
      <c r="AD90" s="424"/>
      <c r="AE90" s="424"/>
      <c r="AF90" s="424"/>
      <c r="AG90" s="424"/>
      <c r="AH90" s="269"/>
      <c r="AI90" s="424">
        <f>AI89-SUM(AI91:AI92)</f>
        <v>43.415887999999988</v>
      </c>
      <c r="AJ90" s="424"/>
      <c r="AK90" s="424"/>
      <c r="AL90" s="424"/>
      <c r="AM90" s="424"/>
      <c r="AN90" s="269"/>
      <c r="AO90" s="424">
        <f>AO89-SUM(AO91:AO92)</f>
        <v>42.507007999999992</v>
      </c>
      <c r="AP90" s="424"/>
      <c r="AQ90" s="424"/>
      <c r="AR90" s="424"/>
      <c r="AS90" s="424"/>
      <c r="AT90" s="269"/>
      <c r="AU90" s="424">
        <f>AU89-SUM(AU91:AU92)</f>
        <v>27.896819999999991</v>
      </c>
      <c r="AV90" s="424"/>
      <c r="AW90" s="424"/>
      <c r="AX90" s="424"/>
      <c r="AY90" s="424"/>
      <c r="AZ90" s="269"/>
      <c r="BA90" s="424">
        <f>BA89-SUM(BA91:BA92)</f>
        <v>29.269999999999996</v>
      </c>
      <c r="BB90" s="424"/>
      <c r="BC90" s="424"/>
      <c r="BD90" s="424"/>
      <c r="BE90" s="424"/>
      <c r="BF90" s="269"/>
      <c r="BG90" s="424">
        <f>BG89-SUM(BG91:BG92)</f>
        <v>229.12233200000003</v>
      </c>
      <c r="BH90" s="424"/>
      <c r="BI90" s="424"/>
      <c r="BJ90" s="424"/>
      <c r="BK90" s="424"/>
      <c r="BL90" s="269"/>
      <c r="BM90" s="424">
        <f>BM89-SUM(BM91:BM92)</f>
        <v>246.42562799999996</v>
      </c>
      <c r="BN90" s="424"/>
      <c r="BO90" s="424"/>
      <c r="BP90" s="424"/>
      <c r="BQ90" s="424"/>
      <c r="BR90" s="269"/>
      <c r="BS90" s="424">
        <f>BS89-SUM(BS91:BS92)</f>
        <v>237.85760399999998</v>
      </c>
      <c r="BT90" s="269"/>
      <c r="BU90" s="424"/>
      <c r="BV90" s="424"/>
      <c r="BW90" s="424"/>
      <c r="BX90" s="269"/>
      <c r="BY90" s="402">
        <f t="shared" si="67"/>
        <v>1961.2703880000001</v>
      </c>
      <c r="BZ90" s="424"/>
      <c r="CA90" s="424"/>
      <c r="CB90" s="424"/>
      <c r="CC90" s="424"/>
    </row>
    <row r="91" spans="1:81" s="279" customFormat="1" ht="24" customHeight="1">
      <c r="A91" s="422"/>
      <c r="B91" s="422" t="s">
        <v>13</v>
      </c>
      <c r="C91" s="423" t="s">
        <v>168</v>
      </c>
      <c r="D91" s="269"/>
      <c r="E91" s="424">
        <v>182.227</v>
      </c>
      <c r="F91" s="424"/>
      <c r="G91" s="424"/>
      <c r="H91" s="424"/>
      <c r="I91" s="424"/>
      <c r="J91" s="424"/>
      <c r="K91" s="424">
        <v>171.036</v>
      </c>
      <c r="L91" s="424"/>
      <c r="M91" s="424"/>
      <c r="N91" s="424"/>
      <c r="O91" s="424"/>
      <c r="P91" s="424"/>
      <c r="Q91" s="424">
        <v>201.29032000000001</v>
      </c>
      <c r="R91" s="424"/>
      <c r="S91" s="424"/>
      <c r="T91" s="424"/>
      <c r="U91" s="424"/>
      <c r="V91" s="424"/>
      <c r="W91" s="424">
        <v>179.78521000000003</v>
      </c>
      <c r="X91" s="424"/>
      <c r="Y91" s="424"/>
      <c r="Z91" s="424"/>
      <c r="AA91" s="424"/>
      <c r="AB91" s="424"/>
      <c r="AC91" s="424">
        <v>112.25196</v>
      </c>
      <c r="AD91" s="424"/>
      <c r="AE91" s="424"/>
      <c r="AF91" s="424"/>
      <c r="AG91" s="424"/>
      <c r="AH91" s="424"/>
      <c r="AI91" s="424">
        <v>50.628</v>
      </c>
      <c r="AJ91" s="269"/>
      <c r="AK91" s="424"/>
      <c r="AL91" s="424"/>
      <c r="AM91" s="424"/>
      <c r="AN91" s="424"/>
      <c r="AO91" s="424">
        <v>55.362000000000002</v>
      </c>
      <c r="AP91" s="424"/>
      <c r="AQ91" s="424"/>
      <c r="AR91" s="424"/>
      <c r="AS91" s="424"/>
      <c r="AT91" s="424"/>
      <c r="AU91" s="424">
        <v>76.160409999999999</v>
      </c>
      <c r="AV91" s="424"/>
      <c r="AW91" s="424"/>
      <c r="AX91" s="424"/>
      <c r="AY91" s="424"/>
      <c r="AZ91" s="424"/>
      <c r="BA91" s="424">
        <v>69.4024</v>
      </c>
      <c r="BB91" s="424"/>
      <c r="BC91" s="424"/>
      <c r="BD91" s="424"/>
      <c r="BE91" s="424"/>
      <c r="BF91" s="424"/>
      <c r="BG91" s="424">
        <v>154.35141000000002</v>
      </c>
      <c r="BH91" s="424"/>
      <c r="BI91" s="424"/>
      <c r="BJ91" s="424"/>
      <c r="BK91" s="424"/>
      <c r="BL91" s="424"/>
      <c r="BM91" s="424">
        <v>168.785</v>
      </c>
      <c r="BN91" s="424"/>
      <c r="BO91" s="424"/>
      <c r="BP91" s="424"/>
      <c r="BQ91" s="424"/>
      <c r="BR91" s="424"/>
      <c r="BS91" s="424">
        <v>172.72338000000008</v>
      </c>
      <c r="BT91" s="269"/>
      <c r="BU91" s="424"/>
      <c r="BV91" s="424"/>
      <c r="BW91" s="424"/>
      <c r="BX91" s="424"/>
      <c r="BY91" s="402">
        <f t="shared" si="67"/>
        <v>1594.0030900000002</v>
      </c>
      <c r="BZ91" s="424"/>
      <c r="CA91" s="269"/>
      <c r="CB91" s="269"/>
      <c r="CC91" s="269"/>
    </row>
    <row r="92" spans="1:81" s="279" customFormat="1" ht="24" customHeight="1">
      <c r="A92" s="401"/>
      <c r="B92" s="401" t="s">
        <v>99</v>
      </c>
      <c r="C92" s="423" t="s">
        <v>168</v>
      </c>
      <c r="D92" s="269"/>
      <c r="E92" s="424">
        <v>282.23599999999999</v>
      </c>
      <c r="F92" s="424"/>
      <c r="G92" s="424"/>
      <c r="H92" s="424"/>
      <c r="I92" s="424"/>
      <c r="J92" s="424"/>
      <c r="K92" s="424">
        <v>251.16499999999999</v>
      </c>
      <c r="L92" s="424"/>
      <c r="M92" s="424"/>
      <c r="N92" s="424"/>
      <c r="O92" s="424"/>
      <c r="P92" s="424"/>
      <c r="Q92" s="424">
        <v>252.197</v>
      </c>
      <c r="R92" s="424"/>
      <c r="S92" s="424"/>
      <c r="T92" s="424"/>
      <c r="U92" s="424"/>
      <c r="V92" s="424"/>
      <c r="W92" s="424">
        <v>212.69300000000001</v>
      </c>
      <c r="X92" s="424"/>
      <c r="Y92" s="424"/>
      <c r="Z92" s="424"/>
      <c r="AA92" s="424"/>
      <c r="AB92" s="424"/>
      <c r="AC92" s="424">
        <v>7.4720000000000111</v>
      </c>
      <c r="AD92" s="424"/>
      <c r="AE92" s="424"/>
      <c r="AF92" s="424"/>
      <c r="AG92" s="424"/>
      <c r="AH92" s="424"/>
      <c r="AI92" s="424">
        <v>4.7329999999999837</v>
      </c>
      <c r="AJ92" s="269"/>
      <c r="AK92" s="424"/>
      <c r="AL92" s="424"/>
      <c r="AM92" s="424"/>
      <c r="AN92" s="424"/>
      <c r="AO92" s="424">
        <v>4.1300000000000656</v>
      </c>
      <c r="AP92" s="424"/>
      <c r="AQ92" s="424"/>
      <c r="AR92" s="424"/>
      <c r="AS92" s="424"/>
      <c r="AT92" s="424"/>
      <c r="AU92" s="424">
        <v>4.6339999999999941</v>
      </c>
      <c r="AV92" s="424"/>
      <c r="AW92" s="424"/>
      <c r="AX92" s="424"/>
      <c r="AY92" s="424"/>
      <c r="AZ92" s="424"/>
      <c r="BA92" s="424">
        <v>18.128</v>
      </c>
      <c r="BB92" s="424"/>
      <c r="BC92" s="424"/>
      <c r="BD92" s="424"/>
      <c r="BE92" s="424"/>
      <c r="BF92" s="424"/>
      <c r="BG92" s="424">
        <v>222.82399999999996</v>
      </c>
      <c r="BH92" s="424"/>
      <c r="BI92" s="424"/>
      <c r="BJ92" s="424"/>
      <c r="BK92" s="424"/>
      <c r="BL92" s="424"/>
      <c r="BM92" s="424">
        <v>241.97600000000006</v>
      </c>
      <c r="BN92" s="424"/>
      <c r="BO92" s="424"/>
      <c r="BP92" s="424"/>
      <c r="BQ92" s="424"/>
      <c r="BR92" s="424"/>
      <c r="BS92" s="424">
        <v>202.52599999999995</v>
      </c>
      <c r="BT92" s="269"/>
      <c r="BU92" s="424"/>
      <c r="BV92" s="424"/>
      <c r="BW92" s="424"/>
      <c r="BX92" s="424"/>
      <c r="BY92" s="402">
        <f t="shared" si="67"/>
        <v>1704.7139999999999</v>
      </c>
      <c r="BZ92" s="424"/>
      <c r="CA92" s="269"/>
      <c r="CB92" s="269"/>
      <c r="CC92" s="269"/>
    </row>
    <row r="93" spans="1:81" s="421" customFormat="1" ht="45">
      <c r="A93" s="338"/>
      <c r="B93" s="339"/>
      <c r="C93" s="419" t="s">
        <v>169</v>
      </c>
      <c r="D93" s="339"/>
      <c r="E93" s="420">
        <v>4324.9802223995139</v>
      </c>
      <c r="F93" s="420"/>
      <c r="G93" s="420"/>
      <c r="H93" s="420"/>
      <c r="I93" s="420"/>
      <c r="J93" s="420"/>
      <c r="K93" s="420">
        <v>4368.8464170714878</v>
      </c>
      <c r="L93" s="420"/>
      <c r="M93" s="420"/>
      <c r="N93" s="420"/>
      <c r="O93" s="420"/>
      <c r="P93" s="420"/>
      <c r="Q93" s="420">
        <v>4183.4183280563129</v>
      </c>
      <c r="R93" s="420"/>
      <c r="S93" s="420"/>
      <c r="T93" s="420"/>
      <c r="U93" s="420"/>
      <c r="V93" s="420"/>
      <c r="W93" s="420">
        <v>3868.7725980747491</v>
      </c>
      <c r="X93" s="420"/>
      <c r="Y93" s="420"/>
      <c r="Z93" s="420"/>
      <c r="AA93" s="420"/>
      <c r="AB93" s="420"/>
      <c r="AC93" s="420">
        <v>3173.192100000012</v>
      </c>
      <c r="AD93" s="420"/>
      <c r="AE93" s="420"/>
      <c r="AF93" s="420"/>
      <c r="AG93" s="420"/>
      <c r="AH93" s="420"/>
      <c r="AI93" s="420">
        <v>3164.5893450000003</v>
      </c>
      <c r="AJ93" s="339"/>
      <c r="AK93" s="420"/>
      <c r="AL93" s="420"/>
      <c r="AM93" s="420"/>
      <c r="AN93" s="420"/>
      <c r="AO93" s="420">
        <v>3166.12462</v>
      </c>
      <c r="AP93" s="420"/>
      <c r="AQ93" s="420"/>
      <c r="AR93" s="420"/>
      <c r="AS93" s="420"/>
      <c r="AT93" s="420"/>
      <c r="AU93" s="420">
        <v>3465.7434050000002</v>
      </c>
      <c r="AV93" s="420"/>
      <c r="AW93" s="420"/>
      <c r="AX93" s="420"/>
      <c r="AY93" s="420"/>
      <c r="AZ93" s="420"/>
      <c r="BA93" s="420">
        <v>3586.5012603489927</v>
      </c>
      <c r="BB93" s="420"/>
      <c r="BC93" s="420"/>
      <c r="BD93" s="420"/>
      <c r="BE93" s="420"/>
      <c r="BF93" s="420"/>
      <c r="BG93" s="420">
        <v>3953.6682308612781</v>
      </c>
      <c r="BH93" s="420"/>
      <c r="BI93" s="420"/>
      <c r="BJ93" s="420"/>
      <c r="BK93" s="420"/>
      <c r="BL93" s="420"/>
      <c r="BM93" s="420">
        <v>4272.4304057853115</v>
      </c>
      <c r="BN93" s="420"/>
      <c r="BO93" s="420"/>
      <c r="BP93" s="420"/>
      <c r="BQ93" s="420"/>
      <c r="BR93" s="420"/>
      <c r="BS93" s="420">
        <v>4357.0708768809054</v>
      </c>
      <c r="BT93" s="339"/>
      <c r="BU93" s="420"/>
      <c r="BV93" s="420"/>
      <c r="BW93" s="420"/>
      <c r="BX93" s="420"/>
      <c r="BY93" s="402">
        <f t="shared" si="67"/>
        <v>45885.337809478566</v>
      </c>
      <c r="BZ93" s="420"/>
      <c r="CA93" s="339"/>
      <c r="CB93" s="339"/>
      <c r="CC93" s="339"/>
    </row>
    <row r="94" spans="1:81" ht="21" customHeight="1">
      <c r="A94" s="270" t="s">
        <v>125</v>
      </c>
      <c r="B94" s="270"/>
      <c r="C94" s="417" t="s">
        <v>170</v>
      </c>
      <c r="D94" s="311"/>
      <c r="E94" s="418">
        <v>37.803642399514196</v>
      </c>
      <c r="F94" s="418"/>
      <c r="G94" s="418"/>
      <c r="H94" s="418"/>
      <c r="I94" s="418"/>
      <c r="J94" s="418"/>
      <c r="K94" s="418">
        <v>36.558547071487673</v>
      </c>
      <c r="L94" s="418"/>
      <c r="M94" s="418"/>
      <c r="N94" s="418"/>
      <c r="O94" s="418"/>
      <c r="P94" s="418"/>
      <c r="Q94" s="418">
        <v>35.484128056312443</v>
      </c>
      <c r="R94" s="418"/>
      <c r="S94" s="418"/>
      <c r="T94" s="418"/>
      <c r="U94" s="418"/>
      <c r="V94" s="418"/>
      <c r="W94" s="418">
        <v>28.789759074749455</v>
      </c>
      <c r="X94" s="418"/>
      <c r="Y94" s="418"/>
      <c r="Z94" s="418"/>
      <c r="AA94" s="418"/>
      <c r="AB94" s="418"/>
      <c r="AC94" s="418">
        <v>23.479200000000002</v>
      </c>
      <c r="AD94" s="418"/>
      <c r="AE94" s="418"/>
      <c r="AF94" s="418"/>
      <c r="AG94" s="418"/>
      <c r="AH94" s="418"/>
      <c r="AI94" s="418">
        <v>18.238319999999998</v>
      </c>
      <c r="AJ94" s="311"/>
      <c r="AK94" s="418"/>
      <c r="AL94" s="418"/>
      <c r="AM94" s="418"/>
      <c r="AN94" s="418"/>
      <c r="AO94" s="418">
        <v>22.42041</v>
      </c>
      <c r="AP94" s="418"/>
      <c r="AQ94" s="418"/>
      <c r="AR94" s="418"/>
      <c r="AS94" s="418"/>
      <c r="AT94" s="418"/>
      <c r="AU94" s="418">
        <v>14.73911</v>
      </c>
      <c r="AV94" s="418"/>
      <c r="AW94" s="418"/>
      <c r="AX94" s="418"/>
      <c r="AY94" s="418"/>
      <c r="AZ94" s="418"/>
      <c r="BA94" s="418">
        <v>24.805509999999998</v>
      </c>
      <c r="BB94" s="418"/>
      <c r="BC94" s="418"/>
      <c r="BD94" s="418"/>
      <c r="BE94" s="418"/>
      <c r="BF94" s="418"/>
      <c r="BG94" s="418">
        <v>30.07075</v>
      </c>
      <c r="BH94" s="418"/>
      <c r="BI94" s="418"/>
      <c r="BJ94" s="418"/>
      <c r="BK94" s="418"/>
      <c r="BL94" s="418"/>
      <c r="BM94" s="418">
        <v>38.207169999999998</v>
      </c>
      <c r="BN94" s="418"/>
      <c r="BO94" s="418"/>
      <c r="BP94" s="418"/>
      <c r="BQ94" s="418"/>
      <c r="BR94" s="418"/>
      <c r="BS94" s="418">
        <v>35.069000000000003</v>
      </c>
      <c r="BT94" s="311"/>
      <c r="BU94" s="418"/>
      <c r="BV94" s="418"/>
      <c r="BW94" s="418"/>
      <c r="BX94" s="418"/>
      <c r="BY94" s="402">
        <f t="shared" si="67"/>
        <v>345.66554660206378</v>
      </c>
      <c r="BZ94" s="418"/>
      <c r="CA94" s="311"/>
      <c r="CB94" s="311"/>
      <c r="CC94" s="311"/>
    </row>
    <row r="95" spans="1:81">
      <c r="A95" s="270" t="s">
        <v>129</v>
      </c>
      <c r="B95" s="270"/>
      <c r="C95" s="417" t="s">
        <v>171</v>
      </c>
      <c r="D95" s="311"/>
      <c r="E95" s="418">
        <v>386.40357999999986</v>
      </c>
      <c r="F95" s="418"/>
      <c r="G95" s="418"/>
      <c r="H95" s="418"/>
      <c r="I95" s="418"/>
      <c r="J95" s="418"/>
      <c r="K95" s="418">
        <v>401.38047</v>
      </c>
      <c r="L95" s="418"/>
      <c r="M95" s="418"/>
      <c r="N95" s="418"/>
      <c r="O95" s="418"/>
      <c r="P95" s="418"/>
      <c r="Q95" s="418">
        <v>363.94292000000002</v>
      </c>
      <c r="R95" s="418"/>
      <c r="S95" s="418"/>
      <c r="T95" s="418"/>
      <c r="U95" s="418"/>
      <c r="V95" s="418"/>
      <c r="W95" s="418">
        <v>314.45827000000003</v>
      </c>
      <c r="X95" s="418"/>
      <c r="Y95" s="418"/>
      <c r="Z95" s="418"/>
      <c r="AA95" s="418"/>
      <c r="AB95" s="418"/>
      <c r="AC95" s="418">
        <v>261.98508000000004</v>
      </c>
      <c r="AD95" s="418"/>
      <c r="AE95" s="418"/>
      <c r="AF95" s="418"/>
      <c r="AG95" s="418"/>
      <c r="AH95" s="418"/>
      <c r="AI95" s="418">
        <v>265.36491000000001</v>
      </c>
      <c r="AJ95" s="311"/>
      <c r="AK95" s="418"/>
      <c r="AL95" s="418"/>
      <c r="AM95" s="418"/>
      <c r="AN95" s="418"/>
      <c r="AO95" s="418">
        <v>256.07559500000002</v>
      </c>
      <c r="AP95" s="418"/>
      <c r="AQ95" s="418"/>
      <c r="AR95" s="418"/>
      <c r="AS95" s="418"/>
      <c r="AT95" s="418"/>
      <c r="AU95" s="418">
        <v>269.55986999999999</v>
      </c>
      <c r="AV95" s="418"/>
      <c r="AW95" s="418"/>
      <c r="AX95" s="418"/>
      <c r="AY95" s="418"/>
      <c r="AZ95" s="418"/>
      <c r="BA95" s="418">
        <v>314.61121536966851</v>
      </c>
      <c r="BB95" s="418"/>
      <c r="BC95" s="418"/>
      <c r="BD95" s="418"/>
      <c r="BE95" s="418"/>
      <c r="BF95" s="418"/>
      <c r="BG95" s="418">
        <v>338.45668999999998</v>
      </c>
      <c r="BH95" s="418"/>
      <c r="BI95" s="418"/>
      <c r="BJ95" s="418"/>
      <c r="BK95" s="418"/>
      <c r="BL95" s="418"/>
      <c r="BM95" s="418">
        <v>362.87909999999999</v>
      </c>
      <c r="BN95" s="418"/>
      <c r="BO95" s="418"/>
      <c r="BP95" s="418"/>
      <c r="BQ95" s="418"/>
      <c r="BR95" s="418"/>
      <c r="BS95" s="418">
        <v>393.27840000000003</v>
      </c>
      <c r="BT95" s="311"/>
      <c r="BU95" s="418"/>
      <c r="BV95" s="418"/>
      <c r="BW95" s="418"/>
      <c r="BX95" s="418"/>
      <c r="BY95" s="402">
        <f t="shared" si="67"/>
        <v>3928.3961003696691</v>
      </c>
      <c r="BZ95" s="418"/>
      <c r="CA95" s="311"/>
      <c r="CB95" s="311"/>
      <c r="CC95" s="311"/>
    </row>
    <row r="96" spans="1:81">
      <c r="A96" s="270" t="s">
        <v>25</v>
      </c>
      <c r="B96" s="270"/>
      <c r="C96" s="417" t="s">
        <v>172</v>
      </c>
      <c r="D96" s="311"/>
      <c r="E96" s="418">
        <v>3486.971</v>
      </c>
      <c r="F96" s="418"/>
      <c r="G96" s="418"/>
      <c r="H96" s="418"/>
      <c r="I96" s="418"/>
      <c r="J96" s="418"/>
      <c r="K96" s="418">
        <v>3515.777</v>
      </c>
      <c r="L96" s="418"/>
      <c r="M96" s="418"/>
      <c r="N96" s="418"/>
      <c r="O96" s="418"/>
      <c r="P96" s="418"/>
      <c r="Q96" s="418">
        <v>3403.4756000000007</v>
      </c>
      <c r="R96" s="418"/>
      <c r="S96" s="418"/>
      <c r="T96" s="418"/>
      <c r="U96" s="418"/>
      <c r="V96" s="418"/>
      <c r="W96" s="418">
        <v>3175.4461689999998</v>
      </c>
      <c r="X96" s="418"/>
      <c r="Y96" s="418"/>
      <c r="Z96" s="418"/>
      <c r="AA96" s="418"/>
      <c r="AB96" s="418"/>
      <c r="AC96" s="418">
        <v>2567.0715000000118</v>
      </c>
      <c r="AD96" s="418"/>
      <c r="AE96" s="418"/>
      <c r="AF96" s="418"/>
      <c r="AG96" s="418"/>
      <c r="AH96" s="418"/>
      <c r="AI96" s="418">
        <v>2584.3918349999999</v>
      </c>
      <c r="AJ96" s="311"/>
      <c r="AK96" s="418"/>
      <c r="AL96" s="418"/>
      <c r="AM96" s="418"/>
      <c r="AN96" s="418"/>
      <c r="AO96" s="418">
        <v>2581.1339750000002</v>
      </c>
      <c r="AP96" s="418"/>
      <c r="AQ96" s="418"/>
      <c r="AR96" s="418"/>
      <c r="AS96" s="418"/>
      <c r="AT96" s="418"/>
      <c r="AU96" s="418">
        <v>2867.1374249999999</v>
      </c>
      <c r="AV96" s="418"/>
      <c r="AW96" s="418"/>
      <c r="AX96" s="418"/>
      <c r="AY96" s="418"/>
      <c r="AZ96" s="418"/>
      <c r="BA96" s="418">
        <v>2866.8282739793244</v>
      </c>
      <c r="BB96" s="418"/>
      <c r="BC96" s="418"/>
      <c r="BD96" s="418"/>
      <c r="BE96" s="418"/>
      <c r="BF96" s="418"/>
      <c r="BG96" s="418">
        <v>3164.4289718612781</v>
      </c>
      <c r="BH96" s="418"/>
      <c r="BI96" s="418"/>
      <c r="BJ96" s="418"/>
      <c r="BK96" s="418"/>
      <c r="BL96" s="418"/>
      <c r="BM96" s="418">
        <v>3508.8740318635637</v>
      </c>
      <c r="BN96" s="418"/>
      <c r="BO96" s="418"/>
      <c r="BP96" s="418"/>
      <c r="BQ96" s="418"/>
      <c r="BR96" s="418"/>
      <c r="BS96" s="418">
        <v>3535.8249818809054</v>
      </c>
      <c r="BT96" s="311"/>
      <c r="BU96" s="418"/>
      <c r="BV96" s="418"/>
      <c r="BW96" s="418"/>
      <c r="BX96" s="418"/>
      <c r="BY96" s="402">
        <f t="shared" si="67"/>
        <v>37257.360763585086</v>
      </c>
      <c r="BZ96" s="418"/>
      <c r="CA96" s="311"/>
      <c r="CB96" s="311"/>
      <c r="CC96" s="311"/>
    </row>
    <row r="97" spans="1:81" ht="14.25" customHeight="1">
      <c r="A97" s="270" t="s">
        <v>12</v>
      </c>
      <c r="B97" s="270"/>
      <c r="C97" s="417" t="s">
        <v>173</v>
      </c>
      <c r="D97" s="311"/>
      <c r="E97" s="418">
        <v>413.80200000000002</v>
      </c>
      <c r="F97" s="418"/>
      <c r="G97" s="418"/>
      <c r="H97" s="418"/>
      <c r="I97" s="418"/>
      <c r="J97" s="418"/>
      <c r="K97" s="418">
        <v>415.13040000000001</v>
      </c>
      <c r="L97" s="418"/>
      <c r="M97" s="418"/>
      <c r="N97" s="418"/>
      <c r="O97" s="418"/>
      <c r="P97" s="418"/>
      <c r="Q97" s="418">
        <v>380.51567999999997</v>
      </c>
      <c r="R97" s="418"/>
      <c r="S97" s="418"/>
      <c r="T97" s="418"/>
      <c r="U97" s="418"/>
      <c r="V97" s="418"/>
      <c r="W97" s="418">
        <v>350.07840000000004</v>
      </c>
      <c r="X97" s="418"/>
      <c r="Y97" s="418"/>
      <c r="Z97" s="418"/>
      <c r="AA97" s="418"/>
      <c r="AB97" s="418"/>
      <c r="AC97" s="418">
        <v>320.65631999999999</v>
      </c>
      <c r="AD97" s="418"/>
      <c r="AE97" s="418"/>
      <c r="AF97" s="418"/>
      <c r="AG97" s="418"/>
      <c r="AH97" s="418"/>
      <c r="AI97" s="418">
        <v>296.59428000000003</v>
      </c>
      <c r="AJ97" s="311"/>
      <c r="AK97" s="418"/>
      <c r="AL97" s="418"/>
      <c r="AM97" s="418"/>
      <c r="AN97" s="418"/>
      <c r="AO97" s="418">
        <v>306.49464</v>
      </c>
      <c r="AP97" s="418"/>
      <c r="AQ97" s="418"/>
      <c r="AR97" s="418"/>
      <c r="AS97" s="418"/>
      <c r="AT97" s="418"/>
      <c r="AU97" s="418">
        <v>314.30700000000002</v>
      </c>
      <c r="AV97" s="418"/>
      <c r="AW97" s="418"/>
      <c r="AX97" s="418"/>
      <c r="AY97" s="418"/>
      <c r="AZ97" s="418"/>
      <c r="BA97" s="418">
        <v>380.25626099999994</v>
      </c>
      <c r="BB97" s="418"/>
      <c r="BC97" s="418"/>
      <c r="BD97" s="418"/>
      <c r="BE97" s="418"/>
      <c r="BF97" s="418"/>
      <c r="BG97" s="418">
        <v>420.71181899999993</v>
      </c>
      <c r="BH97" s="418"/>
      <c r="BI97" s="418"/>
      <c r="BJ97" s="418"/>
      <c r="BK97" s="418"/>
      <c r="BL97" s="418"/>
      <c r="BM97" s="418">
        <v>362.47010392174815</v>
      </c>
      <c r="BN97" s="418"/>
      <c r="BO97" s="418"/>
      <c r="BP97" s="418"/>
      <c r="BQ97" s="418"/>
      <c r="BR97" s="418"/>
      <c r="BS97" s="418">
        <v>392.89849499999991</v>
      </c>
      <c r="BT97" s="311"/>
      <c r="BU97" s="418"/>
      <c r="BV97" s="418"/>
      <c r="BW97" s="418"/>
      <c r="BX97" s="418"/>
      <c r="BY97" s="402">
        <f t="shared" si="67"/>
        <v>4353.9153989217484</v>
      </c>
      <c r="BZ97" s="418"/>
      <c r="CA97" s="311"/>
      <c r="CB97" s="311"/>
      <c r="CC97" s="311"/>
    </row>
    <row r="98" spans="1:81" ht="45">
      <c r="A98" s="416"/>
      <c r="B98" s="311"/>
      <c r="C98" s="417" t="s">
        <v>174</v>
      </c>
      <c r="D98" s="311"/>
      <c r="E98" s="418">
        <v>45.449999999999996</v>
      </c>
      <c r="F98" s="418"/>
      <c r="G98" s="418"/>
      <c r="H98" s="418"/>
      <c r="I98" s="418"/>
      <c r="J98" s="418"/>
      <c r="K98" s="418">
        <v>45.449999999999996</v>
      </c>
      <c r="L98" s="418"/>
      <c r="M98" s="418"/>
      <c r="N98" s="418"/>
      <c r="O98" s="418"/>
      <c r="P98" s="418"/>
      <c r="Q98" s="418">
        <v>44.349999999999994</v>
      </c>
      <c r="R98" s="418"/>
      <c r="S98" s="418"/>
      <c r="T98" s="418"/>
      <c r="U98" s="418"/>
      <c r="V98" s="418"/>
      <c r="W98" s="418">
        <v>27.349999999999998</v>
      </c>
      <c r="X98" s="418"/>
      <c r="Y98" s="418"/>
      <c r="Z98" s="418"/>
      <c r="AA98" s="418"/>
      <c r="AB98" s="418"/>
      <c r="AC98" s="418">
        <v>23.82</v>
      </c>
      <c r="AD98" s="418"/>
      <c r="AE98" s="418"/>
      <c r="AF98" s="418"/>
      <c r="AG98" s="418"/>
      <c r="AH98" s="418"/>
      <c r="AI98" s="418">
        <v>21.53</v>
      </c>
      <c r="AJ98" s="311"/>
      <c r="AK98" s="418"/>
      <c r="AL98" s="418"/>
      <c r="AM98" s="418"/>
      <c r="AN98" s="418"/>
      <c r="AO98" s="418">
        <v>21.53</v>
      </c>
      <c r="AP98" s="418"/>
      <c r="AQ98" s="418"/>
      <c r="AR98" s="418"/>
      <c r="AS98" s="418"/>
      <c r="AT98" s="418"/>
      <c r="AU98" s="418">
        <v>44.53</v>
      </c>
      <c r="AV98" s="418"/>
      <c r="AW98" s="418"/>
      <c r="AX98" s="418"/>
      <c r="AY98" s="418"/>
      <c r="AZ98" s="418"/>
      <c r="BA98" s="418">
        <v>68.25</v>
      </c>
      <c r="BB98" s="418"/>
      <c r="BC98" s="418"/>
      <c r="BD98" s="418"/>
      <c r="BE98" s="418"/>
      <c r="BF98" s="418"/>
      <c r="BG98" s="418">
        <v>69.649999999999991</v>
      </c>
      <c r="BH98" s="418"/>
      <c r="BI98" s="418"/>
      <c r="BJ98" s="418"/>
      <c r="BK98" s="418"/>
      <c r="BL98" s="418"/>
      <c r="BM98" s="418">
        <v>70.45</v>
      </c>
      <c r="BN98" s="418"/>
      <c r="BO98" s="418"/>
      <c r="BP98" s="418"/>
      <c r="BQ98" s="418"/>
      <c r="BR98" s="418"/>
      <c r="BS98" s="418">
        <v>70.45</v>
      </c>
      <c r="BT98" s="311"/>
      <c r="BU98" s="418"/>
      <c r="BV98" s="418"/>
      <c r="BW98" s="418"/>
      <c r="BX98" s="418"/>
      <c r="BY98" s="402">
        <f t="shared" si="67"/>
        <v>552.80999999999995</v>
      </c>
      <c r="BZ98" s="418"/>
      <c r="CA98" s="311"/>
      <c r="CB98" s="311"/>
      <c r="CC98" s="311"/>
    </row>
    <row r="99" spans="1:81" s="428" customFormat="1">
      <c r="A99" s="425"/>
      <c r="B99" s="422"/>
      <c r="C99" s="426"/>
      <c r="D99" s="422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  <c r="S99" s="427"/>
      <c r="T99" s="427"/>
      <c r="U99" s="427"/>
      <c r="V99" s="427"/>
      <c r="W99" s="427"/>
      <c r="X99" s="427"/>
      <c r="Y99" s="427"/>
      <c r="Z99" s="427"/>
      <c r="AA99" s="427"/>
      <c r="AB99" s="427"/>
      <c r="AC99" s="427"/>
      <c r="AD99" s="427"/>
      <c r="AE99" s="427"/>
      <c r="AF99" s="427"/>
      <c r="AG99" s="427"/>
      <c r="AH99" s="427"/>
      <c r="AI99" s="427"/>
      <c r="AJ99" s="422"/>
      <c r="AK99" s="427"/>
      <c r="AL99" s="427"/>
      <c r="AM99" s="427"/>
      <c r="AN99" s="427"/>
      <c r="AO99" s="427"/>
      <c r="AP99" s="427"/>
      <c r="AQ99" s="427"/>
      <c r="AR99" s="427"/>
      <c r="AS99" s="427"/>
      <c r="AT99" s="427"/>
      <c r="AU99" s="427"/>
      <c r="AV99" s="427"/>
      <c r="AW99" s="427"/>
      <c r="AX99" s="427"/>
      <c r="AY99" s="427"/>
      <c r="AZ99" s="427"/>
      <c r="BA99" s="427"/>
      <c r="BB99" s="427"/>
      <c r="BC99" s="427"/>
      <c r="BD99" s="427"/>
      <c r="BE99" s="427"/>
      <c r="BF99" s="427"/>
      <c r="BG99" s="427"/>
      <c r="BH99" s="427"/>
      <c r="BI99" s="427"/>
      <c r="BJ99" s="427"/>
      <c r="BK99" s="427"/>
      <c r="BL99" s="427"/>
      <c r="BM99" s="427"/>
      <c r="BN99" s="427"/>
      <c r="BO99" s="427"/>
      <c r="BP99" s="427"/>
      <c r="BQ99" s="427"/>
      <c r="BR99" s="427"/>
      <c r="BS99" s="427"/>
      <c r="BT99" s="422"/>
      <c r="BU99" s="427"/>
      <c r="BV99" s="427"/>
      <c r="BW99" s="427"/>
      <c r="BX99" s="427"/>
      <c r="BY99" s="284">
        <f>SUM(BY77:BY83)+SUM(BY84:BY87)</f>
        <v>-31386.977999999999</v>
      </c>
      <c r="BZ99" s="427"/>
      <c r="CA99" s="422"/>
      <c r="CB99" s="422"/>
      <c r="CC99" s="422"/>
    </row>
    <row r="100" spans="1:81">
      <c r="A100" s="416"/>
      <c r="B100" s="311"/>
      <c r="C100" s="417"/>
      <c r="D100" s="311"/>
      <c r="E100" s="418"/>
      <c r="F100" s="418"/>
      <c r="G100" s="418"/>
      <c r="H100" s="418"/>
      <c r="I100" s="418"/>
      <c r="J100" s="418"/>
      <c r="K100" s="418"/>
      <c r="L100" s="418"/>
      <c r="M100" s="418"/>
      <c r="N100" s="418"/>
      <c r="O100" s="418"/>
      <c r="P100" s="418"/>
      <c r="Q100" s="418"/>
      <c r="R100" s="418"/>
      <c r="S100" s="418"/>
      <c r="T100" s="418"/>
      <c r="U100" s="418"/>
      <c r="V100" s="418"/>
      <c r="W100" s="418"/>
      <c r="X100" s="418"/>
      <c r="Y100" s="418"/>
      <c r="Z100" s="418"/>
      <c r="AA100" s="418"/>
      <c r="AB100" s="418"/>
      <c r="AC100" s="418"/>
      <c r="AD100" s="418"/>
      <c r="AE100" s="418"/>
      <c r="AF100" s="418"/>
      <c r="AG100" s="418"/>
      <c r="AH100" s="418"/>
      <c r="AI100" s="418"/>
      <c r="AJ100" s="311"/>
      <c r="AK100" s="418"/>
      <c r="AL100" s="418"/>
      <c r="AM100" s="418"/>
      <c r="AN100" s="418"/>
      <c r="AO100" s="418"/>
      <c r="AP100" s="418"/>
      <c r="AQ100" s="418"/>
      <c r="AR100" s="418"/>
      <c r="AS100" s="418"/>
      <c r="AT100" s="418"/>
      <c r="AU100" s="418"/>
      <c r="AW100" s="418"/>
      <c r="AX100" s="418"/>
      <c r="AY100" s="418"/>
      <c r="AZ100" s="418"/>
      <c r="BA100" s="418"/>
      <c r="BB100" s="418"/>
      <c r="BC100" s="418"/>
      <c r="BD100" s="418"/>
      <c r="BE100" s="418"/>
      <c r="BF100" s="418"/>
      <c r="BG100" s="418"/>
      <c r="BH100" s="418"/>
      <c r="BI100" s="418"/>
      <c r="BJ100" s="418"/>
      <c r="BK100" s="418"/>
      <c r="BL100" s="418"/>
      <c r="BM100" s="418"/>
      <c r="BN100" s="418"/>
      <c r="BO100" s="418"/>
      <c r="BP100" s="418"/>
      <c r="BQ100" s="418"/>
      <c r="BR100" s="418"/>
      <c r="BS100" s="418"/>
      <c r="BT100" s="311"/>
      <c r="BU100" s="418"/>
      <c r="BV100" s="418"/>
      <c r="BW100" s="418"/>
      <c r="BX100" s="418"/>
      <c r="BY100" s="402"/>
      <c r="BZ100" s="418"/>
      <c r="CA100" s="311"/>
      <c r="CB100" s="311"/>
      <c r="CC100" s="311"/>
    </row>
    <row r="101" spans="1:81">
      <c r="A101" s="429"/>
      <c r="B101" s="311" t="s">
        <v>7</v>
      </c>
      <c r="C101" s="429" t="s">
        <v>175</v>
      </c>
      <c r="D101" s="311"/>
      <c r="E101" s="418">
        <v>36.51</v>
      </c>
      <c r="F101" s="418">
        <v>36.51</v>
      </c>
      <c r="G101" s="311"/>
      <c r="H101" s="311"/>
      <c r="I101" s="311"/>
      <c r="J101" s="311"/>
      <c r="K101" s="311">
        <v>36.51</v>
      </c>
      <c r="L101" s="311">
        <v>36.51</v>
      </c>
      <c r="M101" s="311"/>
      <c r="N101" s="311"/>
      <c r="O101" s="311"/>
      <c r="P101" s="311"/>
      <c r="Q101" s="311">
        <v>36.51</v>
      </c>
      <c r="R101" s="311">
        <v>36.51</v>
      </c>
      <c r="S101" s="311"/>
      <c r="T101" s="311"/>
      <c r="U101" s="311"/>
      <c r="V101" s="311"/>
      <c r="W101" s="311">
        <v>19.509999999999998</v>
      </c>
      <c r="X101" s="311">
        <v>19.509999999999998</v>
      </c>
      <c r="Y101" s="311"/>
      <c r="Z101" s="311"/>
      <c r="AA101" s="311"/>
      <c r="AB101" s="311"/>
      <c r="AC101" s="311">
        <v>18.25</v>
      </c>
      <c r="AD101" s="311">
        <v>18.25</v>
      </c>
      <c r="AE101" s="311"/>
      <c r="AF101" s="311"/>
      <c r="AG101" s="311"/>
      <c r="AH101" s="311"/>
      <c r="AI101" s="311">
        <v>16</v>
      </c>
      <c r="AJ101" s="311">
        <v>16</v>
      </c>
      <c r="AK101" s="311"/>
      <c r="AL101" s="311"/>
      <c r="AM101" s="311"/>
      <c r="AN101" s="311"/>
      <c r="AO101" s="311">
        <v>16</v>
      </c>
      <c r="AP101" s="311">
        <v>16</v>
      </c>
      <c r="AQ101" s="311"/>
      <c r="AR101" s="311"/>
      <c r="AS101" s="311"/>
      <c r="AT101" s="311"/>
      <c r="AU101" s="311">
        <v>39</v>
      </c>
      <c r="AV101" s="311">
        <v>39</v>
      </c>
      <c r="AW101" s="311"/>
      <c r="AX101" s="311"/>
      <c r="AY101" s="311"/>
      <c r="AZ101" s="311"/>
      <c r="BA101" s="311">
        <v>60.25</v>
      </c>
      <c r="BB101" s="311">
        <v>60.25</v>
      </c>
      <c r="BC101" s="311"/>
      <c r="BD101" s="311"/>
      <c r="BE101" s="311"/>
      <c r="BF101" s="311"/>
      <c r="BG101" s="311">
        <v>61.51</v>
      </c>
      <c r="BH101" s="311">
        <v>61.51</v>
      </c>
      <c r="BI101" s="311"/>
      <c r="BJ101" s="311"/>
      <c r="BK101" s="311"/>
      <c r="BL101" s="311"/>
      <c r="BM101" s="311">
        <v>61.51</v>
      </c>
      <c r="BN101" s="311">
        <v>61.51</v>
      </c>
      <c r="BO101" s="311"/>
      <c r="BP101" s="311"/>
      <c r="BQ101" s="311"/>
      <c r="BR101" s="311"/>
      <c r="BS101" s="311">
        <v>61.51</v>
      </c>
      <c r="BT101" s="311">
        <v>61.51</v>
      </c>
      <c r="BU101" s="311"/>
      <c r="BV101" s="311"/>
      <c r="BW101" s="311"/>
      <c r="BX101" s="311"/>
      <c r="BY101" s="402">
        <f t="shared" si="67"/>
        <v>926.13999999999987</v>
      </c>
      <c r="BZ101" s="311"/>
      <c r="CA101" s="311"/>
      <c r="CB101" s="311"/>
      <c r="CC101" s="311"/>
    </row>
    <row r="102" spans="1:81">
      <c r="A102" s="429"/>
      <c r="B102" s="311" t="s">
        <v>13</v>
      </c>
      <c r="C102" s="429" t="s">
        <v>176</v>
      </c>
      <c r="D102" s="311"/>
      <c r="E102" s="418">
        <v>4.4000000000000004</v>
      </c>
      <c r="F102" s="418">
        <v>4.4000000000000004</v>
      </c>
      <c r="G102" s="311"/>
      <c r="H102" s="311"/>
      <c r="I102" s="311"/>
      <c r="J102" s="311"/>
      <c r="K102" s="311">
        <v>4.4000000000000004</v>
      </c>
      <c r="L102" s="311">
        <v>4.4000000000000004</v>
      </c>
      <c r="M102" s="311"/>
      <c r="N102" s="311"/>
      <c r="O102" s="311"/>
      <c r="P102" s="311"/>
      <c r="Q102" s="311">
        <v>4.4000000000000004</v>
      </c>
      <c r="R102" s="311">
        <v>4.4000000000000004</v>
      </c>
      <c r="S102" s="311"/>
      <c r="T102" s="311"/>
      <c r="U102" s="311"/>
      <c r="V102" s="311"/>
      <c r="W102" s="311">
        <v>4.4000000000000004</v>
      </c>
      <c r="X102" s="311">
        <v>4.4000000000000004</v>
      </c>
      <c r="Y102" s="311"/>
      <c r="Z102" s="311"/>
      <c r="AA102" s="311"/>
      <c r="AB102" s="311"/>
      <c r="AC102" s="311">
        <v>2.5</v>
      </c>
      <c r="AD102" s="311">
        <v>2.5</v>
      </c>
      <c r="AE102" s="311"/>
      <c r="AF102" s="311"/>
      <c r="AG102" s="311"/>
      <c r="AH102" s="311"/>
      <c r="AI102" s="311">
        <v>2.5</v>
      </c>
      <c r="AJ102" s="311">
        <v>2.5</v>
      </c>
      <c r="AK102" s="311"/>
      <c r="AL102" s="311"/>
      <c r="AM102" s="311"/>
      <c r="AN102" s="311"/>
      <c r="AO102" s="311">
        <v>2.5</v>
      </c>
      <c r="AP102" s="311">
        <v>2.5</v>
      </c>
      <c r="AQ102" s="311"/>
      <c r="AR102" s="311"/>
      <c r="AS102" s="311"/>
      <c r="AT102" s="311"/>
      <c r="AU102" s="311">
        <v>2.5</v>
      </c>
      <c r="AV102" s="311">
        <v>2.5</v>
      </c>
      <c r="AW102" s="311"/>
      <c r="AX102" s="311"/>
      <c r="AY102" s="311"/>
      <c r="AZ102" s="311"/>
      <c r="BA102" s="311">
        <v>4.4000000000000004</v>
      </c>
      <c r="BB102" s="311">
        <v>4.4000000000000004</v>
      </c>
      <c r="BC102" s="311"/>
      <c r="BD102" s="311"/>
      <c r="BE102" s="311"/>
      <c r="BF102" s="311"/>
      <c r="BG102" s="311">
        <v>4.4000000000000004</v>
      </c>
      <c r="BH102" s="311">
        <v>4.4000000000000004</v>
      </c>
      <c r="BI102" s="311"/>
      <c r="BJ102" s="311"/>
      <c r="BK102" s="311"/>
      <c r="BL102" s="311"/>
      <c r="BM102" s="311">
        <v>4.4000000000000004</v>
      </c>
      <c r="BN102" s="311">
        <v>4.4000000000000004</v>
      </c>
      <c r="BO102" s="311"/>
      <c r="BP102" s="311"/>
      <c r="BQ102" s="311"/>
      <c r="BR102" s="311"/>
      <c r="BS102" s="311">
        <v>4.4000000000000004</v>
      </c>
      <c r="BT102" s="311">
        <v>4.4000000000000004</v>
      </c>
      <c r="BU102" s="311"/>
      <c r="BV102" s="311"/>
      <c r="BW102" s="311"/>
      <c r="BX102" s="311"/>
      <c r="BY102" s="402">
        <f t="shared" si="67"/>
        <v>90.40000000000002</v>
      </c>
      <c r="BZ102" s="311"/>
      <c r="CA102" s="311"/>
      <c r="CB102" s="311"/>
      <c r="CC102" s="311"/>
    </row>
    <row r="103" spans="1:81">
      <c r="A103" s="429"/>
      <c r="B103" s="311" t="s">
        <v>13</v>
      </c>
      <c r="C103" s="429" t="s">
        <v>177</v>
      </c>
      <c r="D103" s="311"/>
      <c r="E103" s="418">
        <v>3.4</v>
      </c>
      <c r="F103" s="418">
        <v>3.4</v>
      </c>
      <c r="G103" s="311"/>
      <c r="H103" s="311"/>
      <c r="I103" s="311"/>
      <c r="J103" s="311"/>
      <c r="K103" s="311">
        <v>3.4</v>
      </c>
      <c r="L103" s="311">
        <v>3.4</v>
      </c>
      <c r="M103" s="311"/>
      <c r="N103" s="311"/>
      <c r="O103" s="311"/>
      <c r="P103" s="311"/>
      <c r="Q103" s="311">
        <v>2.5</v>
      </c>
      <c r="R103" s="311">
        <v>2.5</v>
      </c>
      <c r="S103" s="311"/>
      <c r="T103" s="311"/>
      <c r="U103" s="311"/>
      <c r="V103" s="311"/>
      <c r="W103" s="311">
        <v>2.5</v>
      </c>
      <c r="X103" s="311">
        <v>2.5</v>
      </c>
      <c r="Y103" s="311"/>
      <c r="Z103" s="311"/>
      <c r="AA103" s="311"/>
      <c r="AB103" s="311"/>
      <c r="AC103" s="311">
        <v>2.5</v>
      </c>
      <c r="AD103" s="311">
        <v>2.5</v>
      </c>
      <c r="AE103" s="311"/>
      <c r="AF103" s="311"/>
      <c r="AG103" s="311"/>
      <c r="AH103" s="311"/>
      <c r="AI103" s="311">
        <v>2.5</v>
      </c>
      <c r="AJ103" s="311">
        <v>2.5</v>
      </c>
      <c r="AK103" s="311"/>
      <c r="AL103" s="311"/>
      <c r="AM103" s="311"/>
      <c r="AN103" s="311"/>
      <c r="AO103" s="311">
        <v>2.5</v>
      </c>
      <c r="AP103" s="311">
        <v>2.5</v>
      </c>
      <c r="AQ103" s="311"/>
      <c r="AR103" s="311"/>
      <c r="AS103" s="311"/>
      <c r="AT103" s="311"/>
      <c r="AU103" s="311">
        <v>2.5</v>
      </c>
      <c r="AV103" s="311">
        <v>2.5</v>
      </c>
      <c r="AW103" s="311"/>
      <c r="AX103" s="311"/>
      <c r="AY103" s="311"/>
      <c r="AZ103" s="311"/>
      <c r="BA103" s="311">
        <v>2.8</v>
      </c>
      <c r="BB103" s="311">
        <v>2.8</v>
      </c>
      <c r="BC103" s="311"/>
      <c r="BD103" s="311"/>
      <c r="BE103" s="311"/>
      <c r="BF103" s="311"/>
      <c r="BG103" s="311">
        <v>2.8</v>
      </c>
      <c r="BH103" s="311">
        <v>2.8</v>
      </c>
      <c r="BI103" s="311"/>
      <c r="BJ103" s="311"/>
      <c r="BK103" s="311"/>
      <c r="BL103" s="311"/>
      <c r="BM103" s="311">
        <v>3.4</v>
      </c>
      <c r="BN103" s="311">
        <v>3.4</v>
      </c>
      <c r="BO103" s="311"/>
      <c r="BP103" s="311"/>
      <c r="BQ103" s="311"/>
      <c r="BR103" s="311"/>
      <c r="BS103" s="311">
        <v>3.4</v>
      </c>
      <c r="BT103" s="311">
        <v>3.4</v>
      </c>
      <c r="BU103" s="311"/>
      <c r="BV103" s="311"/>
      <c r="BW103" s="311"/>
      <c r="BX103" s="311"/>
      <c r="BY103" s="402">
        <f t="shared" si="67"/>
        <v>68.399999999999991</v>
      </c>
      <c r="BZ103" s="311"/>
      <c r="CA103" s="311"/>
      <c r="CB103" s="311"/>
      <c r="CC103" s="311"/>
    </row>
    <row r="104" spans="1:81">
      <c r="A104" s="429"/>
      <c r="B104" s="311" t="s">
        <v>13</v>
      </c>
      <c r="C104" s="429" t="s">
        <v>178</v>
      </c>
      <c r="D104" s="311"/>
      <c r="E104" s="418">
        <v>0.39</v>
      </c>
      <c r="F104" s="418">
        <v>0.39</v>
      </c>
      <c r="G104" s="311"/>
      <c r="H104" s="311"/>
      <c r="I104" s="311"/>
      <c r="J104" s="311"/>
      <c r="K104" s="311">
        <v>0.39</v>
      </c>
      <c r="L104" s="311">
        <v>0.39</v>
      </c>
      <c r="M104" s="311"/>
      <c r="N104" s="311"/>
      <c r="O104" s="311"/>
      <c r="P104" s="311"/>
      <c r="Q104" s="311">
        <v>0.39</v>
      </c>
      <c r="R104" s="311">
        <v>0.39</v>
      </c>
      <c r="S104" s="311"/>
      <c r="T104" s="311"/>
      <c r="U104" s="311"/>
      <c r="V104" s="311"/>
      <c r="W104" s="311">
        <v>0.39</v>
      </c>
      <c r="X104" s="311">
        <v>0.39</v>
      </c>
      <c r="Y104" s="311"/>
      <c r="Z104" s="311"/>
      <c r="AA104" s="311"/>
      <c r="AB104" s="311"/>
      <c r="AC104" s="311">
        <v>0.25</v>
      </c>
      <c r="AD104" s="311">
        <v>0.25</v>
      </c>
      <c r="AE104" s="311"/>
      <c r="AF104" s="311"/>
      <c r="AG104" s="311"/>
      <c r="AH104" s="311"/>
      <c r="AI104" s="311">
        <v>0.21</v>
      </c>
      <c r="AJ104" s="311">
        <v>0.21</v>
      </c>
      <c r="AK104" s="311"/>
      <c r="AL104" s="311"/>
      <c r="AM104" s="311"/>
      <c r="AN104" s="311"/>
      <c r="AO104" s="311">
        <v>0.21</v>
      </c>
      <c r="AP104" s="311">
        <v>0.21</v>
      </c>
      <c r="AQ104" s="311"/>
      <c r="AR104" s="311"/>
      <c r="AS104" s="311"/>
      <c r="AT104" s="311"/>
      <c r="AU104" s="311">
        <v>0.21</v>
      </c>
      <c r="AV104" s="311">
        <v>0.21</v>
      </c>
      <c r="AW104" s="311"/>
      <c r="AX104" s="311"/>
      <c r="AY104" s="311"/>
      <c r="AZ104" s="311"/>
      <c r="BA104" s="311">
        <v>0.25</v>
      </c>
      <c r="BB104" s="311">
        <v>0.25</v>
      </c>
      <c r="BC104" s="311"/>
      <c r="BD104" s="311"/>
      <c r="BE104" s="311"/>
      <c r="BF104" s="311"/>
      <c r="BG104" s="311">
        <v>0.39</v>
      </c>
      <c r="BH104" s="311">
        <v>0.39</v>
      </c>
      <c r="BI104" s="311"/>
      <c r="BJ104" s="311"/>
      <c r="BK104" s="311"/>
      <c r="BL104" s="311"/>
      <c r="BM104" s="311">
        <v>0.39</v>
      </c>
      <c r="BN104" s="311">
        <v>0.39</v>
      </c>
      <c r="BO104" s="311"/>
      <c r="BP104" s="311"/>
      <c r="BQ104" s="311"/>
      <c r="BR104" s="311"/>
      <c r="BS104" s="311">
        <v>0.39</v>
      </c>
      <c r="BT104" s="311">
        <v>0.39</v>
      </c>
      <c r="BU104" s="311"/>
      <c r="BV104" s="311"/>
      <c r="BW104" s="311"/>
      <c r="BX104" s="311"/>
      <c r="BY104" s="402">
        <f t="shared" si="67"/>
        <v>7.7199999999999989</v>
      </c>
      <c r="BZ104" s="311"/>
      <c r="CA104" s="311"/>
      <c r="CB104" s="311"/>
      <c r="CC104" s="311"/>
    </row>
    <row r="105" spans="1:81">
      <c r="A105" s="429"/>
      <c r="B105" s="311" t="s">
        <v>13</v>
      </c>
      <c r="C105" s="429" t="s">
        <v>179</v>
      </c>
      <c r="D105" s="311"/>
      <c r="E105" s="418">
        <v>0.75</v>
      </c>
      <c r="F105" s="418">
        <v>0.75</v>
      </c>
      <c r="G105" s="311"/>
      <c r="H105" s="311"/>
      <c r="I105" s="311"/>
      <c r="J105" s="311"/>
      <c r="K105" s="311">
        <v>0.75</v>
      </c>
      <c r="L105" s="311">
        <v>0.75</v>
      </c>
      <c r="M105" s="311"/>
      <c r="N105" s="311"/>
      <c r="O105" s="311"/>
      <c r="P105" s="311"/>
      <c r="Q105" s="311">
        <v>0.55000000000000004</v>
      </c>
      <c r="R105" s="311">
        <v>0.55000000000000004</v>
      </c>
      <c r="S105" s="311"/>
      <c r="T105" s="311"/>
      <c r="U105" s="311"/>
      <c r="V105" s="311"/>
      <c r="W105" s="311">
        <v>0.55000000000000004</v>
      </c>
      <c r="X105" s="311">
        <v>0.55000000000000004</v>
      </c>
      <c r="Y105" s="311"/>
      <c r="Z105" s="311"/>
      <c r="AA105" s="311"/>
      <c r="AB105" s="311"/>
      <c r="AC105" s="311">
        <v>0.32</v>
      </c>
      <c r="AD105" s="311">
        <v>0.32</v>
      </c>
      <c r="AE105" s="311"/>
      <c r="AF105" s="311"/>
      <c r="AG105" s="311"/>
      <c r="AH105" s="311"/>
      <c r="AI105" s="311">
        <v>0.32</v>
      </c>
      <c r="AJ105" s="311">
        <v>0.32</v>
      </c>
      <c r="AK105" s="311"/>
      <c r="AL105" s="311"/>
      <c r="AM105" s="311"/>
      <c r="AN105" s="311"/>
      <c r="AO105" s="311">
        <v>0.32</v>
      </c>
      <c r="AP105" s="311">
        <v>0.32</v>
      </c>
      <c r="AQ105" s="311"/>
      <c r="AR105" s="311"/>
      <c r="AS105" s="311"/>
      <c r="AT105" s="311"/>
      <c r="AU105" s="311">
        <v>0.32</v>
      </c>
      <c r="AV105" s="311">
        <v>0.32</v>
      </c>
      <c r="AW105" s="311"/>
      <c r="AX105" s="311"/>
      <c r="AY105" s="311"/>
      <c r="AZ105" s="311"/>
      <c r="BA105" s="311">
        <v>0.55000000000000004</v>
      </c>
      <c r="BB105" s="311">
        <v>0.55000000000000004</v>
      </c>
      <c r="BC105" s="311"/>
      <c r="BD105" s="311"/>
      <c r="BE105" s="311"/>
      <c r="BF105" s="311"/>
      <c r="BG105" s="311">
        <v>0.55000000000000004</v>
      </c>
      <c r="BH105" s="311">
        <v>0.55000000000000004</v>
      </c>
      <c r="BI105" s="311"/>
      <c r="BJ105" s="311"/>
      <c r="BK105" s="311"/>
      <c r="BL105" s="311"/>
      <c r="BM105" s="311">
        <v>0.75</v>
      </c>
      <c r="BN105" s="311">
        <v>0.75</v>
      </c>
      <c r="BO105" s="311"/>
      <c r="BP105" s="311"/>
      <c r="BQ105" s="311"/>
      <c r="BR105" s="311"/>
      <c r="BS105" s="311">
        <v>0.75</v>
      </c>
      <c r="BT105" s="311">
        <v>0.75</v>
      </c>
      <c r="BU105" s="311"/>
      <c r="BV105" s="311"/>
      <c r="BW105" s="311"/>
      <c r="BX105" s="311"/>
      <c r="BY105" s="402">
        <f t="shared" si="67"/>
        <v>12.960000000000004</v>
      </c>
      <c r="BZ105" s="311"/>
      <c r="CA105" s="311"/>
      <c r="CB105" s="311"/>
      <c r="CC105" s="311"/>
    </row>
    <row r="107" spans="1:81" s="428" customFormat="1">
      <c r="A107" s="425"/>
      <c r="B107" s="422"/>
      <c r="C107" s="422" t="s">
        <v>180</v>
      </c>
      <c r="D107" s="422"/>
      <c r="E107" s="284"/>
      <c r="F107" s="284">
        <v>1156.3047776004764</v>
      </c>
      <c r="G107" s="284"/>
      <c r="H107" s="284"/>
      <c r="I107" s="284"/>
      <c r="J107" s="284"/>
      <c r="K107" s="284"/>
      <c r="L107" s="284">
        <v>937.08498292851823</v>
      </c>
      <c r="M107" s="284"/>
      <c r="N107" s="284"/>
      <c r="O107" s="284"/>
      <c r="P107" s="284"/>
      <c r="Q107" s="284"/>
      <c r="R107" s="284">
        <v>874.68735194368764</v>
      </c>
      <c r="S107" s="284"/>
      <c r="T107" s="284"/>
      <c r="U107" s="284"/>
      <c r="V107" s="284"/>
      <c r="W107" s="284"/>
      <c r="X107" s="284">
        <v>752.46780192524784</v>
      </c>
      <c r="Y107" s="284"/>
      <c r="Z107" s="284"/>
      <c r="AA107" s="284"/>
      <c r="AB107" s="284"/>
      <c r="AC107" s="284"/>
      <c r="AD107" s="284">
        <v>394.08222000000063</v>
      </c>
      <c r="AE107" s="284"/>
      <c r="AF107" s="284"/>
      <c r="AG107" s="284"/>
      <c r="AH107" s="284"/>
      <c r="AI107" s="284"/>
      <c r="AJ107" s="284">
        <v>433.05993499998777</v>
      </c>
      <c r="AK107" s="284"/>
      <c r="AL107" s="284"/>
      <c r="AM107" s="284"/>
      <c r="AN107" s="284"/>
      <c r="AO107" s="284"/>
      <c r="AP107" s="284">
        <v>461.86651999999583</v>
      </c>
      <c r="AQ107" s="284"/>
      <c r="AR107" s="284"/>
      <c r="AS107" s="284"/>
      <c r="AT107" s="284"/>
      <c r="AU107" s="284"/>
      <c r="AV107" s="284">
        <v>421.66759500000239</v>
      </c>
      <c r="AW107" s="284"/>
      <c r="AX107" s="284"/>
      <c r="AY107" s="284"/>
      <c r="AZ107" s="284"/>
      <c r="BA107" s="284"/>
      <c r="BB107" s="284">
        <v>563.43224961389808</v>
      </c>
      <c r="BC107" s="284"/>
      <c r="BD107" s="284"/>
      <c r="BE107" s="284"/>
      <c r="BF107" s="284"/>
      <c r="BG107" s="284"/>
      <c r="BH107" s="284">
        <v>915.12718617397036</v>
      </c>
      <c r="BI107" s="284"/>
      <c r="BJ107" s="284"/>
      <c r="BK107" s="284"/>
      <c r="BL107" s="284"/>
      <c r="BM107" s="284"/>
      <c r="BN107" s="284">
        <v>798.15582878695966</v>
      </c>
      <c r="BO107" s="284"/>
      <c r="BP107" s="284"/>
      <c r="BQ107" s="284"/>
      <c r="BR107" s="284"/>
      <c r="BS107" s="284"/>
      <c r="BT107" s="284">
        <v>992.38336568384057</v>
      </c>
      <c r="BU107" s="284"/>
      <c r="BV107" s="284"/>
      <c r="BW107" s="284"/>
      <c r="BX107" s="284"/>
      <c r="BY107" s="284"/>
      <c r="BZ107" s="298">
        <f t="shared" ref="BZ107:BZ114" si="68">F107+L107+R107+X107+AD107+AJ107+AP107+AV107+BB107+BH107+BN107+BT107</f>
        <v>8700.3198146565846</v>
      </c>
      <c r="CA107" s="284"/>
      <c r="CB107" s="284"/>
      <c r="CC107" s="284"/>
    </row>
    <row r="108" spans="1:81">
      <c r="A108" s="416"/>
      <c r="B108" s="311"/>
      <c r="C108" s="430" t="s">
        <v>181</v>
      </c>
      <c r="D108" s="311"/>
      <c r="E108" s="371"/>
      <c r="F108" s="371">
        <v>10.562357600485802</v>
      </c>
      <c r="G108" s="371"/>
      <c r="H108" s="371"/>
      <c r="I108" s="371"/>
      <c r="J108" s="371"/>
      <c r="K108" s="371"/>
      <c r="L108" s="371">
        <v>9.2354529285123323</v>
      </c>
      <c r="M108" s="371"/>
      <c r="N108" s="371"/>
      <c r="O108" s="371"/>
      <c r="P108" s="371"/>
      <c r="Q108" s="371"/>
      <c r="R108" s="371">
        <v>7.1138719436875562</v>
      </c>
      <c r="S108" s="371"/>
      <c r="T108" s="371"/>
      <c r="U108" s="371"/>
      <c r="V108" s="371"/>
      <c r="W108" s="371"/>
      <c r="X108" s="371">
        <v>5.3852409252505451</v>
      </c>
      <c r="Y108" s="371"/>
      <c r="Z108" s="371"/>
      <c r="AA108" s="371"/>
      <c r="AB108" s="371"/>
      <c r="AC108" s="371"/>
      <c r="AD108" s="371">
        <v>4.1208</v>
      </c>
      <c r="AE108" s="371"/>
      <c r="AF108" s="371"/>
      <c r="AG108" s="371"/>
      <c r="AH108" s="371"/>
      <c r="AI108" s="371"/>
      <c r="AJ108" s="371">
        <v>3.1456800000000005</v>
      </c>
      <c r="AK108" s="371"/>
      <c r="AL108" s="371"/>
      <c r="AM108" s="371"/>
      <c r="AN108" s="371"/>
      <c r="AO108" s="371"/>
      <c r="AP108" s="371">
        <v>3.1665900000000002</v>
      </c>
      <c r="AQ108" s="371"/>
      <c r="AR108" s="371"/>
      <c r="AS108" s="371"/>
      <c r="AT108" s="371"/>
      <c r="AU108" s="371"/>
      <c r="AV108" s="371">
        <v>2.9778900000000004</v>
      </c>
      <c r="AW108" s="371"/>
      <c r="AX108" s="371"/>
      <c r="AY108" s="371"/>
      <c r="AZ108" s="371"/>
      <c r="BA108" s="371"/>
      <c r="BB108" s="371">
        <v>4.351490000000001</v>
      </c>
      <c r="BC108" s="371"/>
      <c r="BD108" s="371"/>
      <c r="BE108" s="371"/>
      <c r="BF108" s="371"/>
      <c r="BG108" s="371"/>
      <c r="BH108" s="371">
        <v>5.2742500000000003</v>
      </c>
      <c r="BI108" s="371"/>
      <c r="BJ108" s="371"/>
      <c r="BK108" s="371"/>
      <c r="BL108" s="371"/>
      <c r="BM108" s="371"/>
      <c r="BN108" s="371">
        <v>6.7318300000000004</v>
      </c>
      <c r="BO108" s="371"/>
      <c r="BP108" s="371"/>
      <c r="BQ108" s="371"/>
      <c r="BR108" s="371"/>
      <c r="BS108" s="371"/>
      <c r="BT108" s="371">
        <v>8.4809999999999999</v>
      </c>
      <c r="BU108" s="371"/>
      <c r="BV108" s="371"/>
      <c r="BW108" s="371"/>
      <c r="BX108" s="371"/>
      <c r="BY108" s="371"/>
      <c r="BZ108" s="298">
        <f t="shared" si="68"/>
        <v>70.546453397936233</v>
      </c>
      <c r="CA108" s="371"/>
      <c r="CB108" s="371"/>
      <c r="CC108" s="371"/>
    </row>
    <row r="109" spans="1:81">
      <c r="A109" s="416"/>
      <c r="B109" s="311"/>
      <c r="C109" s="430" t="s">
        <v>182</v>
      </c>
      <c r="D109" s="311"/>
      <c r="E109" s="371"/>
      <c r="F109" s="371">
        <v>5.56</v>
      </c>
      <c r="G109" s="371"/>
      <c r="H109" s="371"/>
      <c r="I109" s="371"/>
      <c r="J109" s="371"/>
      <c r="K109" s="371"/>
      <c r="L109" s="371">
        <v>6.38</v>
      </c>
      <c r="M109" s="371"/>
      <c r="N109" s="371"/>
      <c r="O109" s="371"/>
      <c r="P109" s="371"/>
      <c r="Q109" s="371"/>
      <c r="R109" s="371">
        <v>5.22</v>
      </c>
      <c r="S109" s="371"/>
      <c r="T109" s="371"/>
      <c r="U109" s="371"/>
      <c r="V109" s="371"/>
      <c r="W109" s="371"/>
      <c r="X109" s="371">
        <v>4.26</v>
      </c>
      <c r="Y109" s="371"/>
      <c r="Z109" s="371"/>
      <c r="AA109" s="371"/>
      <c r="AB109" s="371"/>
      <c r="AC109" s="371"/>
      <c r="AD109" s="371">
        <v>3.36</v>
      </c>
      <c r="AE109" s="371"/>
      <c r="AF109" s="371"/>
      <c r="AG109" s="371"/>
      <c r="AH109" s="371"/>
      <c r="AI109" s="371"/>
      <c r="AJ109" s="371">
        <v>2.88</v>
      </c>
      <c r="AK109" s="371"/>
      <c r="AL109" s="371"/>
      <c r="AM109" s="371"/>
      <c r="AN109" s="371"/>
      <c r="AO109" s="371"/>
      <c r="AP109" s="371">
        <v>6.96</v>
      </c>
      <c r="AQ109" s="371"/>
      <c r="AR109" s="371"/>
      <c r="AS109" s="371"/>
      <c r="AT109" s="371"/>
      <c r="AU109" s="371"/>
      <c r="AV109" s="371">
        <v>0.2</v>
      </c>
      <c r="AW109" s="371"/>
      <c r="AX109" s="371"/>
      <c r="AY109" s="371"/>
      <c r="AZ109" s="371"/>
      <c r="BA109" s="371"/>
      <c r="BB109" s="371">
        <v>3.56</v>
      </c>
      <c r="BC109" s="371"/>
      <c r="BD109" s="371"/>
      <c r="BE109" s="371"/>
      <c r="BF109" s="371"/>
      <c r="BG109" s="371"/>
      <c r="BH109" s="371">
        <v>4.32</v>
      </c>
      <c r="BI109" s="371"/>
      <c r="BJ109" s="371"/>
      <c r="BK109" s="371"/>
      <c r="BL109" s="371"/>
      <c r="BM109" s="371"/>
      <c r="BN109" s="371">
        <v>5.34</v>
      </c>
      <c r="BO109" s="371"/>
      <c r="BP109" s="371"/>
      <c r="BQ109" s="371"/>
      <c r="BR109" s="371"/>
      <c r="BS109" s="371"/>
      <c r="BT109" s="371">
        <v>5</v>
      </c>
      <c r="BU109" s="371"/>
      <c r="BV109" s="371"/>
      <c r="BW109" s="371"/>
      <c r="BX109" s="371"/>
      <c r="BY109" s="371"/>
      <c r="BZ109" s="298">
        <f t="shared" si="68"/>
        <v>53.040000000000006</v>
      </c>
      <c r="CA109" s="371"/>
      <c r="CB109" s="371"/>
      <c r="CC109" s="371"/>
    </row>
    <row r="110" spans="1:81">
      <c r="A110" s="416"/>
      <c r="B110" s="311"/>
      <c r="C110" s="430" t="s">
        <v>183</v>
      </c>
      <c r="D110" s="311"/>
      <c r="E110" s="371"/>
      <c r="F110" s="371">
        <v>135.76341999999997</v>
      </c>
      <c r="G110" s="371"/>
      <c r="H110" s="371"/>
      <c r="I110" s="371"/>
      <c r="J110" s="371"/>
      <c r="K110" s="371"/>
      <c r="L110" s="371">
        <v>140.46653000000114</v>
      </c>
      <c r="M110" s="371"/>
      <c r="N110" s="371"/>
      <c r="O110" s="371"/>
      <c r="P110" s="371"/>
      <c r="Q110" s="371"/>
      <c r="R110" s="371">
        <v>115.24907999999999</v>
      </c>
      <c r="S110" s="371"/>
      <c r="T110" s="371"/>
      <c r="U110" s="371"/>
      <c r="V110" s="371"/>
      <c r="W110" s="371"/>
      <c r="X110" s="371">
        <v>69.368730000001904</v>
      </c>
      <c r="Y110" s="371"/>
      <c r="Z110" s="371"/>
      <c r="AA110" s="371"/>
      <c r="AB110" s="371"/>
      <c r="AC110" s="371"/>
      <c r="AD110" s="371">
        <v>69.322919999999186</v>
      </c>
      <c r="AE110" s="371"/>
      <c r="AF110" s="371"/>
      <c r="AG110" s="371"/>
      <c r="AH110" s="371"/>
      <c r="AI110" s="371"/>
      <c r="AJ110" s="371">
        <v>56.226090000000291</v>
      </c>
      <c r="AK110" s="371"/>
      <c r="AL110" s="371"/>
      <c r="AM110" s="371"/>
      <c r="AN110" s="371"/>
      <c r="AO110" s="371"/>
      <c r="AP110" s="371">
        <v>40.283905000000118</v>
      </c>
      <c r="AQ110" s="371"/>
      <c r="AR110" s="371"/>
      <c r="AS110" s="371"/>
      <c r="AT110" s="371"/>
      <c r="AU110" s="371"/>
      <c r="AV110" s="371">
        <v>45.627129999999191</v>
      </c>
      <c r="AW110" s="371"/>
      <c r="AX110" s="371"/>
      <c r="AY110" s="371"/>
      <c r="AZ110" s="371"/>
      <c r="BA110" s="371"/>
      <c r="BB110" s="371">
        <v>77.238058117830676</v>
      </c>
      <c r="BC110" s="371"/>
      <c r="BD110" s="371"/>
      <c r="BE110" s="371"/>
      <c r="BF110" s="371"/>
      <c r="BG110" s="371"/>
      <c r="BH110" s="371">
        <v>104.31231</v>
      </c>
      <c r="BI110" s="371"/>
      <c r="BJ110" s="371"/>
      <c r="BK110" s="371"/>
      <c r="BL110" s="371"/>
      <c r="BM110" s="371"/>
      <c r="BN110" s="371">
        <v>99.530899999999292</v>
      </c>
      <c r="BO110" s="371"/>
      <c r="BP110" s="371"/>
      <c r="BQ110" s="371"/>
      <c r="BR110" s="371"/>
      <c r="BS110" s="371"/>
      <c r="BT110" s="371">
        <v>98.319600000000008</v>
      </c>
      <c r="BU110" s="371"/>
      <c r="BV110" s="371"/>
      <c r="BW110" s="371"/>
      <c r="BX110" s="371"/>
      <c r="BY110" s="371"/>
      <c r="BZ110" s="298">
        <f t="shared" si="68"/>
        <v>1051.7086731178317</v>
      </c>
      <c r="CA110" s="371"/>
      <c r="CB110" s="371"/>
      <c r="CC110" s="371"/>
    </row>
    <row r="111" spans="1:81">
      <c r="A111" s="416"/>
      <c r="B111" s="311"/>
      <c r="C111" s="430" t="s">
        <v>184</v>
      </c>
      <c r="D111" s="311"/>
      <c r="E111" s="371"/>
      <c r="F111" s="371">
        <v>1004.4189999999907</v>
      </c>
      <c r="G111" s="371"/>
      <c r="H111" s="371"/>
      <c r="I111" s="371"/>
      <c r="J111" s="371"/>
      <c r="K111" s="371"/>
      <c r="L111" s="371">
        <v>781.0030000000047</v>
      </c>
      <c r="M111" s="371"/>
      <c r="N111" s="371"/>
      <c r="O111" s="371"/>
      <c r="P111" s="371"/>
      <c r="Q111" s="371"/>
      <c r="R111" s="371">
        <v>747.10440000000006</v>
      </c>
      <c r="S111" s="371"/>
      <c r="T111" s="371"/>
      <c r="U111" s="371"/>
      <c r="V111" s="371"/>
      <c r="W111" s="371"/>
      <c r="X111" s="371">
        <v>673.45383099999538</v>
      </c>
      <c r="Y111" s="371"/>
      <c r="Z111" s="371"/>
      <c r="AA111" s="371"/>
      <c r="AB111" s="371"/>
      <c r="AC111" s="371"/>
      <c r="AD111" s="371">
        <v>317.27850000000143</v>
      </c>
      <c r="AE111" s="371"/>
      <c r="AF111" s="371"/>
      <c r="AG111" s="371"/>
      <c r="AH111" s="371"/>
      <c r="AI111" s="371"/>
      <c r="AJ111" s="371">
        <v>370.80816499998747</v>
      </c>
      <c r="AK111" s="371"/>
      <c r="AL111" s="371"/>
      <c r="AM111" s="371"/>
      <c r="AN111" s="371"/>
      <c r="AO111" s="371"/>
      <c r="AP111" s="371">
        <v>411.45602499999569</v>
      </c>
      <c r="AQ111" s="371"/>
      <c r="AR111" s="371"/>
      <c r="AS111" s="371"/>
      <c r="AT111" s="371"/>
      <c r="AU111" s="371"/>
      <c r="AV111" s="371">
        <v>372.86257500000323</v>
      </c>
      <c r="AW111" s="371"/>
      <c r="AX111" s="371"/>
      <c r="AY111" s="371"/>
      <c r="AZ111" s="371"/>
      <c r="BA111" s="371"/>
      <c r="BB111" s="371">
        <v>478.28270149606743</v>
      </c>
      <c r="BC111" s="371"/>
      <c r="BD111" s="371"/>
      <c r="BE111" s="371"/>
      <c r="BF111" s="371"/>
      <c r="BG111" s="371"/>
      <c r="BH111" s="371">
        <v>801.22062617397035</v>
      </c>
      <c r="BI111" s="371"/>
      <c r="BJ111" s="371"/>
      <c r="BK111" s="371"/>
      <c r="BL111" s="371"/>
      <c r="BM111" s="371"/>
      <c r="BN111" s="371">
        <v>686.55309878696039</v>
      </c>
      <c r="BO111" s="371"/>
      <c r="BP111" s="371"/>
      <c r="BQ111" s="371"/>
      <c r="BR111" s="371"/>
      <c r="BS111" s="371"/>
      <c r="BT111" s="371">
        <v>880.58276568384053</v>
      </c>
      <c r="BU111" s="371"/>
      <c r="BV111" s="371"/>
      <c r="BW111" s="371"/>
      <c r="BX111" s="371"/>
      <c r="BY111" s="371"/>
      <c r="BZ111" s="298">
        <f t="shared" si="68"/>
        <v>7525.0246881408166</v>
      </c>
      <c r="CA111" s="371"/>
      <c r="CB111" s="371"/>
      <c r="CC111" s="371"/>
    </row>
    <row r="112" spans="1:81">
      <c r="A112" s="416"/>
      <c r="B112" s="311"/>
      <c r="C112" s="311" t="s">
        <v>185</v>
      </c>
      <c r="D112" s="311"/>
      <c r="E112" s="371"/>
      <c r="F112" s="371">
        <v>45.978000000000002</v>
      </c>
      <c r="G112" s="371"/>
      <c r="H112" s="371"/>
      <c r="I112" s="371"/>
      <c r="J112" s="371"/>
      <c r="K112" s="371"/>
      <c r="L112" s="371">
        <v>46.125600000000006</v>
      </c>
      <c r="M112" s="371"/>
      <c r="N112" s="371"/>
      <c r="O112" s="371"/>
      <c r="P112" s="371"/>
      <c r="Q112" s="371"/>
      <c r="R112" s="371">
        <v>33.088320000000003</v>
      </c>
      <c r="S112" s="371"/>
      <c r="T112" s="371"/>
      <c r="U112" s="371"/>
      <c r="V112" s="371"/>
      <c r="W112" s="371"/>
      <c r="X112" s="371">
        <v>30.441600000000001</v>
      </c>
      <c r="Y112" s="371"/>
      <c r="Z112" s="371"/>
      <c r="AA112" s="371"/>
      <c r="AB112" s="371"/>
      <c r="AC112" s="371"/>
      <c r="AD112" s="371">
        <v>39.631680000000003</v>
      </c>
      <c r="AE112" s="371"/>
      <c r="AF112" s="371"/>
      <c r="AG112" s="371"/>
      <c r="AH112" s="371"/>
      <c r="AI112" s="371"/>
      <c r="AJ112" s="371">
        <v>36.657719999999998</v>
      </c>
      <c r="AK112" s="371"/>
      <c r="AL112" s="371"/>
      <c r="AM112" s="371"/>
      <c r="AN112" s="371"/>
      <c r="AO112" s="371"/>
      <c r="AP112" s="371">
        <v>37.881360000000001</v>
      </c>
      <c r="AQ112" s="371"/>
      <c r="AR112" s="371"/>
      <c r="AS112" s="371"/>
      <c r="AT112" s="371"/>
      <c r="AU112" s="371"/>
      <c r="AV112" s="371">
        <v>44.901000000000003</v>
      </c>
      <c r="AW112" s="371"/>
      <c r="AX112" s="371"/>
      <c r="AY112" s="371"/>
      <c r="AZ112" s="371"/>
      <c r="BA112" s="371"/>
      <c r="BB112" s="371">
        <v>43.448149673199161</v>
      </c>
      <c r="BC112" s="371"/>
      <c r="BD112" s="371"/>
      <c r="BE112" s="371"/>
      <c r="BF112" s="371"/>
      <c r="BG112" s="371"/>
      <c r="BH112" s="371">
        <v>60.172914479092057</v>
      </c>
      <c r="BI112" s="371"/>
      <c r="BJ112" s="371"/>
      <c r="BK112" s="371"/>
      <c r="BL112" s="371"/>
      <c r="BM112" s="371"/>
      <c r="BN112" s="371">
        <v>51.781443417392602</v>
      </c>
      <c r="BO112" s="371"/>
      <c r="BP112" s="371"/>
      <c r="BQ112" s="371"/>
      <c r="BR112" s="371"/>
      <c r="BS112" s="371"/>
      <c r="BT112" s="371">
        <v>62.454007111974761</v>
      </c>
      <c r="BU112" s="371"/>
      <c r="BV112" s="371"/>
      <c r="BW112" s="371"/>
      <c r="BX112" s="371"/>
      <c r="BY112" s="371"/>
      <c r="BZ112" s="298">
        <f t="shared" si="68"/>
        <v>532.56179468165851</v>
      </c>
      <c r="CA112" s="371"/>
      <c r="CB112" s="371"/>
      <c r="CC112" s="371"/>
    </row>
    <row r="113" spans="1:81">
      <c r="A113" s="416"/>
      <c r="B113" s="311"/>
      <c r="C113" s="311" t="s">
        <v>186</v>
      </c>
      <c r="D113" s="311"/>
      <c r="E113" s="371"/>
      <c r="F113" s="371">
        <v>24511.601025087937</v>
      </c>
      <c r="G113" s="371"/>
      <c r="H113" s="371"/>
      <c r="I113" s="371"/>
      <c r="J113" s="371"/>
      <c r="K113" s="371"/>
      <c r="L113" s="371">
        <v>17386.183656515976</v>
      </c>
      <c r="M113" s="371"/>
      <c r="N113" s="371"/>
      <c r="O113" s="371"/>
      <c r="P113" s="371"/>
      <c r="Q113" s="371"/>
      <c r="R113" s="371">
        <v>23752.514730154791</v>
      </c>
      <c r="S113" s="371"/>
      <c r="T113" s="371"/>
      <c r="U113" s="371"/>
      <c r="V113" s="371"/>
      <c r="W113" s="371"/>
      <c r="X113" s="371">
        <v>11104.795110413217</v>
      </c>
      <c r="Y113" s="371"/>
      <c r="Z113" s="371"/>
      <c r="AA113" s="371"/>
      <c r="AB113" s="371"/>
      <c r="AC113" s="371"/>
      <c r="AD113" s="371">
        <v>9800.5830413924268</v>
      </c>
      <c r="AE113" s="371"/>
      <c r="AF113" s="371"/>
      <c r="AG113" s="371"/>
      <c r="AH113" s="371"/>
      <c r="AI113" s="371"/>
      <c r="AJ113" s="371">
        <v>7923.5271190672565</v>
      </c>
      <c r="AK113" s="371"/>
      <c r="AL113" s="371"/>
      <c r="AM113" s="371"/>
      <c r="AN113" s="371"/>
      <c r="AO113" s="371"/>
      <c r="AP113" s="371">
        <v>12551.033040667757</v>
      </c>
      <c r="AQ113" s="371"/>
      <c r="AR113" s="371"/>
      <c r="AS113" s="371"/>
      <c r="AT113" s="371"/>
      <c r="AU113" s="371"/>
      <c r="AV113" s="371">
        <v>11567.960578855389</v>
      </c>
      <c r="AW113" s="371"/>
      <c r="AX113" s="371"/>
      <c r="AY113" s="371"/>
      <c r="AZ113" s="371"/>
      <c r="BA113" s="371"/>
      <c r="BB113" s="371">
        <v>17787.268646508619</v>
      </c>
      <c r="BC113" s="371"/>
      <c r="BD113" s="371"/>
      <c r="BE113" s="371"/>
      <c r="BF113" s="371"/>
      <c r="BG113" s="371"/>
      <c r="BH113" s="371">
        <v>23728.865992192819</v>
      </c>
      <c r="BI113" s="371"/>
      <c r="BJ113" s="371"/>
      <c r="BK113" s="371"/>
      <c r="BL113" s="371"/>
      <c r="BM113" s="371"/>
      <c r="BN113" s="371">
        <v>20911.535380178884</v>
      </c>
      <c r="BO113" s="371"/>
      <c r="BP113" s="371"/>
      <c r="BQ113" s="371"/>
      <c r="BR113" s="371"/>
      <c r="BS113" s="371"/>
      <c r="BT113" s="371">
        <v>29046.161015756254</v>
      </c>
      <c r="BU113" s="371"/>
      <c r="BV113" s="371"/>
      <c r="BW113" s="371"/>
      <c r="BX113" s="371"/>
      <c r="BY113" s="371"/>
      <c r="BZ113" s="298">
        <f t="shared" si="68"/>
        <v>210072.02933679131</v>
      </c>
      <c r="CA113" s="371"/>
      <c r="CB113" s="371"/>
      <c r="CC113" s="371"/>
    </row>
    <row r="114" spans="1:81">
      <c r="A114" s="416"/>
      <c r="B114" s="311"/>
      <c r="C114" s="311" t="s">
        <v>185</v>
      </c>
      <c r="D114" s="311"/>
      <c r="E114" s="371"/>
      <c r="F114" s="371">
        <v>45.164619859886763</v>
      </c>
      <c r="G114" s="371"/>
      <c r="H114" s="371"/>
      <c r="I114" s="371"/>
      <c r="J114" s="371"/>
      <c r="K114" s="371"/>
      <c r="L114" s="371">
        <v>45.309608721762437</v>
      </c>
      <c r="M114" s="371"/>
      <c r="N114" s="371"/>
      <c r="O114" s="371"/>
      <c r="P114" s="371"/>
      <c r="Q114" s="371"/>
      <c r="R114" s="371">
        <v>32.502966518819619</v>
      </c>
      <c r="S114" s="371"/>
      <c r="T114" s="371"/>
      <c r="U114" s="371"/>
      <c r="V114" s="371"/>
      <c r="W114" s="371"/>
      <c r="X114" s="371">
        <v>29.903068683429662</v>
      </c>
      <c r="Y114" s="371"/>
      <c r="Z114" s="371"/>
      <c r="AA114" s="371"/>
      <c r="AB114" s="371"/>
      <c r="AC114" s="371"/>
      <c r="AD114" s="371">
        <v>38.930570307727116</v>
      </c>
      <c r="AE114" s="371"/>
      <c r="AF114" s="371"/>
      <c r="AG114" s="371"/>
      <c r="AH114" s="371"/>
      <c r="AI114" s="371"/>
      <c r="AJ114" s="371">
        <v>36.009221556617689</v>
      </c>
      <c r="AK114" s="371"/>
      <c r="AL114" s="371"/>
      <c r="AM114" s="371"/>
      <c r="AN114" s="371"/>
      <c r="AO114" s="371"/>
      <c r="AP114" s="371">
        <v>37.211214584703988</v>
      </c>
      <c r="AQ114" s="371"/>
      <c r="AR114" s="371"/>
      <c r="AS114" s="371"/>
      <c r="AT114" s="371"/>
      <c r="AU114" s="371"/>
      <c r="AV114" s="371">
        <v>44.106672676688326</v>
      </c>
      <c r="AW114" s="371"/>
      <c r="AX114" s="371"/>
      <c r="AY114" s="371"/>
      <c r="AZ114" s="371"/>
      <c r="BA114" s="371"/>
      <c r="BB114" s="371">
        <v>42.679524198649432</v>
      </c>
      <c r="BC114" s="371"/>
      <c r="BD114" s="371"/>
      <c r="BE114" s="371"/>
      <c r="BF114" s="371"/>
      <c r="BG114" s="371"/>
      <c r="BH114" s="371">
        <v>59.108417249764429</v>
      </c>
      <c r="BI114" s="371"/>
      <c r="BJ114" s="371"/>
      <c r="BK114" s="371"/>
      <c r="BL114" s="371"/>
      <c r="BM114" s="371"/>
      <c r="BN114" s="371">
        <v>50.865396662377066</v>
      </c>
      <c r="BO114" s="371"/>
      <c r="BP114" s="371"/>
      <c r="BQ114" s="371"/>
      <c r="BR114" s="371"/>
      <c r="BS114" s="371"/>
      <c r="BT114" s="371">
        <v>61.349155899321516</v>
      </c>
      <c r="BU114" s="371"/>
      <c r="BV114" s="371"/>
      <c r="BW114" s="371"/>
      <c r="BX114" s="371"/>
      <c r="BY114" s="371"/>
      <c r="BZ114" s="298">
        <f t="shared" si="68"/>
        <v>523.14043691974814</v>
      </c>
      <c r="CA114" s="371"/>
      <c r="CB114" s="371"/>
      <c r="CC114" s="371"/>
    </row>
  </sheetData>
  <mergeCells count="26">
    <mergeCell ref="BF68:BK68"/>
    <mergeCell ref="BL68:BQ68"/>
    <mergeCell ref="BR68:BW68"/>
    <mergeCell ref="BX68:CC68"/>
    <mergeCell ref="BX3:CC3"/>
    <mergeCell ref="BF3:BK3"/>
    <mergeCell ref="BL3:BQ3"/>
    <mergeCell ref="BR3:BW3"/>
    <mergeCell ref="D68:I68"/>
    <mergeCell ref="J68:O68"/>
    <mergeCell ref="P68:U68"/>
    <mergeCell ref="V68:AA68"/>
    <mergeCell ref="AB68:AG68"/>
    <mergeCell ref="AH68:AM68"/>
    <mergeCell ref="AN68:AS68"/>
    <mergeCell ref="AT68:AY68"/>
    <mergeCell ref="AZ68:BE68"/>
    <mergeCell ref="AN3:AS3"/>
    <mergeCell ref="AT3:AY3"/>
    <mergeCell ref="AZ3:BE3"/>
    <mergeCell ref="AH3:AM3"/>
    <mergeCell ref="D3:I3"/>
    <mergeCell ref="J3:O3"/>
    <mergeCell ref="P3:U3"/>
    <mergeCell ref="V3:AA3"/>
    <mergeCell ref="AB3:AG3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V4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29" sqref="E29"/>
    </sheetView>
  </sheetViews>
  <sheetFormatPr defaultRowHeight="15"/>
  <cols>
    <col min="1" max="1" width="4.7109375" style="455" customWidth="1"/>
    <col min="2" max="2" width="26.85546875" style="455" customWidth="1"/>
    <col min="3" max="4" width="21.85546875" style="455" customWidth="1"/>
    <col min="5" max="17" width="10" style="455" customWidth="1"/>
    <col min="18" max="16384" width="9.140625" style="455"/>
  </cols>
  <sheetData>
    <row r="1" spans="2:22">
      <c r="E1" s="456"/>
    </row>
    <row r="2" spans="2:22">
      <c r="E2" s="457" t="s">
        <v>31</v>
      </c>
      <c r="F2" s="457" t="s">
        <v>32</v>
      </c>
      <c r="G2" s="457" t="s">
        <v>36</v>
      </c>
      <c r="H2" s="457" t="s">
        <v>38</v>
      </c>
      <c r="I2" s="457" t="s">
        <v>39</v>
      </c>
      <c r="J2" s="457" t="s">
        <v>40</v>
      </c>
      <c r="K2" s="457" t="s">
        <v>41</v>
      </c>
      <c r="L2" s="457" t="s">
        <v>42</v>
      </c>
      <c r="M2" s="457" t="s">
        <v>44</v>
      </c>
      <c r="N2" s="457" t="s">
        <v>47</v>
      </c>
      <c r="O2" s="457" t="s">
        <v>48</v>
      </c>
      <c r="P2" s="457" t="s">
        <v>49</v>
      </c>
      <c r="Q2" s="457">
        <v>2012</v>
      </c>
      <c r="R2" s="458" t="s">
        <v>189</v>
      </c>
      <c r="S2" s="458" t="s">
        <v>190</v>
      </c>
    </row>
    <row r="3" spans="2:22" ht="51" hidden="1">
      <c r="B3" s="459" t="s">
        <v>125</v>
      </c>
      <c r="C3" s="460" t="s">
        <v>191</v>
      </c>
      <c r="D3" s="460" t="s">
        <v>192</v>
      </c>
      <c r="E3" s="461">
        <v>1002407.9999999999</v>
      </c>
      <c r="F3" s="461">
        <v>933744.00000000477</v>
      </c>
      <c r="G3" s="461">
        <v>928800.00000000116</v>
      </c>
      <c r="H3" s="461">
        <v>542923.99999999907</v>
      </c>
      <c r="I3" s="461">
        <v>371716.00000000402</v>
      </c>
      <c r="J3" s="461">
        <v>551067.99999999569</v>
      </c>
      <c r="K3" s="461">
        <v>165920.00000000279</v>
      </c>
      <c r="L3" s="461">
        <v>452800</v>
      </c>
      <c r="M3" s="461">
        <v>495199.99999999983</v>
      </c>
      <c r="N3" s="461">
        <v>546710.00000000419</v>
      </c>
      <c r="O3" s="461">
        <v>877604.00000000116</v>
      </c>
      <c r="P3" s="461">
        <v>1078327.9999999986</v>
      </c>
      <c r="Q3" s="461">
        <f>SUM(E3:P3)</f>
        <v>7947222.0000000112</v>
      </c>
      <c r="R3" s="462">
        <f>SUM(E3:J3)</f>
        <v>4330660.0000000047</v>
      </c>
      <c r="S3" s="462">
        <f t="shared" ref="S3" si="0">SUM(K3:P3)</f>
        <v>3616562.0000000065</v>
      </c>
    </row>
    <row r="4" spans="2:22" s="467" customFormat="1">
      <c r="B4" s="463"/>
      <c r="C4" s="464"/>
      <c r="D4" s="464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  <c r="R4" s="466"/>
      <c r="S4" s="466"/>
    </row>
    <row r="5" spans="2:22" s="472" customFormat="1" ht="30" hidden="1">
      <c r="B5" s="468" t="s">
        <v>141</v>
      </c>
      <c r="C5" s="469" t="s">
        <v>193</v>
      </c>
      <c r="D5" s="469" t="s">
        <v>194</v>
      </c>
      <c r="E5" s="470">
        <v>6</v>
      </c>
      <c r="F5" s="470">
        <v>3620</v>
      </c>
      <c r="G5" s="470">
        <v>0</v>
      </c>
      <c r="H5" s="470">
        <v>10878</v>
      </c>
      <c r="I5" s="470">
        <v>0</v>
      </c>
      <c r="J5" s="470">
        <v>0</v>
      </c>
      <c r="K5" s="470">
        <v>196</v>
      </c>
      <c r="L5" s="470">
        <v>12896</v>
      </c>
      <c r="M5" s="470">
        <v>0</v>
      </c>
      <c r="N5" s="470">
        <v>45000</v>
      </c>
      <c r="O5" s="470">
        <v>0</v>
      </c>
      <c r="P5" s="470">
        <v>0</v>
      </c>
      <c r="Q5" s="470">
        <f>SUM(E5:P5)</f>
        <v>72596</v>
      </c>
      <c r="R5" s="471">
        <f>SUM(E5:J5)</f>
        <v>14504</v>
      </c>
      <c r="S5" s="471">
        <f>SUM(K5:P5)</f>
        <v>58092</v>
      </c>
    </row>
    <row r="6" spans="2:22" hidden="1">
      <c r="B6" s="473" t="s">
        <v>141</v>
      </c>
      <c r="C6" s="474" t="s">
        <v>195</v>
      </c>
      <c r="D6" s="474" t="s">
        <v>194</v>
      </c>
      <c r="E6" s="475">
        <v>7329</v>
      </c>
      <c r="F6" s="475">
        <v>7179</v>
      </c>
      <c r="G6" s="475">
        <v>7563</v>
      </c>
      <c r="H6" s="475">
        <v>5002</v>
      </c>
      <c r="I6" s="475">
        <v>2562</v>
      </c>
      <c r="J6" s="475">
        <v>2181</v>
      </c>
      <c r="K6" s="475">
        <v>2281</v>
      </c>
      <c r="L6" s="475">
        <v>3231</v>
      </c>
      <c r="M6" s="475">
        <v>4126</v>
      </c>
      <c r="N6" s="475">
        <v>8323</v>
      </c>
      <c r="O6" s="475">
        <v>8437</v>
      </c>
      <c r="P6" s="475">
        <v>9929</v>
      </c>
      <c r="Q6" s="475">
        <f>SUM(E6:P6)</f>
        <v>68143</v>
      </c>
      <c r="R6" s="462">
        <f>SUM(E6:J6)</f>
        <v>31816</v>
      </c>
      <c r="S6" s="462">
        <f t="shared" ref="S6:S14" si="1">SUM(K6:P6)</f>
        <v>36327</v>
      </c>
    </row>
    <row r="7" spans="2:22">
      <c r="B7" s="473" t="s">
        <v>125</v>
      </c>
      <c r="C7" s="474" t="s">
        <v>196</v>
      </c>
      <c r="D7" s="474" t="s">
        <v>194</v>
      </c>
      <c r="E7" s="475">
        <v>43536</v>
      </c>
      <c r="F7" s="475">
        <v>56577</v>
      </c>
      <c r="G7" s="475">
        <v>68058</v>
      </c>
      <c r="H7" s="475">
        <v>61997</v>
      </c>
      <c r="I7" s="475">
        <v>56284</v>
      </c>
      <c r="J7" s="475">
        <v>50685</v>
      </c>
      <c r="K7" s="475">
        <v>59040</v>
      </c>
      <c r="L7" s="475">
        <v>59048</v>
      </c>
      <c r="M7" s="475">
        <v>56776</v>
      </c>
      <c r="N7" s="475">
        <v>61063</v>
      </c>
      <c r="O7" s="475">
        <v>66873</v>
      </c>
      <c r="P7" s="475">
        <v>68370</v>
      </c>
      <c r="Q7" s="475">
        <f t="shared" ref="Q7:Q14" si="2">SUM(E7:P7)</f>
        <v>708307</v>
      </c>
      <c r="R7" s="462">
        <f t="shared" ref="R7:R14" si="3">SUM(E7:J7)</f>
        <v>337137</v>
      </c>
      <c r="S7" s="462">
        <f t="shared" si="1"/>
        <v>371170</v>
      </c>
    </row>
    <row r="8" spans="2:22" ht="25.5">
      <c r="B8" s="473" t="s">
        <v>125</v>
      </c>
      <c r="C8" s="474" t="s">
        <v>197</v>
      </c>
      <c r="D8" s="474" t="s">
        <v>194</v>
      </c>
      <c r="E8" s="475">
        <v>2619</v>
      </c>
      <c r="F8" s="475">
        <v>3577</v>
      </c>
      <c r="G8" s="475">
        <v>3521</v>
      </c>
      <c r="H8" s="475">
        <v>1351</v>
      </c>
      <c r="I8" s="475">
        <v>277</v>
      </c>
      <c r="J8" s="475">
        <v>580</v>
      </c>
      <c r="K8" s="475">
        <v>1348</v>
      </c>
      <c r="L8" s="475">
        <v>1368</v>
      </c>
      <c r="M8" s="475">
        <v>1721</v>
      </c>
      <c r="N8" s="475">
        <v>727</v>
      </c>
      <c r="O8" s="475">
        <v>890</v>
      </c>
      <c r="P8" s="475">
        <v>907</v>
      </c>
      <c r="Q8" s="475">
        <f t="shared" si="2"/>
        <v>18886</v>
      </c>
      <c r="R8" s="462">
        <f t="shared" si="3"/>
        <v>11925</v>
      </c>
      <c r="S8" s="462">
        <f t="shared" si="1"/>
        <v>6961</v>
      </c>
    </row>
    <row r="9" spans="2:22" ht="51">
      <c r="B9" s="473" t="s">
        <v>9</v>
      </c>
      <c r="C9" s="474" t="s">
        <v>198</v>
      </c>
      <c r="D9" s="474" t="s">
        <v>194</v>
      </c>
      <c r="E9" s="476">
        <v>275227</v>
      </c>
      <c r="F9" s="476">
        <v>285751</v>
      </c>
      <c r="G9" s="476">
        <v>250592</v>
      </c>
      <c r="H9" s="476">
        <v>186269</v>
      </c>
      <c r="I9" s="476">
        <v>174775</v>
      </c>
      <c r="J9" s="476">
        <v>159253</v>
      </c>
      <c r="K9" s="476">
        <v>169497</v>
      </c>
      <c r="L9" s="476">
        <v>184084</v>
      </c>
      <c r="M9" s="476">
        <v>209145</v>
      </c>
      <c r="N9" s="476">
        <v>217212</v>
      </c>
      <c r="O9" s="476">
        <v>239585</v>
      </c>
      <c r="P9" s="476">
        <v>298143</v>
      </c>
      <c r="Q9" s="476">
        <f t="shared" si="2"/>
        <v>2649533</v>
      </c>
      <c r="R9" s="462">
        <f t="shared" si="3"/>
        <v>1331867</v>
      </c>
      <c r="S9" s="462">
        <f t="shared" si="1"/>
        <v>1317666</v>
      </c>
    </row>
    <row r="10" spans="2:22" ht="25.5">
      <c r="B10" s="473" t="s">
        <v>9</v>
      </c>
      <c r="C10" s="474" t="s">
        <v>199</v>
      </c>
      <c r="D10" s="474"/>
      <c r="E10" s="476">
        <v>86274</v>
      </c>
      <c r="F10" s="476">
        <v>113431</v>
      </c>
      <c r="G10" s="476">
        <v>100760</v>
      </c>
      <c r="H10" s="476">
        <v>69341</v>
      </c>
      <c r="I10" s="476">
        <v>48737</v>
      </c>
      <c r="J10" s="476">
        <v>43497</v>
      </c>
      <c r="K10" s="476">
        <v>43891</v>
      </c>
      <c r="L10" s="476">
        <v>54497</v>
      </c>
      <c r="M10" s="476">
        <v>55243</v>
      </c>
      <c r="N10" s="476">
        <v>74734</v>
      </c>
      <c r="O10" s="476">
        <v>86213</v>
      </c>
      <c r="P10" s="476">
        <v>81849</v>
      </c>
      <c r="Q10" s="476">
        <f>SUM(E10:P10)</f>
        <v>858467</v>
      </c>
      <c r="R10" s="462">
        <f t="shared" si="3"/>
        <v>462040</v>
      </c>
      <c r="S10" s="462">
        <f t="shared" si="1"/>
        <v>396427</v>
      </c>
    </row>
    <row r="11" spans="2:22" ht="25.5">
      <c r="B11" s="473"/>
      <c r="C11" s="474" t="s">
        <v>200</v>
      </c>
      <c r="D11" s="474"/>
      <c r="E11" s="476">
        <v>37109</v>
      </c>
      <c r="F11" s="476">
        <v>32153</v>
      </c>
      <c r="G11" s="476">
        <v>30619</v>
      </c>
      <c r="H11" s="476">
        <v>25764</v>
      </c>
      <c r="I11" s="476">
        <v>15441</v>
      </c>
      <c r="J11" s="476">
        <v>15972</v>
      </c>
      <c r="K11" s="476">
        <v>14943</v>
      </c>
      <c r="L11" s="476">
        <v>16423</v>
      </c>
      <c r="M11" s="476">
        <v>17292</v>
      </c>
      <c r="N11" s="476">
        <v>18440</v>
      </c>
      <c r="O11" s="476">
        <v>20124</v>
      </c>
      <c r="P11" s="476">
        <v>22529</v>
      </c>
      <c r="Q11" s="476">
        <f>SUM(E11:P11)</f>
        <v>266809</v>
      </c>
      <c r="R11" s="462">
        <f t="shared" si="3"/>
        <v>157058</v>
      </c>
      <c r="S11" s="462">
        <f t="shared" si="1"/>
        <v>109751</v>
      </c>
    </row>
    <row r="12" spans="2:22">
      <c r="B12" s="473" t="s">
        <v>99</v>
      </c>
      <c r="C12" s="474" t="s">
        <v>153</v>
      </c>
      <c r="D12" s="474" t="s">
        <v>194</v>
      </c>
      <c r="E12" s="475">
        <v>2894</v>
      </c>
      <c r="F12" s="475">
        <v>3544</v>
      </c>
      <c r="G12" s="475">
        <v>3899</v>
      </c>
      <c r="H12" s="475">
        <v>6388</v>
      </c>
      <c r="I12" s="475">
        <v>5258</v>
      </c>
      <c r="J12" s="475">
        <v>2557</v>
      </c>
      <c r="K12" s="475">
        <v>4500</v>
      </c>
      <c r="L12" s="475">
        <v>3543</v>
      </c>
      <c r="M12" s="475">
        <v>4693</v>
      </c>
      <c r="N12" s="475">
        <v>7848</v>
      </c>
      <c r="O12" s="475">
        <v>6012</v>
      </c>
      <c r="P12" s="475">
        <v>5061</v>
      </c>
      <c r="Q12" s="475">
        <f t="shared" si="2"/>
        <v>56197</v>
      </c>
      <c r="R12" s="462">
        <f t="shared" si="3"/>
        <v>24540</v>
      </c>
      <c r="S12" s="462">
        <f t="shared" si="1"/>
        <v>31657</v>
      </c>
    </row>
    <row r="13" spans="2:22">
      <c r="B13" s="473" t="s">
        <v>99</v>
      </c>
      <c r="C13" s="474" t="s">
        <v>154</v>
      </c>
      <c r="D13" s="474"/>
      <c r="E13" s="475">
        <v>1501</v>
      </c>
      <c r="F13" s="475">
        <v>974</v>
      </c>
      <c r="G13" s="475">
        <v>5652</v>
      </c>
      <c r="H13" s="475">
        <v>1005</v>
      </c>
      <c r="I13" s="475">
        <v>0</v>
      </c>
      <c r="J13" s="475">
        <v>1324</v>
      </c>
      <c r="K13" s="475">
        <v>232</v>
      </c>
      <c r="L13" s="475">
        <v>312</v>
      </c>
      <c r="M13" s="475">
        <v>226</v>
      </c>
      <c r="N13" s="475">
        <v>1864</v>
      </c>
      <c r="O13" s="475">
        <v>2602</v>
      </c>
      <c r="P13" s="475">
        <v>2675</v>
      </c>
      <c r="Q13" s="475">
        <f t="shared" si="2"/>
        <v>18367</v>
      </c>
      <c r="R13" s="462">
        <f t="shared" si="3"/>
        <v>10456</v>
      </c>
      <c r="S13" s="462">
        <f t="shared" si="1"/>
        <v>7911</v>
      </c>
    </row>
    <row r="14" spans="2:22" ht="51">
      <c r="B14" s="473" t="s">
        <v>129</v>
      </c>
      <c r="C14" s="474" t="s">
        <v>201</v>
      </c>
      <c r="D14" s="474" t="s">
        <v>194</v>
      </c>
      <c r="E14" s="477">
        <v>18651</v>
      </c>
      <c r="F14" s="477">
        <v>18216</v>
      </c>
      <c r="G14" s="477">
        <v>17338</v>
      </c>
      <c r="H14" s="477">
        <v>14283</v>
      </c>
      <c r="I14" s="477">
        <v>10673</v>
      </c>
      <c r="J14" s="477">
        <v>7302</v>
      </c>
      <c r="K14" s="477">
        <v>8516</v>
      </c>
      <c r="L14" s="477">
        <v>8293</v>
      </c>
      <c r="M14" s="477">
        <v>8829</v>
      </c>
      <c r="N14" s="477">
        <v>9785</v>
      </c>
      <c r="O14" s="477">
        <v>9845</v>
      </c>
      <c r="P14" s="477">
        <v>18426</v>
      </c>
      <c r="Q14" s="477">
        <f t="shared" si="2"/>
        <v>150157</v>
      </c>
      <c r="R14" s="462">
        <f t="shared" si="3"/>
        <v>86463</v>
      </c>
      <c r="S14" s="462">
        <f t="shared" si="1"/>
        <v>63694</v>
      </c>
      <c r="U14" s="458" t="s">
        <v>189</v>
      </c>
      <c r="V14" s="458" t="s">
        <v>190</v>
      </c>
    </row>
    <row r="15" spans="2:22" ht="25.5">
      <c r="B15" s="478" t="s">
        <v>5</v>
      </c>
      <c r="C15" s="479" t="s">
        <v>202</v>
      </c>
      <c r="D15" s="480" t="s">
        <v>194</v>
      </c>
      <c r="E15" s="481">
        <v>921</v>
      </c>
      <c r="F15" s="482">
        <v>921</v>
      </c>
      <c r="G15" s="482">
        <v>921</v>
      </c>
      <c r="H15" s="482">
        <v>921</v>
      </c>
      <c r="I15" s="482">
        <v>22041</v>
      </c>
      <c r="J15" s="482">
        <v>24921</v>
      </c>
      <c r="K15" s="482">
        <v>16721</v>
      </c>
      <c r="L15" s="482">
        <v>27281</v>
      </c>
      <c r="M15" s="482">
        <v>27281</v>
      </c>
      <c r="N15" s="482">
        <v>20641</v>
      </c>
      <c r="O15" s="482">
        <v>921</v>
      </c>
      <c r="P15" s="482">
        <v>921</v>
      </c>
      <c r="Q15" s="462">
        <f>SUM(E15:P15)</f>
        <v>144412</v>
      </c>
      <c r="R15" s="462">
        <f t="shared" ref="R15:R18" si="4">SUM(E15:J15)</f>
        <v>50646</v>
      </c>
      <c r="S15" s="462">
        <f t="shared" ref="S15:S18" si="5">SUM(K15:P15)</f>
        <v>93766</v>
      </c>
    </row>
    <row r="16" spans="2:22">
      <c r="B16" s="478" t="s">
        <v>5</v>
      </c>
      <c r="C16" s="479" t="s">
        <v>203</v>
      </c>
      <c r="D16" s="480" t="s">
        <v>194</v>
      </c>
      <c r="E16" s="481">
        <v>11720</v>
      </c>
      <c r="F16" s="482">
        <v>9440</v>
      </c>
      <c r="G16" s="482">
        <v>8360</v>
      </c>
      <c r="H16" s="482">
        <v>6760</v>
      </c>
      <c r="I16" s="482">
        <v>6120</v>
      </c>
      <c r="J16" s="482">
        <v>6080</v>
      </c>
      <c r="K16" s="482">
        <v>5920</v>
      </c>
      <c r="L16" s="482">
        <v>6640</v>
      </c>
      <c r="M16" s="482">
        <v>6640</v>
      </c>
      <c r="N16" s="482">
        <v>7760</v>
      </c>
      <c r="O16" s="482">
        <v>7880</v>
      </c>
      <c r="P16" s="482">
        <v>8640</v>
      </c>
      <c r="Q16" s="462">
        <f>SUM(E16:P16)</f>
        <v>91960</v>
      </c>
      <c r="R16" s="462">
        <f t="shared" si="4"/>
        <v>48480</v>
      </c>
      <c r="S16" s="462">
        <f t="shared" si="5"/>
        <v>43480</v>
      </c>
    </row>
    <row r="17" spans="2:19">
      <c r="B17" s="478" t="s">
        <v>5</v>
      </c>
      <c r="C17" s="479" t="s">
        <v>204</v>
      </c>
      <c r="D17" s="480" t="s">
        <v>194</v>
      </c>
      <c r="E17" s="481">
        <v>1261</v>
      </c>
      <c r="F17" s="482">
        <v>4838</v>
      </c>
      <c r="G17" s="482">
        <v>-1707</v>
      </c>
      <c r="H17" s="482">
        <v>1096</v>
      </c>
      <c r="I17" s="482">
        <v>1426</v>
      </c>
      <c r="J17" s="482">
        <v>1012</v>
      </c>
      <c r="K17" s="482">
        <v>3141</v>
      </c>
      <c r="L17" s="482">
        <v>3687</v>
      </c>
      <c r="M17" s="482">
        <v>3687</v>
      </c>
      <c r="N17" s="482">
        <v>2953</v>
      </c>
      <c r="O17" s="482">
        <v>2896</v>
      </c>
      <c r="P17" s="482">
        <v>4291</v>
      </c>
      <c r="Q17" s="462">
        <f>SUM(E17:P17)</f>
        <v>28581</v>
      </c>
      <c r="R17" s="462">
        <f t="shared" si="4"/>
        <v>7926</v>
      </c>
      <c r="S17" s="462">
        <f t="shared" si="5"/>
        <v>20655</v>
      </c>
    </row>
    <row r="18" spans="2:19">
      <c r="B18" s="478" t="s">
        <v>5</v>
      </c>
      <c r="C18" s="479" t="s">
        <v>205</v>
      </c>
      <c r="D18" s="480" t="s">
        <v>194</v>
      </c>
      <c r="E18" s="481">
        <v>164</v>
      </c>
      <c r="F18" s="482">
        <v>200</v>
      </c>
      <c r="G18" s="482">
        <v>241</v>
      </c>
      <c r="H18" s="482">
        <v>100</v>
      </c>
      <c r="I18" s="482">
        <v>219</v>
      </c>
      <c r="J18" s="482">
        <v>485</v>
      </c>
      <c r="K18" s="482">
        <v>1080</v>
      </c>
      <c r="L18" s="482">
        <v>303</v>
      </c>
      <c r="M18" s="482">
        <v>303</v>
      </c>
      <c r="N18" s="482">
        <v>945</v>
      </c>
      <c r="O18" s="482">
        <v>82</v>
      </c>
      <c r="P18" s="482">
        <v>208</v>
      </c>
      <c r="Q18" s="462">
        <f>SUM(E18:P18)</f>
        <v>4330</v>
      </c>
      <c r="R18" s="462">
        <f t="shared" si="4"/>
        <v>1409</v>
      </c>
      <c r="S18" s="462">
        <f t="shared" si="5"/>
        <v>2921</v>
      </c>
    </row>
    <row r="19" spans="2:19" s="491" customFormat="1">
      <c r="B19" s="487"/>
      <c r="C19" s="485"/>
      <c r="D19" s="488"/>
      <c r="E19" s="486"/>
      <c r="F19" s="489"/>
      <c r="G19" s="489"/>
      <c r="H19" s="489"/>
      <c r="I19" s="489"/>
      <c r="J19" s="489"/>
      <c r="K19" s="489"/>
      <c r="L19" s="489"/>
      <c r="M19" s="489"/>
      <c r="N19" s="489"/>
      <c r="O19" s="489"/>
      <c r="P19" s="489"/>
      <c r="Q19" s="490"/>
      <c r="R19" s="490"/>
      <c r="S19" s="490"/>
    </row>
    <row r="20" spans="2:19" ht="15.75" thickBot="1">
      <c r="B20" s="483" t="s">
        <v>206</v>
      </c>
      <c r="C20" s="482"/>
      <c r="D20" s="482"/>
      <c r="E20" s="558" t="s">
        <v>31</v>
      </c>
      <c r="F20" s="558" t="s">
        <v>32</v>
      </c>
      <c r="G20" s="559" t="s">
        <v>36</v>
      </c>
      <c r="H20" s="559" t="s">
        <v>38</v>
      </c>
      <c r="I20" s="559" t="s">
        <v>39</v>
      </c>
      <c r="J20" s="559" t="s">
        <v>40</v>
      </c>
      <c r="K20" s="559" t="s">
        <v>41</v>
      </c>
      <c r="L20" s="559" t="s">
        <v>42</v>
      </c>
      <c r="M20" s="559" t="s">
        <v>44</v>
      </c>
      <c r="N20" s="559" t="s">
        <v>47</v>
      </c>
      <c r="O20" s="559" t="s">
        <v>48</v>
      </c>
      <c r="P20" s="559" t="s">
        <v>49</v>
      </c>
      <c r="Q20" s="560">
        <v>2012</v>
      </c>
      <c r="R20" s="482"/>
      <c r="S20" s="482"/>
    </row>
    <row r="21" spans="2:19">
      <c r="B21" s="483" t="s">
        <v>207</v>
      </c>
      <c r="C21" s="483"/>
      <c r="D21" s="483"/>
      <c r="E21" s="484">
        <f>SUM(E15:E18)</f>
        <v>14066</v>
      </c>
      <c r="F21" s="498">
        <f t="shared" ref="F21:P21" si="6">SUM(F15:F18)</f>
        <v>15399</v>
      </c>
      <c r="G21" s="502">
        <f t="shared" si="6"/>
        <v>7815</v>
      </c>
      <c r="H21" s="503">
        <f t="shared" si="6"/>
        <v>8877</v>
      </c>
      <c r="I21" s="503">
        <f t="shared" si="6"/>
        <v>29806</v>
      </c>
      <c r="J21" s="503">
        <f t="shared" si="6"/>
        <v>32498</v>
      </c>
      <c r="K21" s="503">
        <f t="shared" si="6"/>
        <v>26862</v>
      </c>
      <c r="L21" s="503">
        <f t="shared" si="6"/>
        <v>37911</v>
      </c>
      <c r="M21" s="503">
        <f t="shared" si="6"/>
        <v>37911</v>
      </c>
      <c r="N21" s="503">
        <f t="shared" si="6"/>
        <v>32299</v>
      </c>
      <c r="O21" s="503">
        <f t="shared" si="6"/>
        <v>11779</v>
      </c>
      <c r="P21" s="504">
        <f t="shared" si="6"/>
        <v>14060</v>
      </c>
      <c r="Q21" s="501">
        <f t="shared" ref="Q21:Q29" si="7">SUM(E21:P21)</f>
        <v>269283</v>
      </c>
      <c r="R21" s="483"/>
      <c r="S21" s="483"/>
    </row>
    <row r="22" spans="2:19">
      <c r="B22" s="483" t="s">
        <v>208</v>
      </c>
      <c r="C22" s="483"/>
      <c r="D22" s="483"/>
      <c r="E22" s="484">
        <f>E7+E8</f>
        <v>46155</v>
      </c>
      <c r="F22" s="498">
        <f t="shared" ref="F22:P22" si="8">F7+F8</f>
        <v>60154</v>
      </c>
      <c r="G22" s="505">
        <f t="shared" si="8"/>
        <v>71579</v>
      </c>
      <c r="H22" s="496">
        <f t="shared" si="8"/>
        <v>63348</v>
      </c>
      <c r="I22" s="496">
        <f t="shared" si="8"/>
        <v>56561</v>
      </c>
      <c r="J22" s="496">
        <f t="shared" si="8"/>
        <v>51265</v>
      </c>
      <c r="K22" s="496">
        <f t="shared" si="8"/>
        <v>60388</v>
      </c>
      <c r="L22" s="496">
        <f t="shared" si="8"/>
        <v>60416</v>
      </c>
      <c r="M22" s="496">
        <f t="shared" si="8"/>
        <v>58497</v>
      </c>
      <c r="N22" s="496">
        <f t="shared" si="8"/>
        <v>61790</v>
      </c>
      <c r="O22" s="496">
        <f t="shared" si="8"/>
        <v>67763</v>
      </c>
      <c r="P22" s="506">
        <f t="shared" si="8"/>
        <v>69277</v>
      </c>
      <c r="Q22" s="501">
        <f t="shared" si="7"/>
        <v>727193</v>
      </c>
      <c r="R22" s="483"/>
      <c r="S22" s="483"/>
    </row>
    <row r="23" spans="2:19">
      <c r="B23" s="483" t="s">
        <v>209</v>
      </c>
      <c r="C23" s="483"/>
      <c r="D23" s="483"/>
      <c r="E23" s="483">
        <v>0</v>
      </c>
      <c r="F23" s="499">
        <v>0</v>
      </c>
      <c r="G23" s="507">
        <v>0</v>
      </c>
      <c r="H23" s="497">
        <v>0</v>
      </c>
      <c r="I23" s="497">
        <v>0</v>
      </c>
      <c r="J23" s="497">
        <v>0</v>
      </c>
      <c r="K23" s="497">
        <v>0</v>
      </c>
      <c r="L23" s="497">
        <v>0</v>
      </c>
      <c r="M23" s="497">
        <v>0</v>
      </c>
      <c r="N23" s="497">
        <v>0</v>
      </c>
      <c r="O23" s="497">
        <v>0</v>
      </c>
      <c r="P23" s="508">
        <v>0</v>
      </c>
      <c r="Q23" s="501">
        <f t="shared" si="7"/>
        <v>0</v>
      </c>
      <c r="R23" s="483"/>
      <c r="S23" s="483"/>
    </row>
    <row r="24" spans="2:19">
      <c r="B24" s="483" t="s">
        <v>210</v>
      </c>
      <c r="C24" s="483"/>
      <c r="D24" s="483"/>
      <c r="E24" s="483">
        <v>0</v>
      </c>
      <c r="F24" s="499">
        <v>0</v>
      </c>
      <c r="G24" s="507">
        <v>0</v>
      </c>
      <c r="H24" s="497">
        <v>0</v>
      </c>
      <c r="I24" s="497">
        <v>0</v>
      </c>
      <c r="J24" s="497">
        <v>0</v>
      </c>
      <c r="K24" s="497">
        <v>0</v>
      </c>
      <c r="L24" s="497">
        <v>0</v>
      </c>
      <c r="M24" s="497">
        <v>0</v>
      </c>
      <c r="N24" s="497">
        <v>0</v>
      </c>
      <c r="O24" s="497">
        <v>0</v>
      </c>
      <c r="P24" s="508">
        <v>0</v>
      </c>
      <c r="Q24" s="501">
        <f t="shared" si="7"/>
        <v>0</v>
      </c>
      <c r="R24" s="483"/>
      <c r="S24" s="483"/>
    </row>
    <row r="25" spans="2:19">
      <c r="B25" s="483" t="s">
        <v>211</v>
      </c>
      <c r="C25" s="483"/>
      <c r="D25" s="483"/>
      <c r="E25" s="483">
        <v>0</v>
      </c>
      <c r="F25" s="499">
        <v>0</v>
      </c>
      <c r="G25" s="507">
        <v>0</v>
      </c>
      <c r="H25" s="497">
        <v>0</v>
      </c>
      <c r="I25" s="497">
        <v>0</v>
      </c>
      <c r="J25" s="497">
        <v>0</v>
      </c>
      <c r="K25" s="497">
        <v>0</v>
      </c>
      <c r="L25" s="497">
        <v>0</v>
      </c>
      <c r="M25" s="497">
        <v>0</v>
      </c>
      <c r="N25" s="497">
        <v>0</v>
      </c>
      <c r="O25" s="497">
        <v>0</v>
      </c>
      <c r="P25" s="508">
        <v>0</v>
      </c>
      <c r="Q25" s="501">
        <f t="shared" si="7"/>
        <v>0</v>
      </c>
      <c r="R25" s="483"/>
      <c r="S25" s="483"/>
    </row>
    <row r="26" spans="2:19">
      <c r="B26" s="483" t="s">
        <v>212</v>
      </c>
      <c r="C26" s="483"/>
      <c r="D26" s="483"/>
      <c r="E26" s="484">
        <f>E9+E10+E11</f>
        <v>398610</v>
      </c>
      <c r="F26" s="498">
        <f t="shared" ref="F26:P26" si="9">F9+F10+F11</f>
        <v>431335</v>
      </c>
      <c r="G26" s="505">
        <f t="shared" si="9"/>
        <v>381971</v>
      </c>
      <c r="H26" s="496">
        <f t="shared" si="9"/>
        <v>281374</v>
      </c>
      <c r="I26" s="496">
        <f t="shared" si="9"/>
        <v>238953</v>
      </c>
      <c r="J26" s="496">
        <f t="shared" si="9"/>
        <v>218722</v>
      </c>
      <c r="K26" s="496">
        <f t="shared" si="9"/>
        <v>228331</v>
      </c>
      <c r="L26" s="496">
        <f t="shared" si="9"/>
        <v>255004</v>
      </c>
      <c r="M26" s="496">
        <f t="shared" si="9"/>
        <v>281680</v>
      </c>
      <c r="N26" s="496">
        <f t="shared" si="9"/>
        <v>310386</v>
      </c>
      <c r="O26" s="496">
        <f t="shared" si="9"/>
        <v>345922</v>
      </c>
      <c r="P26" s="506">
        <f t="shared" si="9"/>
        <v>402521</v>
      </c>
      <c r="Q26" s="501">
        <f t="shared" si="7"/>
        <v>3774809</v>
      </c>
      <c r="R26" s="483"/>
      <c r="S26" s="483"/>
    </row>
    <row r="27" spans="2:19">
      <c r="B27" s="483" t="s">
        <v>213</v>
      </c>
      <c r="C27" s="483"/>
      <c r="D27" s="483"/>
      <c r="E27" s="484">
        <f>E12+E13</f>
        <v>4395</v>
      </c>
      <c r="F27" s="498">
        <f t="shared" ref="F27:P27" si="10">F12+F13</f>
        <v>4518</v>
      </c>
      <c r="G27" s="505">
        <f t="shared" si="10"/>
        <v>9551</v>
      </c>
      <c r="H27" s="496">
        <f t="shared" si="10"/>
        <v>7393</v>
      </c>
      <c r="I27" s="496">
        <f t="shared" si="10"/>
        <v>5258</v>
      </c>
      <c r="J27" s="496">
        <f t="shared" si="10"/>
        <v>3881</v>
      </c>
      <c r="K27" s="496">
        <f t="shared" si="10"/>
        <v>4732</v>
      </c>
      <c r="L27" s="496">
        <f t="shared" si="10"/>
        <v>3855</v>
      </c>
      <c r="M27" s="496">
        <f t="shared" si="10"/>
        <v>4919</v>
      </c>
      <c r="N27" s="496">
        <f t="shared" si="10"/>
        <v>9712</v>
      </c>
      <c r="O27" s="496">
        <f t="shared" si="10"/>
        <v>8614</v>
      </c>
      <c r="P27" s="506">
        <f t="shared" si="10"/>
        <v>7736</v>
      </c>
      <c r="Q27" s="501">
        <f t="shared" si="7"/>
        <v>74564</v>
      </c>
      <c r="R27" s="483"/>
      <c r="S27" s="483"/>
    </row>
    <row r="28" spans="2:19">
      <c r="B28" s="483" t="s">
        <v>214</v>
      </c>
      <c r="C28" s="483"/>
      <c r="D28" s="483"/>
      <c r="E28" s="484">
        <f>E14</f>
        <v>18651</v>
      </c>
      <c r="F28" s="498">
        <f t="shared" ref="F28:P28" si="11">F14</f>
        <v>18216</v>
      </c>
      <c r="G28" s="505">
        <f t="shared" si="11"/>
        <v>17338</v>
      </c>
      <c r="H28" s="496">
        <f t="shared" si="11"/>
        <v>14283</v>
      </c>
      <c r="I28" s="496">
        <f t="shared" si="11"/>
        <v>10673</v>
      </c>
      <c r="J28" s="496">
        <f t="shared" si="11"/>
        <v>7302</v>
      </c>
      <c r="K28" s="496">
        <f t="shared" si="11"/>
        <v>8516</v>
      </c>
      <c r="L28" s="496">
        <f t="shared" si="11"/>
        <v>8293</v>
      </c>
      <c r="M28" s="496">
        <f t="shared" si="11"/>
        <v>8829</v>
      </c>
      <c r="N28" s="496">
        <f t="shared" si="11"/>
        <v>9785</v>
      </c>
      <c r="O28" s="496">
        <f t="shared" si="11"/>
        <v>9845</v>
      </c>
      <c r="P28" s="506">
        <f t="shared" si="11"/>
        <v>18426</v>
      </c>
      <c r="Q28" s="501">
        <f t="shared" si="7"/>
        <v>150157</v>
      </c>
      <c r="R28" s="483"/>
      <c r="S28" s="483"/>
    </row>
    <row r="29" spans="2:19" ht="15.75" thickBot="1">
      <c r="B29" s="483" t="s">
        <v>215</v>
      </c>
      <c r="C29" s="483"/>
      <c r="D29" s="483"/>
      <c r="E29" s="483">
        <v>0</v>
      </c>
      <c r="F29" s="500">
        <v>0</v>
      </c>
      <c r="G29" s="509">
        <v>0</v>
      </c>
      <c r="H29" s="510">
        <v>0</v>
      </c>
      <c r="I29" s="511">
        <v>0</v>
      </c>
      <c r="J29" s="510">
        <v>0</v>
      </c>
      <c r="K29" s="511">
        <v>0</v>
      </c>
      <c r="L29" s="510">
        <v>0</v>
      </c>
      <c r="M29" s="511">
        <v>0</v>
      </c>
      <c r="N29" s="510">
        <v>0</v>
      </c>
      <c r="O29" s="511">
        <v>0</v>
      </c>
      <c r="P29" s="512">
        <v>0</v>
      </c>
      <c r="Q29" s="501">
        <f t="shared" si="7"/>
        <v>0</v>
      </c>
      <c r="R29" s="483"/>
      <c r="S29" s="483"/>
    </row>
    <row r="30" spans="2:19">
      <c r="F30" s="561"/>
    </row>
    <row r="31" spans="2:19">
      <c r="G31" s="455">
        <f>G21/1000</f>
        <v>7.8150000000000004</v>
      </c>
      <c r="H31" s="455">
        <f t="shared" ref="H31:Q31" si="12">H21/1000</f>
        <v>8.8770000000000007</v>
      </c>
      <c r="I31" s="455">
        <f t="shared" si="12"/>
        <v>29.806000000000001</v>
      </c>
      <c r="J31" s="455">
        <f t="shared" si="12"/>
        <v>32.497999999999998</v>
      </c>
      <c r="K31" s="455">
        <f t="shared" si="12"/>
        <v>26.861999999999998</v>
      </c>
      <c r="L31" s="455">
        <f t="shared" si="12"/>
        <v>37.911000000000001</v>
      </c>
      <c r="M31" s="455">
        <f t="shared" si="12"/>
        <v>37.911000000000001</v>
      </c>
      <c r="N31" s="455">
        <f t="shared" si="12"/>
        <v>32.298999999999999</v>
      </c>
      <c r="O31" s="455">
        <f t="shared" si="12"/>
        <v>11.779</v>
      </c>
      <c r="P31" s="455">
        <f t="shared" si="12"/>
        <v>14.06</v>
      </c>
      <c r="Q31" s="455">
        <f t="shared" si="12"/>
        <v>269.28300000000002</v>
      </c>
    </row>
    <row r="32" spans="2:19">
      <c r="G32" s="455">
        <f t="shared" ref="G32:Q38" si="13">G22/1000</f>
        <v>71.578999999999994</v>
      </c>
      <c r="H32" s="455">
        <f t="shared" si="13"/>
        <v>63.347999999999999</v>
      </c>
      <c r="I32" s="455">
        <f t="shared" si="13"/>
        <v>56.561</v>
      </c>
      <c r="J32" s="455">
        <f t="shared" si="13"/>
        <v>51.265000000000001</v>
      </c>
      <c r="K32" s="455">
        <f t="shared" si="13"/>
        <v>60.387999999999998</v>
      </c>
      <c r="L32" s="455">
        <f t="shared" si="13"/>
        <v>60.415999999999997</v>
      </c>
      <c r="M32" s="455">
        <f t="shared" si="13"/>
        <v>58.497</v>
      </c>
      <c r="N32" s="455">
        <f t="shared" si="13"/>
        <v>61.79</v>
      </c>
      <c r="O32" s="455">
        <f t="shared" si="13"/>
        <v>67.763000000000005</v>
      </c>
      <c r="P32" s="455">
        <f t="shared" si="13"/>
        <v>69.277000000000001</v>
      </c>
      <c r="Q32" s="455">
        <f t="shared" si="13"/>
        <v>727.19299999999998</v>
      </c>
    </row>
    <row r="33" spans="7:17">
      <c r="G33" s="455">
        <f t="shared" si="13"/>
        <v>0</v>
      </c>
      <c r="H33" s="455">
        <f t="shared" si="13"/>
        <v>0</v>
      </c>
      <c r="I33" s="455">
        <f t="shared" si="13"/>
        <v>0</v>
      </c>
      <c r="J33" s="455">
        <f t="shared" si="13"/>
        <v>0</v>
      </c>
      <c r="K33" s="455">
        <f t="shared" si="13"/>
        <v>0</v>
      </c>
      <c r="L33" s="455">
        <f t="shared" si="13"/>
        <v>0</v>
      </c>
      <c r="M33" s="455">
        <f t="shared" si="13"/>
        <v>0</v>
      </c>
      <c r="N33" s="455">
        <f t="shared" si="13"/>
        <v>0</v>
      </c>
      <c r="O33" s="455">
        <f t="shared" si="13"/>
        <v>0</v>
      </c>
      <c r="P33" s="455">
        <f t="shared" si="13"/>
        <v>0</v>
      </c>
      <c r="Q33" s="455">
        <f t="shared" si="13"/>
        <v>0</v>
      </c>
    </row>
    <row r="34" spans="7:17">
      <c r="G34" s="455">
        <f t="shared" si="13"/>
        <v>0</v>
      </c>
      <c r="H34" s="455">
        <f t="shared" si="13"/>
        <v>0</v>
      </c>
      <c r="I34" s="455">
        <f t="shared" si="13"/>
        <v>0</v>
      </c>
      <c r="J34" s="455">
        <f t="shared" si="13"/>
        <v>0</v>
      </c>
      <c r="K34" s="455">
        <f t="shared" si="13"/>
        <v>0</v>
      </c>
      <c r="L34" s="455">
        <f t="shared" si="13"/>
        <v>0</v>
      </c>
      <c r="M34" s="455">
        <f t="shared" si="13"/>
        <v>0</v>
      </c>
      <c r="N34" s="455">
        <f t="shared" si="13"/>
        <v>0</v>
      </c>
      <c r="O34" s="455">
        <f t="shared" si="13"/>
        <v>0</v>
      </c>
      <c r="P34" s="455">
        <f t="shared" si="13"/>
        <v>0</v>
      </c>
      <c r="Q34" s="455">
        <f t="shared" si="13"/>
        <v>0</v>
      </c>
    </row>
    <row r="35" spans="7:17">
      <c r="G35" s="455">
        <f t="shared" si="13"/>
        <v>0</v>
      </c>
      <c r="H35" s="455">
        <f t="shared" si="13"/>
        <v>0</v>
      </c>
      <c r="I35" s="455">
        <f t="shared" si="13"/>
        <v>0</v>
      </c>
      <c r="J35" s="455">
        <f t="shared" si="13"/>
        <v>0</v>
      </c>
      <c r="K35" s="455">
        <f t="shared" si="13"/>
        <v>0</v>
      </c>
      <c r="L35" s="455">
        <f t="shared" si="13"/>
        <v>0</v>
      </c>
      <c r="M35" s="455">
        <f t="shared" si="13"/>
        <v>0</v>
      </c>
      <c r="N35" s="455">
        <f t="shared" si="13"/>
        <v>0</v>
      </c>
      <c r="O35" s="455">
        <f t="shared" si="13"/>
        <v>0</v>
      </c>
      <c r="P35" s="455">
        <f t="shared" si="13"/>
        <v>0</v>
      </c>
      <c r="Q35" s="455">
        <f t="shared" si="13"/>
        <v>0</v>
      </c>
    </row>
    <row r="36" spans="7:17">
      <c r="G36" s="455">
        <f t="shared" si="13"/>
        <v>381.971</v>
      </c>
      <c r="H36" s="455">
        <f t="shared" si="13"/>
        <v>281.37400000000002</v>
      </c>
      <c r="I36" s="455">
        <f t="shared" si="13"/>
        <v>238.953</v>
      </c>
      <c r="J36" s="455">
        <f t="shared" si="13"/>
        <v>218.72200000000001</v>
      </c>
      <c r="K36" s="455">
        <f t="shared" si="13"/>
        <v>228.33099999999999</v>
      </c>
      <c r="L36" s="455">
        <f t="shared" si="13"/>
        <v>255.00399999999999</v>
      </c>
      <c r="M36" s="455">
        <f t="shared" si="13"/>
        <v>281.68</v>
      </c>
      <c r="N36" s="455">
        <f t="shared" si="13"/>
        <v>310.38600000000002</v>
      </c>
      <c r="O36" s="455">
        <f t="shared" si="13"/>
        <v>345.92200000000003</v>
      </c>
      <c r="P36" s="455">
        <f t="shared" si="13"/>
        <v>402.52100000000002</v>
      </c>
      <c r="Q36" s="455">
        <f t="shared" si="13"/>
        <v>3774.8090000000002</v>
      </c>
    </row>
    <row r="37" spans="7:17">
      <c r="G37" s="455">
        <f t="shared" si="13"/>
        <v>9.5510000000000002</v>
      </c>
      <c r="H37" s="455">
        <f t="shared" si="13"/>
        <v>7.3929999999999998</v>
      </c>
      <c r="I37" s="455">
        <f t="shared" si="13"/>
        <v>5.258</v>
      </c>
      <c r="J37" s="455">
        <f t="shared" si="13"/>
        <v>3.8809999999999998</v>
      </c>
      <c r="K37" s="455">
        <f t="shared" si="13"/>
        <v>4.7320000000000002</v>
      </c>
      <c r="L37" s="455">
        <f t="shared" si="13"/>
        <v>3.855</v>
      </c>
      <c r="M37" s="455">
        <f t="shared" si="13"/>
        <v>4.9189999999999996</v>
      </c>
      <c r="N37" s="455">
        <f t="shared" si="13"/>
        <v>9.7119999999999997</v>
      </c>
      <c r="O37" s="455">
        <f t="shared" si="13"/>
        <v>8.6140000000000008</v>
      </c>
      <c r="P37" s="455">
        <f t="shared" si="13"/>
        <v>7.7359999999999998</v>
      </c>
      <c r="Q37" s="455">
        <f t="shared" si="13"/>
        <v>74.563999999999993</v>
      </c>
    </row>
    <row r="38" spans="7:17">
      <c r="G38" s="455">
        <f t="shared" si="13"/>
        <v>17.338000000000001</v>
      </c>
      <c r="H38" s="455">
        <f t="shared" si="13"/>
        <v>14.282999999999999</v>
      </c>
      <c r="I38" s="455">
        <f t="shared" si="13"/>
        <v>10.673</v>
      </c>
      <c r="J38" s="455">
        <f t="shared" si="13"/>
        <v>7.3019999999999996</v>
      </c>
      <c r="K38" s="455">
        <f t="shared" si="13"/>
        <v>8.516</v>
      </c>
      <c r="L38" s="455">
        <f t="shared" si="13"/>
        <v>8.2929999999999993</v>
      </c>
      <c r="M38" s="455">
        <f t="shared" si="13"/>
        <v>8.8290000000000006</v>
      </c>
      <c r="N38" s="455">
        <f t="shared" si="13"/>
        <v>9.7850000000000001</v>
      </c>
      <c r="O38" s="455">
        <f t="shared" si="13"/>
        <v>9.8450000000000006</v>
      </c>
      <c r="P38" s="455">
        <f t="shared" si="13"/>
        <v>18.425999999999998</v>
      </c>
      <c r="Q38" s="455">
        <f t="shared" si="13"/>
        <v>150.15700000000001</v>
      </c>
    </row>
    <row r="39" spans="7:17">
      <c r="G39" s="455">
        <f>G29/1000</f>
        <v>0</v>
      </c>
      <c r="H39" s="455">
        <f t="shared" ref="H39:Q39" si="14">H29/1000</f>
        <v>0</v>
      </c>
      <c r="I39" s="455">
        <f t="shared" si="14"/>
        <v>0</v>
      </c>
      <c r="J39" s="455">
        <f t="shared" si="14"/>
        <v>0</v>
      </c>
      <c r="K39" s="455">
        <f t="shared" si="14"/>
        <v>0</v>
      </c>
      <c r="L39" s="455">
        <f t="shared" si="14"/>
        <v>0</v>
      </c>
      <c r="M39" s="455">
        <f t="shared" si="14"/>
        <v>0</v>
      </c>
      <c r="N39" s="455">
        <f t="shared" si="14"/>
        <v>0</v>
      </c>
      <c r="O39" s="455">
        <f t="shared" si="14"/>
        <v>0</v>
      </c>
      <c r="P39" s="455">
        <f t="shared" si="14"/>
        <v>0</v>
      </c>
      <c r="Q39" s="455">
        <f t="shared" si="14"/>
        <v>0</v>
      </c>
    </row>
    <row r="41" spans="7:17">
      <c r="G41" s="482">
        <v>7.8150000000000004</v>
      </c>
      <c r="H41" s="482">
        <v>8.8770000000000007</v>
      </c>
      <c r="I41" s="482">
        <v>29.806000000000001</v>
      </c>
      <c r="J41" s="482">
        <v>32.497999999999998</v>
      </c>
      <c r="K41" s="482">
        <v>26.861999999999998</v>
      </c>
      <c r="L41" s="482">
        <v>37.911000000000001</v>
      </c>
      <c r="M41" s="482">
        <v>37.911000000000001</v>
      </c>
      <c r="N41" s="482">
        <v>32.298999999999999</v>
      </c>
      <c r="O41" s="482">
        <v>11.779</v>
      </c>
      <c r="P41" s="482">
        <v>14.06</v>
      </c>
      <c r="Q41" s="482">
        <v>269.28300000000002</v>
      </c>
    </row>
    <row r="42" spans="7:17">
      <c r="G42" s="482">
        <v>71.578999999999994</v>
      </c>
      <c r="H42" s="482">
        <v>63.347999999999999</v>
      </c>
      <c r="I42" s="482">
        <v>56.561</v>
      </c>
      <c r="J42" s="482">
        <v>51.265000000000001</v>
      </c>
      <c r="K42" s="482">
        <v>60.387999999999998</v>
      </c>
      <c r="L42" s="482">
        <v>60.415999999999997</v>
      </c>
      <c r="M42" s="482">
        <v>58.497</v>
      </c>
      <c r="N42" s="482">
        <v>61.79</v>
      </c>
      <c r="O42" s="482">
        <v>67.763000000000005</v>
      </c>
      <c r="P42" s="482">
        <v>69.277000000000001</v>
      </c>
      <c r="Q42" s="482">
        <v>727.19299999999998</v>
      </c>
    </row>
    <row r="43" spans="7:17">
      <c r="G43" s="482">
        <v>0</v>
      </c>
      <c r="H43" s="482">
        <v>0</v>
      </c>
      <c r="I43" s="482">
        <v>0</v>
      </c>
      <c r="J43" s="482">
        <v>0</v>
      </c>
      <c r="K43" s="482">
        <v>0</v>
      </c>
      <c r="L43" s="482">
        <v>0</v>
      </c>
      <c r="M43" s="482">
        <v>0</v>
      </c>
      <c r="N43" s="482">
        <v>0</v>
      </c>
      <c r="O43" s="482">
        <v>0</v>
      </c>
      <c r="P43" s="482">
        <v>0</v>
      </c>
      <c r="Q43" s="482">
        <v>0</v>
      </c>
    </row>
    <row r="44" spans="7:17">
      <c r="G44" s="482">
        <v>0</v>
      </c>
      <c r="H44" s="482">
        <v>0</v>
      </c>
      <c r="I44" s="482">
        <v>0</v>
      </c>
      <c r="J44" s="482">
        <v>0</v>
      </c>
      <c r="K44" s="482">
        <v>0</v>
      </c>
      <c r="L44" s="482">
        <v>0</v>
      </c>
      <c r="M44" s="482">
        <v>0</v>
      </c>
      <c r="N44" s="482">
        <v>0</v>
      </c>
      <c r="O44" s="482">
        <v>0</v>
      </c>
      <c r="P44" s="482">
        <v>0</v>
      </c>
      <c r="Q44" s="482">
        <v>0</v>
      </c>
    </row>
    <row r="45" spans="7:17">
      <c r="G45" s="482">
        <v>0</v>
      </c>
      <c r="H45" s="482">
        <v>0</v>
      </c>
      <c r="I45" s="482">
        <v>0</v>
      </c>
      <c r="J45" s="482">
        <v>0</v>
      </c>
      <c r="K45" s="482">
        <v>0</v>
      </c>
      <c r="L45" s="482">
        <v>0</v>
      </c>
      <c r="M45" s="482">
        <v>0</v>
      </c>
      <c r="N45" s="482">
        <v>0</v>
      </c>
      <c r="O45" s="482">
        <v>0</v>
      </c>
      <c r="P45" s="482">
        <v>0</v>
      </c>
      <c r="Q45" s="482">
        <v>0</v>
      </c>
    </row>
    <row r="46" spans="7:17">
      <c r="G46" s="482">
        <v>381.971</v>
      </c>
      <c r="H46" s="482">
        <v>281.37400000000002</v>
      </c>
      <c r="I46" s="482">
        <v>238.953</v>
      </c>
      <c r="J46" s="482">
        <v>218.72200000000001</v>
      </c>
      <c r="K46" s="482">
        <v>228.33099999999999</v>
      </c>
      <c r="L46" s="482">
        <v>255.00399999999999</v>
      </c>
      <c r="M46" s="482">
        <v>281.68</v>
      </c>
      <c r="N46" s="482">
        <v>310.38600000000002</v>
      </c>
      <c r="O46" s="482">
        <v>345.92200000000003</v>
      </c>
      <c r="P46" s="482">
        <v>402.52100000000002</v>
      </c>
      <c r="Q46" s="482">
        <v>3774.8090000000002</v>
      </c>
    </row>
    <row r="47" spans="7:17">
      <c r="G47" s="482">
        <v>9.5510000000000002</v>
      </c>
      <c r="H47" s="482">
        <v>7.3929999999999998</v>
      </c>
      <c r="I47" s="482">
        <v>5.258</v>
      </c>
      <c r="J47" s="482">
        <v>3.8809999999999998</v>
      </c>
      <c r="K47" s="482">
        <v>4.7320000000000002</v>
      </c>
      <c r="L47" s="482">
        <v>3.855</v>
      </c>
      <c r="M47" s="482">
        <v>4.9189999999999996</v>
      </c>
      <c r="N47" s="482">
        <v>9.7119999999999997</v>
      </c>
      <c r="O47" s="482">
        <v>8.6140000000000008</v>
      </c>
      <c r="P47" s="482">
        <v>7.7359999999999998</v>
      </c>
      <c r="Q47" s="482">
        <v>74.563999999999993</v>
      </c>
    </row>
    <row r="48" spans="7:17">
      <c r="G48" s="482">
        <v>17.338000000000001</v>
      </c>
      <c r="H48" s="482">
        <v>14.282999999999999</v>
      </c>
      <c r="I48" s="482">
        <v>10.673</v>
      </c>
      <c r="J48" s="482">
        <v>7.3019999999999996</v>
      </c>
      <c r="K48" s="482">
        <v>8.516</v>
      </c>
      <c r="L48" s="482">
        <v>8.2929999999999993</v>
      </c>
      <c r="M48" s="482">
        <v>8.8290000000000006</v>
      </c>
      <c r="N48" s="482">
        <v>9.7850000000000001</v>
      </c>
      <c r="O48" s="482">
        <v>9.8450000000000006</v>
      </c>
      <c r="P48" s="482">
        <v>18.425999999999998</v>
      </c>
      <c r="Q48" s="482">
        <v>150.15700000000001</v>
      </c>
    </row>
    <row r="49" spans="7:17">
      <c r="G49" s="482">
        <v>0</v>
      </c>
      <c r="H49" s="482">
        <v>0</v>
      </c>
      <c r="I49" s="482">
        <v>0</v>
      </c>
      <c r="J49" s="482">
        <v>0</v>
      </c>
      <c r="K49" s="482">
        <v>0</v>
      </c>
      <c r="L49" s="482">
        <v>0</v>
      </c>
      <c r="M49" s="482">
        <v>0</v>
      </c>
      <c r="N49" s="482">
        <v>0</v>
      </c>
      <c r="O49" s="482">
        <v>0</v>
      </c>
      <c r="P49" s="482">
        <v>0</v>
      </c>
      <c r="Q49" s="482">
        <v>0</v>
      </c>
    </row>
  </sheetData>
  <conditionalFormatting sqref="E14:Q14">
    <cfRule type="cellIs" dxfId="1" priority="3" stopIfTrue="1" operator="equal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1:R222"/>
  <sheetViews>
    <sheetView view="pageBreakPreview" zoomScale="80" zoomScaleNormal="90" zoomScaleSheetLayoutView="80" workbookViewId="0">
      <pane xSplit="3" ySplit="4" topLeftCell="D156" activePane="bottomRight" state="frozen"/>
      <selection activeCell="A5" sqref="A5:XFD5"/>
      <selection pane="topRight" activeCell="A5" sqref="A5:XFD5"/>
      <selection pane="bottomLeft" activeCell="A5" sqref="A5:XFD5"/>
      <selection pane="bottomRight" activeCell="A5" sqref="A5:XFD5"/>
    </sheetView>
  </sheetViews>
  <sheetFormatPr defaultRowHeight="15"/>
  <cols>
    <col min="1" max="1" width="7.140625" customWidth="1"/>
    <col min="2" max="2" width="22.7109375" style="1000" customWidth="1"/>
    <col min="3" max="3" width="34.28515625" style="6" customWidth="1"/>
    <col min="4" max="4" width="18.140625" style="6" customWidth="1"/>
    <col min="5" max="5" width="19.140625" style="6" customWidth="1"/>
    <col min="6" max="6" width="19.7109375" style="6" customWidth="1"/>
    <col min="7" max="7" width="22.140625" style="6" customWidth="1"/>
    <col min="8" max="8" width="14" style="80" customWidth="1"/>
    <col min="9" max="9" width="14.28515625" style="80" customWidth="1"/>
    <col min="10" max="10" width="15.42578125" style="80" customWidth="1"/>
    <col min="11" max="11" width="13.28515625" style="80" customWidth="1"/>
    <col min="12" max="12" width="16.5703125" style="6" customWidth="1"/>
    <col min="13" max="13" width="15" style="6" customWidth="1"/>
    <col min="14" max="14" width="18.42578125" style="6" customWidth="1"/>
    <col min="15" max="15" width="14" style="80" customWidth="1"/>
    <col min="16" max="16" width="14.28515625" style="80" customWidth="1"/>
    <col min="17" max="17" width="16.42578125" style="80" customWidth="1"/>
    <col min="18" max="18" width="13.28515625" style="80" customWidth="1"/>
    <col min="19" max="19" width="15.42578125" customWidth="1"/>
    <col min="20" max="20" width="10.42578125" customWidth="1"/>
    <col min="21" max="21" width="9.28515625" customWidth="1"/>
  </cols>
  <sheetData>
    <row r="1" spans="1:18" ht="32.25" customHeight="1" thickBot="1">
      <c r="B1" s="1362" t="s">
        <v>304</v>
      </c>
      <c r="C1" s="1362"/>
      <c r="D1" s="1362"/>
      <c r="E1" s="1362"/>
      <c r="F1" s="1362"/>
      <c r="G1" s="1362"/>
      <c r="H1" s="1362"/>
      <c r="I1" s="1362"/>
    </row>
    <row r="2" spans="1:18">
      <c r="A2" s="1339" t="s">
        <v>30</v>
      </c>
      <c r="B2" s="1342" t="s">
        <v>29</v>
      </c>
      <c r="C2" s="1006" t="s">
        <v>27</v>
      </c>
      <c r="D2" s="1342" t="s">
        <v>28</v>
      </c>
      <c r="E2" s="1344" t="s">
        <v>39</v>
      </c>
      <c r="F2" s="1344"/>
      <c r="G2" s="1344"/>
      <c r="H2" s="1344"/>
      <c r="I2" s="1344"/>
      <c r="J2" s="1344"/>
      <c r="K2" s="1344"/>
      <c r="L2" s="1345" t="s">
        <v>33</v>
      </c>
      <c r="M2" s="1345"/>
      <c r="N2" s="1345"/>
      <c r="O2" s="1345"/>
      <c r="P2" s="1345"/>
      <c r="Q2" s="1345"/>
      <c r="R2" s="1346"/>
    </row>
    <row r="3" spans="1:18" ht="37.5" customHeight="1">
      <c r="A3" s="1340" t="s">
        <v>30</v>
      </c>
      <c r="B3" s="1305" t="s">
        <v>29</v>
      </c>
      <c r="C3" s="1005" t="s">
        <v>27</v>
      </c>
      <c r="D3" s="1305" t="s">
        <v>28</v>
      </c>
      <c r="E3" s="1007" t="s">
        <v>2</v>
      </c>
      <c r="F3" s="1007" t="s">
        <v>107</v>
      </c>
      <c r="G3" s="1007" t="s">
        <v>108</v>
      </c>
      <c r="H3" s="1302" t="s">
        <v>109</v>
      </c>
      <c r="I3" s="1302"/>
      <c r="J3" s="1302" t="s">
        <v>110</v>
      </c>
      <c r="K3" s="1303"/>
      <c r="L3" s="1002" t="s">
        <v>2</v>
      </c>
      <c r="M3" s="1002" t="s">
        <v>107</v>
      </c>
      <c r="N3" s="1002" t="s">
        <v>108</v>
      </c>
      <c r="O3" s="1288" t="s">
        <v>109</v>
      </c>
      <c r="P3" s="1288"/>
      <c r="Q3" s="1288" t="s">
        <v>110</v>
      </c>
      <c r="R3" s="1347"/>
    </row>
    <row r="4" spans="1:18" ht="22.5" customHeight="1">
      <c r="A4" s="1340"/>
      <c r="B4" s="1305"/>
      <c r="C4" s="1005"/>
      <c r="D4" s="1305"/>
      <c r="E4" s="1008" t="s">
        <v>14</v>
      </c>
      <c r="F4" s="1008" t="s">
        <v>14</v>
      </c>
      <c r="G4" s="1008" t="s">
        <v>14</v>
      </c>
      <c r="H4" s="1009" t="s">
        <v>14</v>
      </c>
      <c r="I4" s="1009" t="s">
        <v>26</v>
      </c>
      <c r="J4" s="1009" t="s">
        <v>14</v>
      </c>
      <c r="K4" s="1010" t="s">
        <v>26</v>
      </c>
      <c r="L4" s="1008" t="s">
        <v>14</v>
      </c>
      <c r="M4" s="1008" t="s">
        <v>14</v>
      </c>
      <c r="N4" s="1008" t="s">
        <v>14</v>
      </c>
      <c r="O4" s="1009" t="s">
        <v>14</v>
      </c>
      <c r="P4" s="1009" t="s">
        <v>26</v>
      </c>
      <c r="Q4" s="1009" t="s">
        <v>14</v>
      </c>
      <c r="R4" s="1011" t="s">
        <v>26</v>
      </c>
    </row>
    <row r="5" spans="1:18" ht="13.5" customHeight="1">
      <c r="A5" s="1002">
        <v>1</v>
      </c>
      <c r="B5" s="1002">
        <v>2</v>
      </c>
      <c r="C5" s="1002">
        <v>3</v>
      </c>
      <c r="D5" s="1002">
        <v>4</v>
      </c>
      <c r="E5" s="1002">
        <v>5</v>
      </c>
      <c r="F5" s="1002">
        <v>6</v>
      </c>
      <c r="G5" s="1002">
        <v>7</v>
      </c>
      <c r="H5" s="1002">
        <v>8</v>
      </c>
      <c r="I5" s="1002">
        <v>9</v>
      </c>
      <c r="J5" s="1002">
        <v>10</v>
      </c>
      <c r="K5" s="1002">
        <v>11</v>
      </c>
      <c r="L5" s="1002">
        <v>12</v>
      </c>
      <c r="M5" s="1002">
        <v>13</v>
      </c>
      <c r="N5" s="1002">
        <v>14</v>
      </c>
      <c r="O5" s="1002">
        <v>15</v>
      </c>
      <c r="P5" s="1002">
        <v>16</v>
      </c>
      <c r="Q5" s="1002">
        <v>17</v>
      </c>
      <c r="R5" s="1002">
        <v>18</v>
      </c>
    </row>
    <row r="6" spans="1:18" ht="18.75" customHeight="1">
      <c r="A6" s="1292">
        <v>1</v>
      </c>
      <c r="B6" s="1331" t="s">
        <v>13</v>
      </c>
      <c r="C6" s="1004" t="s">
        <v>19</v>
      </c>
      <c r="D6" s="1004" t="s">
        <v>14</v>
      </c>
      <c r="E6" s="567">
        <v>45427.961000000003</v>
      </c>
      <c r="F6" s="16" t="e">
        <f>#REF!</f>
        <v>#REF!</v>
      </c>
      <c r="G6" s="16">
        <f>G7+G13</f>
        <v>46300.214999999997</v>
      </c>
      <c r="H6" s="568" t="e">
        <f>G6-F6</f>
        <v>#REF!</v>
      </c>
      <c r="I6" s="569" t="e">
        <f>IF(F6=0," ",H6/F6)</f>
        <v>#REF!</v>
      </c>
      <c r="J6" s="568">
        <f>G6-E6</f>
        <v>872.25399999999354</v>
      </c>
      <c r="K6" s="569">
        <f>IF(E6=0," ",J6/E6)</f>
        <v>1.920081775186858E-2</v>
      </c>
      <c r="L6" s="629" t="e">
        <f>E6+'апрель 2013 (по бухг)'!L6</f>
        <v>#REF!</v>
      </c>
      <c r="M6" s="629" t="e">
        <f>F6+'апрель 2013 (по бухг)'!M6</f>
        <v>#REF!</v>
      </c>
      <c r="N6" s="629" t="e">
        <f>G6+'апрель 2013 (по бухг)'!N6</f>
        <v>#REF!</v>
      </c>
      <c r="O6" s="1012" t="e">
        <f>N6-M6</f>
        <v>#REF!</v>
      </c>
      <c r="P6" s="1013" t="e">
        <f>IF(M6=0," ",O6/M6)</f>
        <v>#REF!</v>
      </c>
      <c r="Q6" s="1012" t="e">
        <f>N6-L6</f>
        <v>#REF!</v>
      </c>
      <c r="R6" s="1014" t="e">
        <f>IF(L6=0," ",Q6/L6)</f>
        <v>#REF!</v>
      </c>
    </row>
    <row r="7" spans="1:18" ht="17.25" customHeight="1">
      <c r="A7" s="1292"/>
      <c r="B7" s="1331"/>
      <c r="C7" s="1307" t="s">
        <v>15</v>
      </c>
      <c r="D7" s="1001" t="s">
        <v>14</v>
      </c>
      <c r="E7" s="9">
        <v>2821.3890000000001</v>
      </c>
      <c r="F7" s="9" t="e">
        <f>F6-F13</f>
        <v>#REF!</v>
      </c>
      <c r="G7" s="951">
        <f>5053.564-3139.46</f>
        <v>1914.1040000000003</v>
      </c>
      <c r="H7" s="78" t="e">
        <f t="shared" ref="H7:H25" si="0">G7-F7</f>
        <v>#REF!</v>
      </c>
      <c r="I7" s="86" t="e">
        <f t="shared" ref="I7:I25" si="1">IF(F7=0," ",H7/F7)</f>
        <v>#REF!</v>
      </c>
      <c r="J7" s="78">
        <f>G7-E7</f>
        <v>-907.28499999999985</v>
      </c>
      <c r="K7" s="86">
        <f>IF(E7=0," ",J7/E7)</f>
        <v>-0.32157387726400005</v>
      </c>
      <c r="L7" s="18" t="e">
        <f>E7+'апрель 2013 (по бухг)'!L7</f>
        <v>#REF!</v>
      </c>
      <c r="M7" s="18" t="e">
        <f>F7+'апрель 2013 (по бухг)'!M7</f>
        <v>#REF!</v>
      </c>
      <c r="N7" s="18" t="e">
        <f>G7+'апрель 2013 (по бухг)'!N7</f>
        <v>#REF!</v>
      </c>
      <c r="O7" s="958" t="e">
        <f t="shared" ref="O7:O70" si="2">N7-M7</f>
        <v>#REF!</v>
      </c>
      <c r="P7" s="959" t="e">
        <f t="shared" ref="P7:P70" si="3">IF(M7=0," ",O7/M7)</f>
        <v>#REF!</v>
      </c>
      <c r="Q7" s="958" t="e">
        <f t="shared" ref="Q7:Q70" si="4">N7-L7</f>
        <v>#REF!</v>
      </c>
      <c r="R7" s="961" t="e">
        <f t="shared" ref="R7:R70" si="5">IF(L7=0," ",Q7/L7)</f>
        <v>#REF!</v>
      </c>
    </row>
    <row r="8" spans="1:18" ht="20.25" customHeight="1">
      <c r="A8" s="1292"/>
      <c r="B8" s="1331"/>
      <c r="C8" s="1308"/>
      <c r="D8" s="1001" t="s">
        <v>16</v>
      </c>
      <c r="E8" s="11">
        <f>E7/E6</f>
        <v>6.2106881706621167E-2</v>
      </c>
      <c r="F8" s="11" t="e">
        <f>F7/F6</f>
        <v>#REF!</v>
      </c>
      <c r="G8" s="969">
        <f>G7/G6</f>
        <v>4.1341147119943189E-2</v>
      </c>
      <c r="H8" s="452"/>
      <c r="I8" s="453" t="e">
        <f>G8-F8</f>
        <v>#REF!</v>
      </c>
      <c r="J8" s="454"/>
      <c r="K8" s="453">
        <f>G8-E8</f>
        <v>-2.0765734586677978E-2</v>
      </c>
      <c r="L8" s="19" t="e">
        <f>L7/L6</f>
        <v>#REF!</v>
      </c>
      <c r="M8" s="11" t="e">
        <f>M7/M6</f>
        <v>#REF!</v>
      </c>
      <c r="N8" s="11" t="e">
        <f>N7/N6</f>
        <v>#REF!</v>
      </c>
      <c r="O8" s="962"/>
      <c r="P8" s="963" t="e">
        <f>N8-M8</f>
        <v>#REF!</v>
      </c>
      <c r="Q8" s="964"/>
      <c r="R8" s="965" t="e">
        <f>N8-L8</f>
        <v>#REF!</v>
      </c>
    </row>
    <row r="9" spans="1:18" hidden="1">
      <c r="A9" s="1292"/>
      <c r="B9" s="1331"/>
      <c r="C9" s="1307" t="s">
        <v>17</v>
      </c>
      <c r="D9" s="1001" t="s">
        <v>14</v>
      </c>
      <c r="E9" s="9">
        <v>2492.127</v>
      </c>
      <c r="F9" s="9" t="e">
        <f>#REF!</f>
        <v>#REF!</v>
      </c>
      <c r="G9" s="9"/>
      <c r="H9" s="78" t="e">
        <f t="shared" si="0"/>
        <v>#REF!</v>
      </c>
      <c r="I9" s="86" t="e">
        <f t="shared" si="1"/>
        <v>#REF!</v>
      </c>
      <c r="J9" s="78">
        <f>G9-E9</f>
        <v>-2492.127</v>
      </c>
      <c r="K9" s="86">
        <f>IF(E9=0," ",J9/E9)</f>
        <v>-1</v>
      </c>
      <c r="L9" s="18" t="e">
        <f>E9+'апрель 2013 (по бухг)'!L9</f>
        <v>#REF!</v>
      </c>
      <c r="M9" s="18" t="e">
        <f>F9+'апрель 2013 (по бухг)'!M9</f>
        <v>#REF!</v>
      </c>
      <c r="N9" s="18" t="e">
        <f>G9+'апрель 2013 (по бухг)'!N9</f>
        <v>#REF!</v>
      </c>
      <c r="O9" s="958" t="e">
        <f t="shared" si="2"/>
        <v>#REF!</v>
      </c>
      <c r="P9" s="959" t="e">
        <f t="shared" si="3"/>
        <v>#REF!</v>
      </c>
      <c r="Q9" s="958" t="e">
        <f t="shared" si="4"/>
        <v>#REF!</v>
      </c>
      <c r="R9" s="961" t="e">
        <f t="shared" si="5"/>
        <v>#REF!</v>
      </c>
    </row>
    <row r="10" spans="1:18" hidden="1">
      <c r="A10" s="1292"/>
      <c r="B10" s="1331"/>
      <c r="C10" s="1308"/>
      <c r="D10" s="1001" t="s">
        <v>16</v>
      </c>
      <c r="E10" s="11">
        <f>E9/E6</f>
        <v>5.4858878654051847E-2</v>
      </c>
      <c r="F10" s="11" t="e">
        <f>F9/F6</f>
        <v>#REF!</v>
      </c>
      <c r="G10" s="11">
        <f>G9/G6</f>
        <v>0</v>
      </c>
      <c r="H10" s="78" t="e">
        <f t="shared" si="0"/>
        <v>#REF!</v>
      </c>
      <c r="I10" s="86" t="e">
        <f t="shared" si="1"/>
        <v>#REF!</v>
      </c>
      <c r="J10" s="78">
        <f t="shared" ref="J10" si="6">G10-E10</f>
        <v>-5.4858878654051847E-2</v>
      </c>
      <c r="K10" s="86">
        <f>IF(E10=0," ",J10/E10)</f>
        <v>-1</v>
      </c>
      <c r="L10" s="19" t="e">
        <f>L9/L6</f>
        <v>#REF!</v>
      </c>
      <c r="M10" s="11" t="e">
        <f>M9/M6</f>
        <v>#REF!</v>
      </c>
      <c r="N10" s="11" t="e">
        <f>N9/N6</f>
        <v>#REF!</v>
      </c>
      <c r="O10" s="958" t="e">
        <f t="shared" si="2"/>
        <v>#REF!</v>
      </c>
      <c r="P10" s="959" t="e">
        <f t="shared" si="3"/>
        <v>#REF!</v>
      </c>
      <c r="Q10" s="958" t="e">
        <f t="shared" si="4"/>
        <v>#REF!</v>
      </c>
      <c r="R10" s="961" t="e">
        <f t="shared" si="5"/>
        <v>#REF!</v>
      </c>
    </row>
    <row r="11" spans="1:18" hidden="1">
      <c r="A11" s="1292"/>
      <c r="B11" s="1331"/>
      <c r="C11" s="1307" t="s">
        <v>18</v>
      </c>
      <c r="D11" s="1001" t="s">
        <v>14</v>
      </c>
      <c r="E11" s="9">
        <v>329.26200000000017</v>
      </c>
      <c r="F11" s="9" t="e">
        <f>F7-F9</f>
        <v>#REF!</v>
      </c>
      <c r="G11" s="9">
        <f>G7-G9</f>
        <v>1914.1040000000003</v>
      </c>
      <c r="H11" s="78" t="e">
        <f t="shared" si="0"/>
        <v>#REF!</v>
      </c>
      <c r="I11" s="86" t="e">
        <f t="shared" si="1"/>
        <v>#REF!</v>
      </c>
      <c r="J11" s="78">
        <f>G11-E11</f>
        <v>1584.8420000000001</v>
      </c>
      <c r="K11" s="86">
        <f>IF(E11=0," ",J11/E11)</f>
        <v>4.8133158396656741</v>
      </c>
      <c r="L11" s="18" t="e">
        <f>E11+'апрель 2013 (по бухг)'!L11</f>
        <v>#REF!</v>
      </c>
      <c r="M11" s="18" t="e">
        <f>F11+'апрель 2013 (по бухг)'!M11</f>
        <v>#REF!</v>
      </c>
      <c r="N11" s="18" t="e">
        <f>G11+'апрель 2013 (по бухг)'!N11</f>
        <v>#REF!</v>
      </c>
      <c r="O11" s="958" t="e">
        <f t="shared" si="2"/>
        <v>#REF!</v>
      </c>
      <c r="P11" s="959" t="e">
        <f t="shared" si="3"/>
        <v>#REF!</v>
      </c>
      <c r="Q11" s="958" t="e">
        <f t="shared" si="4"/>
        <v>#REF!</v>
      </c>
      <c r="R11" s="961" t="e">
        <f t="shared" si="5"/>
        <v>#REF!</v>
      </c>
    </row>
    <row r="12" spans="1:18" hidden="1">
      <c r="A12" s="1292"/>
      <c r="B12" s="1331"/>
      <c r="C12" s="1308"/>
      <c r="D12" s="1001" t="s">
        <v>16</v>
      </c>
      <c r="E12" s="11">
        <f>E11/E6</f>
        <v>7.2480030525693233E-3</v>
      </c>
      <c r="F12" s="11" t="e">
        <f t="shared" ref="F12:G12" si="7">F11/F6</f>
        <v>#REF!</v>
      </c>
      <c r="G12" s="11">
        <f t="shared" si="7"/>
        <v>4.1341147119943189E-2</v>
      </c>
      <c r="H12" s="78" t="e">
        <f t="shared" si="0"/>
        <v>#REF!</v>
      </c>
      <c r="I12" s="86" t="e">
        <f t="shared" si="1"/>
        <v>#REF!</v>
      </c>
      <c r="J12" s="78">
        <f t="shared" ref="J12:J25" si="8">G12-E12</f>
        <v>3.4093144067373862E-2</v>
      </c>
      <c r="K12" s="86">
        <f t="shared" ref="K12:K25" si="9">IF(E12=0," ",J12/E12)</f>
        <v>4.7037982489933254</v>
      </c>
      <c r="L12" s="19" t="e">
        <f>L11/L6</f>
        <v>#REF!</v>
      </c>
      <c r="M12" s="11" t="e">
        <f>M11/M6</f>
        <v>#REF!</v>
      </c>
      <c r="N12" s="11" t="e">
        <f>N11/N6</f>
        <v>#REF!</v>
      </c>
      <c r="O12" s="958" t="e">
        <f t="shared" si="2"/>
        <v>#REF!</v>
      </c>
      <c r="P12" s="959" t="e">
        <f t="shared" si="3"/>
        <v>#REF!</v>
      </c>
      <c r="Q12" s="958" t="e">
        <f t="shared" si="4"/>
        <v>#REF!</v>
      </c>
      <c r="R12" s="961" t="e">
        <f t="shared" si="5"/>
        <v>#REF!</v>
      </c>
    </row>
    <row r="13" spans="1:18" ht="30" customHeight="1">
      <c r="A13" s="1292"/>
      <c r="B13" s="1331"/>
      <c r="C13" s="513" t="s">
        <v>111</v>
      </c>
      <c r="D13" s="1003" t="s">
        <v>14</v>
      </c>
      <c r="E13" s="514">
        <f>E6-E7</f>
        <v>42606.572</v>
      </c>
      <c r="F13" s="514" t="e">
        <f>#REF!</f>
        <v>#REF!</v>
      </c>
      <c r="G13" s="613">
        <f>G14+G15</f>
        <v>44386.110999999997</v>
      </c>
      <c r="H13" s="78" t="e">
        <f t="shared" si="0"/>
        <v>#REF!</v>
      </c>
      <c r="I13" s="86" t="e">
        <f t="shared" si="1"/>
        <v>#REF!</v>
      </c>
      <c r="J13" s="78">
        <f t="shared" si="8"/>
        <v>1779.538999999997</v>
      </c>
      <c r="K13" s="86">
        <f t="shared" si="9"/>
        <v>4.17667725063635E-2</v>
      </c>
      <c r="L13" s="515" t="e">
        <f>L6-L7</f>
        <v>#REF!</v>
      </c>
      <c r="M13" s="514" t="e">
        <f>M6-M7</f>
        <v>#REF!</v>
      </c>
      <c r="N13" s="514" t="e">
        <f>N6-N7</f>
        <v>#REF!</v>
      </c>
      <c r="O13" s="958" t="e">
        <f t="shared" si="2"/>
        <v>#REF!</v>
      </c>
      <c r="P13" s="959" t="e">
        <f t="shared" si="3"/>
        <v>#REF!</v>
      </c>
      <c r="Q13" s="958" t="e">
        <f t="shared" si="4"/>
        <v>#REF!</v>
      </c>
      <c r="R13" s="961" t="e">
        <f t="shared" si="5"/>
        <v>#REF!</v>
      </c>
    </row>
    <row r="14" spans="1:18" ht="18.75" customHeight="1">
      <c r="A14" s="1292"/>
      <c r="B14" s="1331"/>
      <c r="C14" s="518" t="s">
        <v>104</v>
      </c>
      <c r="D14" s="1001" t="s">
        <v>14</v>
      </c>
      <c r="E14" s="516">
        <v>0</v>
      </c>
      <c r="F14" s="996">
        <v>0</v>
      </c>
      <c r="G14" s="997">
        <v>172.066</v>
      </c>
      <c r="H14" s="78">
        <f t="shared" si="0"/>
        <v>172.066</v>
      </c>
      <c r="I14" s="86" t="str">
        <f t="shared" si="1"/>
        <v xml:space="preserve"> </v>
      </c>
      <c r="J14" s="78">
        <f t="shared" si="8"/>
        <v>172.066</v>
      </c>
      <c r="K14" s="86" t="str">
        <f t="shared" si="9"/>
        <v xml:space="preserve"> </v>
      </c>
      <c r="L14" s="516" t="e">
        <f>E14+'апрель 2013 (по бухг)'!L14</f>
        <v>#REF!</v>
      </c>
      <c r="M14" s="516" t="e">
        <f>F14+'апрель 2013 (по бухг)'!M14</f>
        <v>#REF!</v>
      </c>
      <c r="N14" s="516" t="e">
        <f>G14+'апрель 2013 (по бухг)'!N14</f>
        <v>#REF!</v>
      </c>
      <c r="O14" s="958" t="e">
        <f>N14-M14</f>
        <v>#REF!</v>
      </c>
      <c r="P14" s="959" t="e">
        <f t="shared" si="3"/>
        <v>#REF!</v>
      </c>
      <c r="Q14" s="958" t="e">
        <f t="shared" si="4"/>
        <v>#REF!</v>
      </c>
      <c r="R14" s="961" t="e">
        <f t="shared" si="5"/>
        <v>#REF!</v>
      </c>
    </row>
    <row r="15" spans="1:18" ht="33.75" customHeight="1" thickBot="1">
      <c r="A15" s="1293"/>
      <c r="B15" s="1332"/>
      <c r="C15" s="525" t="s">
        <v>106</v>
      </c>
      <c r="D15" s="526" t="s">
        <v>14</v>
      </c>
      <c r="E15" s="527">
        <f>E13-E14</f>
        <v>42606.572</v>
      </c>
      <c r="F15" s="527" t="e">
        <f>F13-F14</f>
        <v>#REF!</v>
      </c>
      <c r="G15" s="951">
        <f>41074.585+3139.46</f>
        <v>44214.044999999998</v>
      </c>
      <c r="H15" s="528" t="e">
        <f t="shared" si="0"/>
        <v>#REF!</v>
      </c>
      <c r="I15" s="529" t="e">
        <f t="shared" si="1"/>
        <v>#REF!</v>
      </c>
      <c r="J15" s="528">
        <f t="shared" si="8"/>
        <v>1607.4729999999981</v>
      </c>
      <c r="K15" s="529">
        <f t="shared" si="9"/>
        <v>3.772828755150727E-2</v>
      </c>
      <c r="L15" s="527" t="e">
        <f>E15+'апрель 2013 (по бухг)'!L15</f>
        <v>#REF!</v>
      </c>
      <c r="M15" s="527" t="e">
        <f>F15+'апрель 2013 (по бухг)'!M15</f>
        <v>#REF!</v>
      </c>
      <c r="N15" s="527" t="e">
        <f>G15+'апрель 2013 (по бухг)'!N15</f>
        <v>#REF!</v>
      </c>
      <c r="O15" s="966" t="e">
        <f t="shared" si="2"/>
        <v>#REF!</v>
      </c>
      <c r="P15" s="967" t="e">
        <f t="shared" si="3"/>
        <v>#REF!</v>
      </c>
      <c r="Q15" s="966" t="e">
        <f t="shared" si="4"/>
        <v>#REF!</v>
      </c>
      <c r="R15" s="968" t="e">
        <f t="shared" si="5"/>
        <v>#REF!</v>
      </c>
    </row>
    <row r="16" spans="1:18" ht="22.5" customHeight="1">
      <c r="A16" s="1291">
        <v>2</v>
      </c>
      <c r="B16" s="1330" t="s">
        <v>5</v>
      </c>
      <c r="C16" s="519" t="s">
        <v>19</v>
      </c>
      <c r="D16" s="519" t="s">
        <v>14</v>
      </c>
      <c r="E16" s="521">
        <v>7472.9849999999997</v>
      </c>
      <c r="F16" s="520" t="e">
        <f>#REF!</f>
        <v>#REF!</v>
      </c>
      <c r="G16" s="520">
        <f>G17+G23</f>
        <v>7669.3119999999999</v>
      </c>
      <c r="H16" s="534" t="e">
        <f t="shared" si="0"/>
        <v>#REF!</v>
      </c>
      <c r="I16" s="535" t="e">
        <f t="shared" si="1"/>
        <v>#REF!</v>
      </c>
      <c r="J16" s="534">
        <f t="shared" si="8"/>
        <v>196.32700000000023</v>
      </c>
      <c r="K16" s="535">
        <f t="shared" si="9"/>
        <v>2.6271563505078657E-2</v>
      </c>
      <c r="L16" s="522" t="e">
        <f>E16+'апрель 2013 (по бухг)'!L16</f>
        <v>#REF!</v>
      </c>
      <c r="M16" s="522" t="e">
        <f>F16+'апрель 2013 (по бухг)'!M16</f>
        <v>#REF!</v>
      </c>
      <c r="N16" s="522" t="e">
        <f>G16+'апрель 2013 (по бухг)'!N16</f>
        <v>#REF!</v>
      </c>
      <c r="O16" s="955" t="e">
        <f t="shared" si="2"/>
        <v>#REF!</v>
      </c>
      <c r="P16" s="956" t="e">
        <f t="shared" si="3"/>
        <v>#REF!</v>
      </c>
      <c r="Q16" s="955" t="e">
        <f t="shared" si="4"/>
        <v>#REF!</v>
      </c>
      <c r="R16" s="957" t="e">
        <f t="shared" si="5"/>
        <v>#REF!</v>
      </c>
    </row>
    <row r="17" spans="1:18" ht="16.5" customHeight="1">
      <c r="A17" s="1292"/>
      <c r="B17" s="1331"/>
      <c r="C17" s="1307" t="s">
        <v>15</v>
      </c>
      <c r="D17" s="1001" t="s">
        <v>14</v>
      </c>
      <c r="E17" s="9">
        <v>1282.29</v>
      </c>
      <c r="F17" s="147" t="e">
        <f>#REF!</f>
        <v>#REF!</v>
      </c>
      <c r="G17" s="147">
        <v>1231.0419999999999</v>
      </c>
      <c r="H17" s="78" t="e">
        <f t="shared" si="0"/>
        <v>#REF!</v>
      </c>
      <c r="I17" s="86" t="e">
        <f t="shared" si="1"/>
        <v>#REF!</v>
      </c>
      <c r="J17" s="78">
        <f t="shared" si="8"/>
        <v>-51.248000000000047</v>
      </c>
      <c r="K17" s="86">
        <f t="shared" si="9"/>
        <v>-3.9965998331110787E-2</v>
      </c>
      <c r="L17" s="18" t="e">
        <f>E17+'апрель 2013 (по бухг)'!L17</f>
        <v>#REF!</v>
      </c>
      <c r="M17" s="18" t="e">
        <f>F17+'апрель 2013 (по бухг)'!M17</f>
        <v>#REF!</v>
      </c>
      <c r="N17" s="18" t="e">
        <f>G17+'апрель 2013 (по бухг)'!N17</f>
        <v>#REF!</v>
      </c>
      <c r="O17" s="958" t="e">
        <f t="shared" si="2"/>
        <v>#REF!</v>
      </c>
      <c r="P17" s="959" t="e">
        <f t="shared" si="3"/>
        <v>#REF!</v>
      </c>
      <c r="Q17" s="958" t="e">
        <f t="shared" si="4"/>
        <v>#REF!</v>
      </c>
      <c r="R17" s="961" t="e">
        <f t="shared" si="5"/>
        <v>#REF!</v>
      </c>
    </row>
    <row r="18" spans="1:18">
      <c r="A18" s="1292"/>
      <c r="B18" s="1331"/>
      <c r="C18" s="1308"/>
      <c r="D18" s="1001" t="s">
        <v>16</v>
      </c>
      <c r="E18" s="11">
        <f>E17/E16</f>
        <v>0.17159006742285712</v>
      </c>
      <c r="F18" s="15" t="e">
        <f>F17/F16</f>
        <v>#REF!</v>
      </c>
      <c r="G18" s="15">
        <f>G17/G16</f>
        <v>0.16051531089098994</v>
      </c>
      <c r="H18" s="452"/>
      <c r="I18" s="453" t="e">
        <f>G18-F18</f>
        <v>#REF!</v>
      </c>
      <c r="J18" s="454"/>
      <c r="K18" s="453">
        <f>G18-E18</f>
        <v>-1.107475653186718E-2</v>
      </c>
      <c r="L18" s="19" t="e">
        <f>L17/L16</f>
        <v>#REF!</v>
      </c>
      <c r="M18" s="11" t="e">
        <f>M17/M16</f>
        <v>#REF!</v>
      </c>
      <c r="N18" s="11" t="e">
        <f>N17/N16</f>
        <v>#REF!</v>
      </c>
      <c r="O18" s="962"/>
      <c r="P18" s="963" t="e">
        <f>N18-M18</f>
        <v>#REF!</v>
      </c>
      <c r="Q18" s="964"/>
      <c r="R18" s="965" t="e">
        <f>N18-L18</f>
        <v>#REF!</v>
      </c>
    </row>
    <row r="19" spans="1:18" hidden="1">
      <c r="A19" s="1292"/>
      <c r="B19" s="1331"/>
      <c r="C19" s="1307" t="s">
        <v>17</v>
      </c>
      <c r="D19" s="1001" t="s">
        <v>14</v>
      </c>
      <c r="E19" s="9">
        <v>1066.6220000000001</v>
      </c>
      <c r="F19" s="147" t="e">
        <f>#REF!</f>
        <v>#REF!</v>
      </c>
      <c r="G19" s="147" t="e">
        <f>F20*G16</f>
        <v>#REF!</v>
      </c>
      <c r="H19" s="78" t="e">
        <f t="shared" si="0"/>
        <v>#REF!</v>
      </c>
      <c r="I19" s="86" t="e">
        <f t="shared" si="1"/>
        <v>#REF!</v>
      </c>
      <c r="J19" s="78" t="e">
        <f t="shared" si="8"/>
        <v>#REF!</v>
      </c>
      <c r="K19" s="86" t="e">
        <f t="shared" si="9"/>
        <v>#REF!</v>
      </c>
      <c r="L19" s="18" t="e">
        <f>E19+'апрель 2013 (по бухг)'!L19</f>
        <v>#REF!</v>
      </c>
      <c r="M19" s="18" t="e">
        <f>F19+'апрель 2013 (по бухг)'!M19</f>
        <v>#REF!</v>
      </c>
      <c r="N19" s="18" t="e">
        <f>G19+'апрель 2013 (по бухг)'!N19</f>
        <v>#REF!</v>
      </c>
      <c r="O19" s="958" t="e">
        <f t="shared" si="2"/>
        <v>#REF!</v>
      </c>
      <c r="P19" s="959" t="e">
        <f t="shared" si="3"/>
        <v>#REF!</v>
      </c>
      <c r="Q19" s="958" t="e">
        <f t="shared" si="4"/>
        <v>#REF!</v>
      </c>
      <c r="R19" s="961" t="e">
        <f t="shared" si="5"/>
        <v>#REF!</v>
      </c>
    </row>
    <row r="20" spans="1:18" hidden="1">
      <c r="A20" s="1292"/>
      <c r="B20" s="1331"/>
      <c r="C20" s="1308"/>
      <c r="D20" s="1001" t="s">
        <v>16</v>
      </c>
      <c r="E20" s="11">
        <f>E19/E16</f>
        <v>0.14273038150083267</v>
      </c>
      <c r="F20" s="15" t="e">
        <f>F19/F16</f>
        <v>#REF!</v>
      </c>
      <c r="G20" s="15" t="e">
        <f>G19/G16</f>
        <v>#REF!</v>
      </c>
      <c r="H20" s="78" t="e">
        <f t="shared" si="0"/>
        <v>#REF!</v>
      </c>
      <c r="I20" s="86" t="e">
        <f t="shared" si="1"/>
        <v>#REF!</v>
      </c>
      <c r="J20" s="78" t="e">
        <f t="shared" si="8"/>
        <v>#REF!</v>
      </c>
      <c r="K20" s="86" t="e">
        <f t="shared" si="9"/>
        <v>#REF!</v>
      </c>
      <c r="L20" s="19" t="e">
        <f>L19/L16</f>
        <v>#REF!</v>
      </c>
      <c r="M20" s="11" t="e">
        <f>M19/M16</f>
        <v>#REF!</v>
      </c>
      <c r="N20" s="11" t="e">
        <f>N19/N16</f>
        <v>#REF!</v>
      </c>
      <c r="O20" s="958" t="e">
        <f t="shared" si="2"/>
        <v>#REF!</v>
      </c>
      <c r="P20" s="959" t="e">
        <f t="shared" si="3"/>
        <v>#REF!</v>
      </c>
      <c r="Q20" s="958" t="e">
        <f t="shared" si="4"/>
        <v>#REF!</v>
      </c>
      <c r="R20" s="961" t="e">
        <f t="shared" si="5"/>
        <v>#REF!</v>
      </c>
    </row>
    <row r="21" spans="1:18" hidden="1">
      <c r="A21" s="1292"/>
      <c r="B21" s="1331"/>
      <c r="C21" s="1307" t="s">
        <v>18</v>
      </c>
      <c r="D21" s="1001" t="s">
        <v>14</v>
      </c>
      <c r="E21" s="9">
        <v>215.66799999999989</v>
      </c>
      <c r="F21" s="147" t="e">
        <f>F17-F19</f>
        <v>#REF!</v>
      </c>
      <c r="G21" s="147" t="e">
        <f>G17-G19</f>
        <v>#REF!</v>
      </c>
      <c r="H21" s="78" t="e">
        <f t="shared" si="0"/>
        <v>#REF!</v>
      </c>
      <c r="I21" s="86" t="e">
        <f t="shared" si="1"/>
        <v>#REF!</v>
      </c>
      <c r="J21" s="78" t="e">
        <f t="shared" si="8"/>
        <v>#REF!</v>
      </c>
      <c r="K21" s="86" t="e">
        <f t="shared" si="9"/>
        <v>#REF!</v>
      </c>
      <c r="L21" s="18" t="e">
        <f>E21+'апрель 2013 (по бухг)'!L21</f>
        <v>#REF!</v>
      </c>
      <c r="M21" s="18" t="e">
        <f>F21+'апрель 2013 (по бухг)'!M21</f>
        <v>#REF!</v>
      </c>
      <c r="N21" s="18" t="e">
        <f>G21+'апрель 2013 (по бухг)'!N21</f>
        <v>#REF!</v>
      </c>
      <c r="O21" s="958" t="e">
        <f t="shared" si="2"/>
        <v>#REF!</v>
      </c>
      <c r="P21" s="959" t="e">
        <f t="shared" si="3"/>
        <v>#REF!</v>
      </c>
      <c r="Q21" s="958" t="e">
        <f t="shared" si="4"/>
        <v>#REF!</v>
      </c>
      <c r="R21" s="961" t="e">
        <f t="shared" si="5"/>
        <v>#REF!</v>
      </c>
    </row>
    <row r="22" spans="1:18" hidden="1">
      <c r="A22" s="1292"/>
      <c r="B22" s="1331"/>
      <c r="C22" s="1308"/>
      <c r="D22" s="1001" t="s">
        <v>16</v>
      </c>
      <c r="E22" s="11">
        <f>E21/E16</f>
        <v>2.8859685922024453E-2</v>
      </c>
      <c r="F22" s="11" t="e">
        <f t="shared" ref="F22:G22" si="10">F21/F16</f>
        <v>#REF!</v>
      </c>
      <c r="G22" s="11" t="e">
        <f t="shared" si="10"/>
        <v>#REF!</v>
      </c>
      <c r="H22" s="78" t="e">
        <f t="shared" si="0"/>
        <v>#REF!</v>
      </c>
      <c r="I22" s="86" t="e">
        <f t="shared" si="1"/>
        <v>#REF!</v>
      </c>
      <c r="J22" s="78" t="e">
        <f t="shared" si="8"/>
        <v>#REF!</v>
      </c>
      <c r="K22" s="86" t="e">
        <f t="shared" si="9"/>
        <v>#REF!</v>
      </c>
      <c r="L22" s="19" t="e">
        <f>L21/L16</f>
        <v>#REF!</v>
      </c>
      <c r="M22" s="11" t="e">
        <f>M21/M16</f>
        <v>#REF!</v>
      </c>
      <c r="N22" s="11" t="e">
        <f>N21/N16</f>
        <v>#REF!</v>
      </c>
      <c r="O22" s="958" t="e">
        <f t="shared" si="2"/>
        <v>#REF!</v>
      </c>
      <c r="P22" s="959" t="e">
        <f t="shared" si="3"/>
        <v>#REF!</v>
      </c>
      <c r="Q22" s="958" t="e">
        <f t="shared" si="4"/>
        <v>#REF!</v>
      </c>
      <c r="R22" s="961" t="e">
        <f t="shared" si="5"/>
        <v>#REF!</v>
      </c>
    </row>
    <row r="23" spans="1:18" ht="25.5" customHeight="1">
      <c r="A23" s="1292"/>
      <c r="B23" s="1331"/>
      <c r="C23" s="513" t="s">
        <v>111</v>
      </c>
      <c r="D23" s="1003" t="s">
        <v>14</v>
      </c>
      <c r="E23" s="514">
        <f>E16-E17</f>
        <v>6190.6949999999997</v>
      </c>
      <c r="F23" s="992" t="e">
        <f>F16-F17</f>
        <v>#REF!</v>
      </c>
      <c r="G23" s="993">
        <f>G24+G25</f>
        <v>6438.2699999999995</v>
      </c>
      <c r="H23" s="78" t="e">
        <f t="shared" si="0"/>
        <v>#REF!</v>
      </c>
      <c r="I23" s="86" t="e">
        <f t="shared" si="1"/>
        <v>#REF!</v>
      </c>
      <c r="J23" s="78">
        <f t="shared" si="8"/>
        <v>247.57499999999982</v>
      </c>
      <c r="K23" s="86">
        <f t="shared" si="9"/>
        <v>3.9991471070695589E-2</v>
      </c>
      <c r="L23" s="515" t="e">
        <f>L16-L17</f>
        <v>#REF!</v>
      </c>
      <c r="M23" s="514" t="e">
        <f>M16-M17</f>
        <v>#REF!</v>
      </c>
      <c r="N23" s="514" t="e">
        <f>N16-N17</f>
        <v>#REF!</v>
      </c>
      <c r="O23" s="958" t="e">
        <f t="shared" si="2"/>
        <v>#REF!</v>
      </c>
      <c r="P23" s="959" t="e">
        <f t="shared" si="3"/>
        <v>#REF!</v>
      </c>
      <c r="Q23" s="958" t="e">
        <f t="shared" si="4"/>
        <v>#REF!</v>
      </c>
      <c r="R23" s="961" t="e">
        <f t="shared" si="5"/>
        <v>#REF!</v>
      </c>
    </row>
    <row r="24" spans="1:18" ht="25.5" customHeight="1">
      <c r="A24" s="1292"/>
      <c r="B24" s="1331"/>
      <c r="C24" s="518" t="s">
        <v>104</v>
      </c>
      <c r="D24" s="1001" t="s">
        <v>14</v>
      </c>
      <c r="E24" s="516">
        <v>29.806000000000001</v>
      </c>
      <c r="F24" s="996">
        <v>0</v>
      </c>
      <c r="G24" s="997">
        <v>31.088999999999999</v>
      </c>
      <c r="H24" s="78">
        <f t="shared" si="0"/>
        <v>31.088999999999999</v>
      </c>
      <c r="I24" s="86" t="str">
        <f t="shared" si="1"/>
        <v xml:space="preserve"> </v>
      </c>
      <c r="J24" s="78">
        <f t="shared" si="8"/>
        <v>1.2829999999999977</v>
      </c>
      <c r="K24" s="86">
        <f t="shared" si="9"/>
        <v>4.3045024491712998E-2</v>
      </c>
      <c r="L24" s="516" t="e">
        <f>E24+'апрель 2013 (по бухг)'!L24</f>
        <v>#REF!</v>
      </c>
      <c r="M24" s="516" t="e">
        <f>F24+'апрель 2013 (по бухг)'!M24</f>
        <v>#REF!</v>
      </c>
      <c r="N24" s="516" t="e">
        <f>G24+'апрель 2013 (по бухг)'!N24</f>
        <v>#REF!</v>
      </c>
      <c r="O24" s="958" t="e">
        <f t="shared" si="2"/>
        <v>#REF!</v>
      </c>
      <c r="P24" s="959" t="e">
        <f t="shared" si="3"/>
        <v>#REF!</v>
      </c>
      <c r="Q24" s="958" t="e">
        <f t="shared" si="4"/>
        <v>#REF!</v>
      </c>
      <c r="R24" s="961" t="e">
        <f t="shared" si="5"/>
        <v>#REF!</v>
      </c>
    </row>
    <row r="25" spans="1:18" ht="25.5" customHeight="1" thickBot="1">
      <c r="A25" s="1293"/>
      <c r="B25" s="1332"/>
      <c r="C25" s="525" t="s">
        <v>106</v>
      </c>
      <c r="D25" s="526" t="s">
        <v>14</v>
      </c>
      <c r="E25" s="527">
        <f>E23-E24</f>
        <v>6160.8890000000001</v>
      </c>
      <c r="F25" s="527" t="e">
        <f>F23-F24</f>
        <v>#REF!</v>
      </c>
      <c r="G25" s="995">
        <v>6407.1809999999996</v>
      </c>
      <c r="H25" s="528" t="e">
        <f t="shared" si="0"/>
        <v>#REF!</v>
      </c>
      <c r="I25" s="529" t="e">
        <f t="shared" si="1"/>
        <v>#REF!</v>
      </c>
      <c r="J25" s="528">
        <f t="shared" si="8"/>
        <v>246.29199999999946</v>
      </c>
      <c r="K25" s="529">
        <f t="shared" si="9"/>
        <v>3.9976698168072734E-2</v>
      </c>
      <c r="L25" s="527" t="e">
        <f>E25+'апрель 2013 (по бухг)'!L25</f>
        <v>#REF!</v>
      </c>
      <c r="M25" s="527" t="e">
        <f>F25+'апрель 2013 (по бухг)'!M25</f>
        <v>#REF!</v>
      </c>
      <c r="N25" s="527" t="e">
        <f>G25+'апрель 2013 (по бухг)'!N25</f>
        <v>#REF!</v>
      </c>
      <c r="O25" s="966" t="e">
        <f t="shared" si="2"/>
        <v>#REF!</v>
      </c>
      <c r="P25" s="967" t="e">
        <f t="shared" si="3"/>
        <v>#REF!</v>
      </c>
      <c r="Q25" s="966" t="e">
        <f t="shared" si="4"/>
        <v>#REF!</v>
      </c>
      <c r="R25" s="968" t="e">
        <f t="shared" si="5"/>
        <v>#REF!</v>
      </c>
    </row>
    <row r="26" spans="1:18" ht="22.5" customHeight="1">
      <c r="A26" s="1350">
        <v>3</v>
      </c>
      <c r="B26" s="1353" t="s">
        <v>21</v>
      </c>
      <c r="C26" s="519" t="s">
        <v>19</v>
      </c>
      <c r="D26" s="519" t="s">
        <v>14</v>
      </c>
      <c r="E26" s="521">
        <v>2578.4299999999998</v>
      </c>
      <c r="F26" s="520" t="e">
        <f>#REF!</f>
        <v>#REF!</v>
      </c>
      <c r="G26" s="520">
        <f>G27+G33</f>
        <v>2621.5240000000003</v>
      </c>
      <c r="H26" s="534" t="e">
        <f>G26-F26</f>
        <v>#REF!</v>
      </c>
      <c r="I26" s="535" t="e">
        <f>IF(F26=0," ",H26/F26)</f>
        <v>#REF!</v>
      </c>
      <c r="J26" s="534">
        <f>G26-E26</f>
        <v>43.094000000000506</v>
      </c>
      <c r="K26" s="535">
        <f>IF(E26=0," ",J26/E26)</f>
        <v>1.6713271254213031E-2</v>
      </c>
      <c r="L26" s="522" t="e">
        <f>E26+'апрель 2013 (по бухг)'!L26</f>
        <v>#REF!</v>
      </c>
      <c r="M26" s="522" t="e">
        <f>F26+'апрель 2013 (по бухг)'!M26</f>
        <v>#REF!</v>
      </c>
      <c r="N26" s="522" t="e">
        <f>G26+'апрель 2013 (по бухг)'!N26</f>
        <v>#REF!</v>
      </c>
      <c r="O26" s="955" t="e">
        <f t="shared" si="2"/>
        <v>#REF!</v>
      </c>
      <c r="P26" s="956" t="e">
        <f t="shared" si="3"/>
        <v>#REF!</v>
      </c>
      <c r="Q26" s="955" t="e">
        <f t="shared" si="4"/>
        <v>#REF!</v>
      </c>
      <c r="R26" s="957" t="e">
        <f t="shared" si="5"/>
        <v>#REF!</v>
      </c>
    </row>
    <row r="27" spans="1:18" ht="16.5" customHeight="1">
      <c r="A27" s="1351"/>
      <c r="B27" s="1354"/>
      <c r="C27" s="1283" t="s">
        <v>15</v>
      </c>
      <c r="D27" s="1001" t="s">
        <v>14</v>
      </c>
      <c r="E27" s="9">
        <v>220.791</v>
      </c>
      <c r="F27" s="147" t="e">
        <f>#REF!</f>
        <v>#REF!</v>
      </c>
      <c r="G27" s="147">
        <v>262.94499999999999</v>
      </c>
      <c r="H27" s="78" t="e">
        <f>G27-F27</f>
        <v>#REF!</v>
      </c>
      <c r="I27" s="86" t="e">
        <f>IF(F27=0," ",H27/F27)</f>
        <v>#REF!</v>
      </c>
      <c r="J27" s="78">
        <f>G27-E27</f>
        <v>42.153999999999996</v>
      </c>
      <c r="K27" s="86">
        <f>IF(E27=0," ",J27/E27)</f>
        <v>0.19092263724517755</v>
      </c>
      <c r="L27" s="18" t="e">
        <f>E27+'апрель 2013 (по бухг)'!L27</f>
        <v>#REF!</v>
      </c>
      <c r="M27" s="18" t="e">
        <f>F27+'апрель 2013 (по бухг)'!M27</f>
        <v>#REF!</v>
      </c>
      <c r="N27" s="18" t="e">
        <f>G27+'апрель 2013 (по бухг)'!N27</f>
        <v>#REF!</v>
      </c>
      <c r="O27" s="958" t="e">
        <f t="shared" si="2"/>
        <v>#REF!</v>
      </c>
      <c r="P27" s="959" t="e">
        <f t="shared" si="3"/>
        <v>#REF!</v>
      </c>
      <c r="Q27" s="958" t="e">
        <f t="shared" si="4"/>
        <v>#REF!</v>
      </c>
      <c r="R27" s="961" t="e">
        <f t="shared" si="5"/>
        <v>#REF!</v>
      </c>
    </row>
    <row r="28" spans="1:18">
      <c r="A28" s="1351"/>
      <c r="B28" s="1354"/>
      <c r="C28" s="1283"/>
      <c r="D28" s="1001" t="s">
        <v>16</v>
      </c>
      <c r="E28" s="11">
        <f>E27/E26</f>
        <v>8.5630015164266632E-2</v>
      </c>
      <c r="F28" s="15" t="e">
        <f t="shared" ref="F28:G28" si="11">F27/F26</f>
        <v>#REF!</v>
      </c>
      <c r="G28" s="969">
        <f t="shared" si="11"/>
        <v>0.10030234321715154</v>
      </c>
      <c r="H28" s="452"/>
      <c r="I28" s="453" t="e">
        <f>G28-F28</f>
        <v>#REF!</v>
      </c>
      <c r="J28" s="454"/>
      <c r="K28" s="453">
        <f>G28-E28</f>
        <v>1.4672328052884903E-2</v>
      </c>
      <c r="L28" s="19" t="e">
        <f>L27/L26</f>
        <v>#REF!</v>
      </c>
      <c r="M28" s="11" t="e">
        <f>M27/M26</f>
        <v>#REF!</v>
      </c>
      <c r="N28" s="11" t="e">
        <f>N27/N26</f>
        <v>#REF!</v>
      </c>
      <c r="O28" s="962"/>
      <c r="P28" s="963" t="e">
        <f>N28-M28</f>
        <v>#REF!</v>
      </c>
      <c r="Q28" s="964"/>
      <c r="R28" s="965" t="e">
        <f>N28-L28</f>
        <v>#REF!</v>
      </c>
    </row>
    <row r="29" spans="1:18" hidden="1">
      <c r="A29" s="1351"/>
      <c r="B29" s="1354"/>
      <c r="C29" s="1283" t="s">
        <v>17</v>
      </c>
      <c r="D29" s="1001" t="s">
        <v>14</v>
      </c>
      <c r="E29" s="9">
        <v>311.09100000000001</v>
      </c>
      <c r="F29" s="147" t="e">
        <f>#REF!</f>
        <v>#REF!</v>
      </c>
      <c r="G29" s="147" t="e">
        <f>F30*G26</f>
        <v>#REF!</v>
      </c>
      <c r="H29" s="78" t="e">
        <f t="shared" ref="H29:H45" si="12">G29-F29</f>
        <v>#REF!</v>
      </c>
      <c r="I29" s="86" t="e">
        <f t="shared" ref="I29:I45" si="13">IF(F29=0," ",H29/F29)</f>
        <v>#REF!</v>
      </c>
      <c r="J29" s="78" t="e">
        <f t="shared" ref="J29:J45" si="14">G29-E29</f>
        <v>#REF!</v>
      </c>
      <c r="K29" s="86" t="e">
        <f t="shared" ref="K29:K45" si="15">IF(E29=0," ",J29/E29)</f>
        <v>#REF!</v>
      </c>
      <c r="L29" s="18" t="e">
        <f>E29+'апрель 2013 (по бухг)'!L29</f>
        <v>#REF!</v>
      </c>
      <c r="M29" s="18" t="e">
        <f>F29+'апрель 2013 (по бухг)'!M29</f>
        <v>#REF!</v>
      </c>
      <c r="N29" s="18" t="e">
        <f>G29+'апрель 2013 (по бухг)'!N29</f>
        <v>#REF!</v>
      </c>
      <c r="O29" s="958" t="e">
        <f t="shared" si="2"/>
        <v>#REF!</v>
      </c>
      <c r="P29" s="959" t="e">
        <f t="shared" si="3"/>
        <v>#REF!</v>
      </c>
      <c r="Q29" s="958" t="e">
        <f t="shared" si="4"/>
        <v>#REF!</v>
      </c>
      <c r="R29" s="961" t="e">
        <f t="shared" si="5"/>
        <v>#REF!</v>
      </c>
    </row>
    <row r="30" spans="1:18" hidden="1">
      <c r="A30" s="1351"/>
      <c r="B30" s="1354"/>
      <c r="C30" s="1283"/>
      <c r="D30" s="1001" t="s">
        <v>16</v>
      </c>
      <c r="E30" s="11">
        <f>E29/E26</f>
        <v>0.12065132658245523</v>
      </c>
      <c r="F30" s="15" t="e">
        <f t="shared" ref="F30:G30" si="16">F29/F26</f>
        <v>#REF!</v>
      </c>
      <c r="G30" s="15" t="e">
        <f t="shared" si="16"/>
        <v>#REF!</v>
      </c>
      <c r="H30" s="78" t="e">
        <f t="shared" si="12"/>
        <v>#REF!</v>
      </c>
      <c r="I30" s="86" t="e">
        <f t="shared" si="13"/>
        <v>#REF!</v>
      </c>
      <c r="J30" s="78" t="e">
        <f t="shared" si="14"/>
        <v>#REF!</v>
      </c>
      <c r="K30" s="86" t="e">
        <f t="shared" si="15"/>
        <v>#REF!</v>
      </c>
      <c r="L30" s="19" t="e">
        <f>L29/L26</f>
        <v>#REF!</v>
      </c>
      <c r="M30" s="11" t="e">
        <f>M29/M26</f>
        <v>#REF!</v>
      </c>
      <c r="N30" s="11" t="e">
        <f>N29/N26</f>
        <v>#REF!</v>
      </c>
      <c r="O30" s="958" t="e">
        <f t="shared" si="2"/>
        <v>#REF!</v>
      </c>
      <c r="P30" s="959" t="e">
        <f t="shared" si="3"/>
        <v>#REF!</v>
      </c>
      <c r="Q30" s="958" t="e">
        <f t="shared" si="4"/>
        <v>#REF!</v>
      </c>
      <c r="R30" s="961" t="e">
        <f t="shared" si="5"/>
        <v>#REF!</v>
      </c>
    </row>
    <row r="31" spans="1:18" hidden="1">
      <c r="A31" s="1351"/>
      <c r="B31" s="1354"/>
      <c r="C31" s="1283" t="s">
        <v>18</v>
      </c>
      <c r="D31" s="1001" t="s">
        <v>14</v>
      </c>
      <c r="E31" s="9">
        <v>-90.3</v>
      </c>
      <c r="F31" s="147" t="e">
        <f t="shared" ref="F31:G31" si="17">F27-F29</f>
        <v>#REF!</v>
      </c>
      <c r="G31" s="147" t="e">
        <f t="shared" si="17"/>
        <v>#REF!</v>
      </c>
      <c r="H31" s="78" t="e">
        <f t="shared" si="12"/>
        <v>#REF!</v>
      </c>
      <c r="I31" s="86" t="e">
        <f t="shared" si="13"/>
        <v>#REF!</v>
      </c>
      <c r="J31" s="78" t="e">
        <f t="shared" si="14"/>
        <v>#REF!</v>
      </c>
      <c r="K31" s="86" t="e">
        <f t="shared" si="15"/>
        <v>#REF!</v>
      </c>
      <c r="L31" s="18" t="e">
        <f>E31+'апрель 2013 (по бухг)'!L31</f>
        <v>#REF!</v>
      </c>
      <c r="M31" s="18" t="e">
        <f>F31+'апрель 2013 (по бухг)'!M31</f>
        <v>#REF!</v>
      </c>
      <c r="N31" s="18" t="e">
        <f>G31+'апрель 2013 (по бухг)'!N31</f>
        <v>#REF!</v>
      </c>
      <c r="O31" s="958" t="e">
        <f t="shared" si="2"/>
        <v>#REF!</v>
      </c>
      <c r="P31" s="959" t="e">
        <f t="shared" si="3"/>
        <v>#REF!</v>
      </c>
      <c r="Q31" s="958" t="e">
        <f t="shared" si="4"/>
        <v>#REF!</v>
      </c>
      <c r="R31" s="961" t="e">
        <f t="shared" si="5"/>
        <v>#REF!</v>
      </c>
    </row>
    <row r="32" spans="1:18" hidden="1">
      <c r="A32" s="1351"/>
      <c r="B32" s="1354"/>
      <c r="C32" s="1283"/>
      <c r="D32" s="1001" t="s">
        <v>16</v>
      </c>
      <c r="E32" s="11">
        <f>E31/E26</f>
        <v>-3.5021311418188587E-2</v>
      </c>
      <c r="F32" s="11" t="e">
        <f t="shared" ref="F32:G32" si="18">F31/F26</f>
        <v>#REF!</v>
      </c>
      <c r="G32" s="11" t="e">
        <f t="shared" si="18"/>
        <v>#REF!</v>
      </c>
      <c r="H32" s="78" t="e">
        <f t="shared" si="12"/>
        <v>#REF!</v>
      </c>
      <c r="I32" s="86" t="e">
        <f t="shared" si="13"/>
        <v>#REF!</v>
      </c>
      <c r="J32" s="78" t="e">
        <f t="shared" si="14"/>
        <v>#REF!</v>
      </c>
      <c r="K32" s="86" t="e">
        <f t="shared" si="15"/>
        <v>#REF!</v>
      </c>
      <c r="L32" s="19" t="e">
        <f>L31/L26</f>
        <v>#REF!</v>
      </c>
      <c r="M32" s="11" t="e">
        <f>M31/M26</f>
        <v>#REF!</v>
      </c>
      <c r="N32" s="11" t="e">
        <f>N31/N26</f>
        <v>#REF!</v>
      </c>
      <c r="O32" s="958" t="e">
        <f t="shared" si="2"/>
        <v>#REF!</v>
      </c>
      <c r="P32" s="959" t="e">
        <f t="shared" si="3"/>
        <v>#REF!</v>
      </c>
      <c r="Q32" s="958" t="e">
        <f t="shared" si="4"/>
        <v>#REF!</v>
      </c>
      <c r="R32" s="961" t="e">
        <f t="shared" si="5"/>
        <v>#REF!</v>
      </c>
    </row>
    <row r="33" spans="1:18" ht="25.5" customHeight="1">
      <c r="A33" s="1351"/>
      <c r="B33" s="1354"/>
      <c r="C33" s="513" t="s">
        <v>111</v>
      </c>
      <c r="D33" s="1001" t="s">
        <v>14</v>
      </c>
      <c r="E33" s="516">
        <f>E26-E27</f>
        <v>2357.6389999999997</v>
      </c>
      <c r="F33" s="992" t="e">
        <f t="shared" ref="F33" si="19">F26-F27</f>
        <v>#REF!</v>
      </c>
      <c r="G33" s="993">
        <f>G34+G35</f>
        <v>2358.5790000000002</v>
      </c>
      <c r="H33" s="78" t="e">
        <f t="shared" si="12"/>
        <v>#REF!</v>
      </c>
      <c r="I33" s="86" t="e">
        <f t="shared" si="13"/>
        <v>#REF!</v>
      </c>
      <c r="J33" s="78">
        <f t="shared" si="14"/>
        <v>0.94000000000050932</v>
      </c>
      <c r="K33" s="86">
        <f t="shared" si="15"/>
        <v>3.9870395764597948E-4</v>
      </c>
      <c r="L33" s="515" t="e">
        <f>L26-L27</f>
        <v>#REF!</v>
      </c>
      <c r="M33" s="514" t="e">
        <f>M26-M27</f>
        <v>#REF!</v>
      </c>
      <c r="N33" s="514" t="e">
        <f>N26-N27</f>
        <v>#REF!</v>
      </c>
      <c r="O33" s="958" t="e">
        <f t="shared" si="2"/>
        <v>#REF!</v>
      </c>
      <c r="P33" s="959" t="e">
        <f t="shared" si="3"/>
        <v>#REF!</v>
      </c>
      <c r="Q33" s="958" t="e">
        <f t="shared" si="4"/>
        <v>#REF!</v>
      </c>
      <c r="R33" s="961" t="e">
        <f t="shared" si="5"/>
        <v>#REF!</v>
      </c>
    </row>
    <row r="34" spans="1:18" ht="25.5" customHeight="1">
      <c r="A34" s="1351"/>
      <c r="B34" s="1354"/>
      <c r="C34" s="518" t="s">
        <v>104</v>
      </c>
      <c r="D34" s="1001" t="s">
        <v>14</v>
      </c>
      <c r="E34" s="516">
        <v>56.561</v>
      </c>
      <c r="F34" s="996">
        <v>56.561</v>
      </c>
      <c r="G34" s="997">
        <v>65.387</v>
      </c>
      <c r="H34" s="78">
        <f t="shared" si="12"/>
        <v>8.8260000000000005</v>
      </c>
      <c r="I34" s="86">
        <f t="shared" si="13"/>
        <v>0.15604391718675414</v>
      </c>
      <c r="J34" s="78">
        <f t="shared" si="14"/>
        <v>8.8260000000000005</v>
      </c>
      <c r="K34" s="86">
        <f t="shared" si="15"/>
        <v>0.15604391718675414</v>
      </c>
      <c r="L34" s="516" t="e">
        <f>E34+'апрель 2013 (по бухг)'!L34</f>
        <v>#REF!</v>
      </c>
      <c r="M34" s="516" t="e">
        <f>F34+'апрель 2013 (по бухг)'!M34</f>
        <v>#REF!</v>
      </c>
      <c r="N34" s="516" t="e">
        <f>G34+'апрель 2013 (по бухг)'!N34</f>
        <v>#REF!</v>
      </c>
      <c r="O34" s="958" t="e">
        <f t="shared" si="2"/>
        <v>#REF!</v>
      </c>
      <c r="P34" s="959" t="e">
        <f t="shared" si="3"/>
        <v>#REF!</v>
      </c>
      <c r="Q34" s="958" t="e">
        <f t="shared" si="4"/>
        <v>#REF!</v>
      </c>
      <c r="R34" s="961" t="e">
        <f t="shared" si="5"/>
        <v>#REF!</v>
      </c>
    </row>
    <row r="35" spans="1:18" ht="25.5" customHeight="1" thickBot="1">
      <c r="A35" s="1352"/>
      <c r="B35" s="1355"/>
      <c r="C35" s="525" t="s">
        <v>106</v>
      </c>
      <c r="D35" s="526" t="s">
        <v>14</v>
      </c>
      <c r="E35" s="527">
        <f>E33-E34</f>
        <v>2301.0779999999995</v>
      </c>
      <c r="F35" s="527" t="e">
        <f>F33-F34</f>
        <v>#REF!</v>
      </c>
      <c r="G35" s="995">
        <v>2293.192</v>
      </c>
      <c r="H35" s="528" t="e">
        <f t="shared" si="12"/>
        <v>#REF!</v>
      </c>
      <c r="I35" s="529" t="e">
        <f t="shared" si="13"/>
        <v>#REF!</v>
      </c>
      <c r="J35" s="528">
        <f t="shared" si="14"/>
        <v>-7.8859999999995125</v>
      </c>
      <c r="K35" s="529">
        <f t="shared" si="15"/>
        <v>-3.4270893902768676E-3</v>
      </c>
      <c r="L35" s="527" t="e">
        <f>E35+'апрель 2013 (по бухг)'!L35</f>
        <v>#REF!</v>
      </c>
      <c r="M35" s="527" t="e">
        <f>F35+'апрель 2013 (по бухг)'!M35</f>
        <v>#REF!</v>
      </c>
      <c r="N35" s="527" t="e">
        <f>G35+'апрель 2013 (по бухг)'!N35</f>
        <v>#REF!</v>
      </c>
      <c r="O35" s="966" t="e">
        <f t="shared" si="2"/>
        <v>#REF!</v>
      </c>
      <c r="P35" s="967" t="e">
        <f t="shared" si="3"/>
        <v>#REF!</v>
      </c>
      <c r="Q35" s="966" t="e">
        <f t="shared" si="4"/>
        <v>#REF!</v>
      </c>
      <c r="R35" s="968" t="e">
        <f t="shared" si="5"/>
        <v>#REF!</v>
      </c>
    </row>
    <row r="36" spans="1:18" ht="22.5" customHeight="1">
      <c r="A36" s="1350">
        <v>4</v>
      </c>
      <c r="B36" s="1353" t="s">
        <v>22</v>
      </c>
      <c r="C36" s="519" t="s">
        <v>19</v>
      </c>
      <c r="D36" s="519" t="s">
        <v>14</v>
      </c>
      <c r="E36" s="521">
        <v>30.96</v>
      </c>
      <c r="F36" s="520" t="e">
        <f>#REF!</f>
        <v>#REF!</v>
      </c>
      <c r="G36" s="617">
        <f>G37+G43</f>
        <v>38.880000000000003</v>
      </c>
      <c r="H36" s="534" t="e">
        <f t="shared" si="12"/>
        <v>#REF!</v>
      </c>
      <c r="I36" s="535" t="e">
        <f t="shared" si="13"/>
        <v>#REF!</v>
      </c>
      <c r="J36" s="534">
        <f t="shared" si="14"/>
        <v>7.9200000000000017</v>
      </c>
      <c r="K36" s="535">
        <f t="shared" si="15"/>
        <v>0.25581395348837216</v>
      </c>
      <c r="L36" s="522" t="e">
        <f>E36+'апрель 2013 (по бухг)'!L36</f>
        <v>#REF!</v>
      </c>
      <c r="M36" s="522" t="e">
        <f>F36+'апрель 2013 (по бухг)'!M36</f>
        <v>#REF!</v>
      </c>
      <c r="N36" s="522" t="e">
        <f>G36+'апрель 2013 (по бухг)'!N36</f>
        <v>#REF!</v>
      </c>
      <c r="O36" s="955" t="e">
        <f t="shared" si="2"/>
        <v>#REF!</v>
      </c>
      <c r="P36" s="956" t="e">
        <f t="shared" si="3"/>
        <v>#REF!</v>
      </c>
      <c r="Q36" s="955" t="e">
        <f t="shared" si="4"/>
        <v>#REF!</v>
      </c>
      <c r="R36" s="957" t="e">
        <f t="shared" si="5"/>
        <v>#REF!</v>
      </c>
    </row>
    <row r="37" spans="1:18">
      <c r="A37" s="1351"/>
      <c r="B37" s="1354"/>
      <c r="C37" s="1283" t="s">
        <v>15</v>
      </c>
      <c r="D37" s="1001" t="s">
        <v>14</v>
      </c>
      <c r="E37" s="9">
        <v>10.805999999999999</v>
      </c>
      <c r="F37" s="147" t="e">
        <f>#REF!</f>
        <v>#REF!</v>
      </c>
      <c r="G37" s="147">
        <v>3.5020000000000002</v>
      </c>
      <c r="H37" s="78" t="e">
        <f t="shared" si="12"/>
        <v>#REF!</v>
      </c>
      <c r="I37" s="86" t="e">
        <f t="shared" si="13"/>
        <v>#REF!</v>
      </c>
      <c r="J37" s="78">
        <f t="shared" si="14"/>
        <v>-7.3039999999999985</v>
      </c>
      <c r="K37" s="86">
        <f t="shared" si="15"/>
        <v>-0.67592078474921335</v>
      </c>
      <c r="L37" s="18" t="e">
        <f>E37+'апрель 2013 (по бухг)'!L37</f>
        <v>#REF!</v>
      </c>
      <c r="M37" s="18" t="e">
        <f>F37+'апрель 2013 (по бухг)'!M37</f>
        <v>#REF!</v>
      </c>
      <c r="N37" s="18" t="e">
        <f>G37+'апрель 2013 (по бухг)'!N37</f>
        <v>#REF!</v>
      </c>
      <c r="O37" s="958" t="e">
        <f t="shared" si="2"/>
        <v>#REF!</v>
      </c>
      <c r="P37" s="959" t="e">
        <f t="shared" si="3"/>
        <v>#REF!</v>
      </c>
      <c r="Q37" s="958" t="e">
        <f t="shared" si="4"/>
        <v>#REF!</v>
      </c>
      <c r="R37" s="961" t="e">
        <f t="shared" si="5"/>
        <v>#REF!</v>
      </c>
    </row>
    <row r="38" spans="1:18">
      <c r="A38" s="1351"/>
      <c r="B38" s="1354"/>
      <c r="C38" s="1283"/>
      <c r="D38" s="1001" t="s">
        <v>16</v>
      </c>
      <c r="E38" s="15">
        <f>E37/E36</f>
        <v>0.34903100775193796</v>
      </c>
      <c r="F38" s="15" t="e">
        <f t="shared" ref="F38:G38" si="20">F37/F36</f>
        <v>#REF!</v>
      </c>
      <c r="G38" s="15">
        <f t="shared" si="20"/>
        <v>9.0072016460905346E-2</v>
      </c>
      <c r="H38" s="452"/>
      <c r="I38" s="453" t="e">
        <f>G38-F38</f>
        <v>#REF!</v>
      </c>
      <c r="J38" s="454"/>
      <c r="K38" s="453">
        <f>G38-E38</f>
        <v>-0.25895899129103261</v>
      </c>
      <c r="L38" s="19" t="e">
        <f>L37/L36</f>
        <v>#REF!</v>
      </c>
      <c r="M38" s="11" t="e">
        <f>M37/M36</f>
        <v>#REF!</v>
      </c>
      <c r="N38" s="11" t="e">
        <f>N37/N36</f>
        <v>#REF!</v>
      </c>
      <c r="O38" s="962"/>
      <c r="P38" s="963" t="e">
        <f>N38-M38</f>
        <v>#REF!</v>
      </c>
      <c r="Q38" s="964"/>
      <c r="R38" s="965" t="e">
        <f>N38-L38</f>
        <v>#REF!</v>
      </c>
    </row>
    <row r="39" spans="1:18" hidden="1">
      <c r="A39" s="1351"/>
      <c r="B39" s="1354"/>
      <c r="C39" s="1283" t="s">
        <v>17</v>
      </c>
      <c r="D39" s="1001" t="s">
        <v>14</v>
      </c>
      <c r="E39" s="9">
        <v>8.141</v>
      </c>
      <c r="F39" s="147" t="e">
        <f>#REF!</f>
        <v>#REF!</v>
      </c>
      <c r="G39" s="147" t="e">
        <f>F40*G36</f>
        <v>#REF!</v>
      </c>
      <c r="H39" s="78" t="e">
        <f t="shared" si="12"/>
        <v>#REF!</v>
      </c>
      <c r="I39" s="86" t="e">
        <f t="shared" si="13"/>
        <v>#REF!</v>
      </c>
      <c r="J39" s="78" t="e">
        <f t="shared" si="14"/>
        <v>#REF!</v>
      </c>
      <c r="K39" s="86" t="e">
        <f t="shared" si="15"/>
        <v>#REF!</v>
      </c>
      <c r="L39" s="18" t="e">
        <f>E39+'апрель 2013 (по бухг)'!L39</f>
        <v>#REF!</v>
      </c>
      <c r="M39" s="18" t="e">
        <f>F39+'апрель 2013 (по бухг)'!M39</f>
        <v>#REF!</v>
      </c>
      <c r="N39" s="18" t="e">
        <f>G39+'апрель 2013 (по бухг)'!N39</f>
        <v>#REF!</v>
      </c>
      <c r="O39" s="958" t="e">
        <f t="shared" si="2"/>
        <v>#REF!</v>
      </c>
      <c r="P39" s="959" t="e">
        <f t="shared" si="3"/>
        <v>#REF!</v>
      </c>
      <c r="Q39" s="958" t="e">
        <f t="shared" si="4"/>
        <v>#REF!</v>
      </c>
      <c r="R39" s="961" t="e">
        <f t="shared" si="5"/>
        <v>#REF!</v>
      </c>
    </row>
    <row r="40" spans="1:18" hidden="1">
      <c r="A40" s="1351"/>
      <c r="B40" s="1354"/>
      <c r="C40" s="1283"/>
      <c r="D40" s="1001" t="s">
        <v>16</v>
      </c>
      <c r="E40" s="11">
        <f>E39/E36</f>
        <v>0.26295219638242895</v>
      </c>
      <c r="F40" s="15" t="e">
        <f t="shared" ref="F40:G40" si="21">F39/F36</f>
        <v>#REF!</v>
      </c>
      <c r="G40" s="15" t="e">
        <f t="shared" si="21"/>
        <v>#REF!</v>
      </c>
      <c r="H40" s="78" t="e">
        <f t="shared" si="12"/>
        <v>#REF!</v>
      </c>
      <c r="I40" s="86" t="e">
        <f t="shared" si="13"/>
        <v>#REF!</v>
      </c>
      <c r="J40" s="78" t="e">
        <f t="shared" si="14"/>
        <v>#REF!</v>
      </c>
      <c r="K40" s="86" t="e">
        <f t="shared" si="15"/>
        <v>#REF!</v>
      </c>
      <c r="L40" s="19" t="e">
        <f>L39/L36</f>
        <v>#REF!</v>
      </c>
      <c r="M40" s="11" t="e">
        <f>M39/M36</f>
        <v>#REF!</v>
      </c>
      <c r="N40" s="11" t="e">
        <f>N39/N36</f>
        <v>#REF!</v>
      </c>
      <c r="O40" s="958" t="e">
        <f t="shared" si="2"/>
        <v>#REF!</v>
      </c>
      <c r="P40" s="959" t="e">
        <f t="shared" si="3"/>
        <v>#REF!</v>
      </c>
      <c r="Q40" s="958" t="e">
        <f t="shared" si="4"/>
        <v>#REF!</v>
      </c>
      <c r="R40" s="961" t="e">
        <f t="shared" si="5"/>
        <v>#REF!</v>
      </c>
    </row>
    <row r="41" spans="1:18" hidden="1">
      <c r="A41" s="1351"/>
      <c r="B41" s="1354"/>
      <c r="C41" s="1283" t="s">
        <v>18</v>
      </c>
      <c r="D41" s="1001" t="s">
        <v>14</v>
      </c>
      <c r="E41" s="9">
        <v>2.665</v>
      </c>
      <c r="F41" s="147" t="e">
        <f t="shared" ref="F41:G41" si="22">F37-F39</f>
        <v>#REF!</v>
      </c>
      <c r="G41" s="147" t="e">
        <f t="shared" si="22"/>
        <v>#REF!</v>
      </c>
      <c r="H41" s="78" t="e">
        <f t="shared" si="12"/>
        <v>#REF!</v>
      </c>
      <c r="I41" s="86" t="e">
        <f t="shared" si="13"/>
        <v>#REF!</v>
      </c>
      <c r="J41" s="78" t="e">
        <f t="shared" si="14"/>
        <v>#REF!</v>
      </c>
      <c r="K41" s="86" t="e">
        <f t="shared" si="15"/>
        <v>#REF!</v>
      </c>
      <c r="L41" s="18" t="e">
        <f>E41+'апрель 2013 (по бухг)'!L41</f>
        <v>#REF!</v>
      </c>
      <c r="M41" s="18" t="e">
        <f>F41+'апрель 2013 (по бухг)'!M41</f>
        <v>#REF!</v>
      </c>
      <c r="N41" s="18" t="e">
        <f>G41+'апрель 2013 (по бухг)'!N41</f>
        <v>#REF!</v>
      </c>
      <c r="O41" s="958" t="e">
        <f t="shared" si="2"/>
        <v>#REF!</v>
      </c>
      <c r="P41" s="959" t="e">
        <f t="shared" si="3"/>
        <v>#REF!</v>
      </c>
      <c r="Q41" s="958" t="e">
        <f t="shared" si="4"/>
        <v>#REF!</v>
      </c>
      <c r="R41" s="961" t="e">
        <f t="shared" si="5"/>
        <v>#REF!</v>
      </c>
    </row>
    <row r="42" spans="1:18" hidden="1">
      <c r="A42" s="1351"/>
      <c r="B42" s="1354"/>
      <c r="C42" s="1283"/>
      <c r="D42" s="1001" t="s">
        <v>16</v>
      </c>
      <c r="E42" s="11">
        <f>E41/E36</f>
        <v>8.607881136950904E-2</v>
      </c>
      <c r="F42" s="11" t="e">
        <f t="shared" ref="F42:G42" si="23">F41/F36</f>
        <v>#REF!</v>
      </c>
      <c r="G42" s="11" t="e">
        <f t="shared" si="23"/>
        <v>#REF!</v>
      </c>
      <c r="H42" s="78" t="e">
        <f t="shared" si="12"/>
        <v>#REF!</v>
      </c>
      <c r="I42" s="86" t="e">
        <f t="shared" si="13"/>
        <v>#REF!</v>
      </c>
      <c r="J42" s="78" t="e">
        <f t="shared" si="14"/>
        <v>#REF!</v>
      </c>
      <c r="K42" s="86" t="e">
        <f t="shared" si="15"/>
        <v>#REF!</v>
      </c>
      <c r="L42" s="19" t="e">
        <f>L41/L36</f>
        <v>#REF!</v>
      </c>
      <c r="M42" s="11" t="e">
        <f>M41/M36</f>
        <v>#REF!</v>
      </c>
      <c r="N42" s="11" t="e">
        <f>N41/N36</f>
        <v>#REF!</v>
      </c>
      <c r="O42" s="958" t="e">
        <f t="shared" si="2"/>
        <v>#REF!</v>
      </c>
      <c r="P42" s="959" t="e">
        <f t="shared" si="3"/>
        <v>#REF!</v>
      </c>
      <c r="Q42" s="958" t="e">
        <f t="shared" si="4"/>
        <v>#REF!</v>
      </c>
      <c r="R42" s="961" t="e">
        <f t="shared" si="5"/>
        <v>#REF!</v>
      </c>
    </row>
    <row r="43" spans="1:18" ht="25.5" customHeight="1">
      <c r="A43" s="1351"/>
      <c r="B43" s="1354"/>
      <c r="C43" s="513" t="s">
        <v>111</v>
      </c>
      <c r="D43" s="1001" t="s">
        <v>14</v>
      </c>
      <c r="E43" s="516">
        <f>E36-E37</f>
        <v>20.154000000000003</v>
      </c>
      <c r="F43" s="992" t="e">
        <f t="shared" ref="F43" si="24">F36-F37</f>
        <v>#REF!</v>
      </c>
      <c r="G43" s="993">
        <f>G44+G45</f>
        <v>35.378</v>
      </c>
      <c r="H43" s="78" t="e">
        <f t="shared" si="12"/>
        <v>#REF!</v>
      </c>
      <c r="I43" s="86" t="e">
        <f t="shared" si="13"/>
        <v>#REF!</v>
      </c>
      <c r="J43" s="78">
        <f t="shared" si="14"/>
        <v>15.223999999999997</v>
      </c>
      <c r="K43" s="86">
        <f t="shared" si="15"/>
        <v>0.75538354669048302</v>
      </c>
      <c r="L43" s="515" t="e">
        <f>L36-L37</f>
        <v>#REF!</v>
      </c>
      <c r="M43" s="514" t="e">
        <f>M36-M37</f>
        <v>#REF!</v>
      </c>
      <c r="N43" s="514" t="e">
        <f>N36-N37</f>
        <v>#REF!</v>
      </c>
      <c r="O43" s="958" t="e">
        <f t="shared" si="2"/>
        <v>#REF!</v>
      </c>
      <c r="P43" s="959" t="e">
        <f t="shared" si="3"/>
        <v>#REF!</v>
      </c>
      <c r="Q43" s="958" t="e">
        <f t="shared" si="4"/>
        <v>#REF!</v>
      </c>
      <c r="R43" s="961" t="e">
        <f t="shared" si="5"/>
        <v>#REF!</v>
      </c>
    </row>
    <row r="44" spans="1:18" ht="25.5" customHeight="1">
      <c r="A44" s="1351"/>
      <c r="B44" s="1354"/>
      <c r="C44" s="518" t="s">
        <v>104</v>
      </c>
      <c r="D44" s="1001" t="s">
        <v>14</v>
      </c>
      <c r="E44" s="516">
        <v>0</v>
      </c>
      <c r="F44" s="994">
        <v>0</v>
      </c>
      <c r="G44" s="245">
        <v>0</v>
      </c>
      <c r="H44" s="78">
        <f t="shared" si="12"/>
        <v>0</v>
      </c>
      <c r="I44" s="86" t="str">
        <f t="shared" si="13"/>
        <v xml:space="preserve"> </v>
      </c>
      <c r="J44" s="78">
        <f t="shared" si="14"/>
        <v>0</v>
      </c>
      <c r="K44" s="86" t="str">
        <f t="shared" si="15"/>
        <v xml:space="preserve"> </v>
      </c>
      <c r="L44" s="516" t="e">
        <f>E44+'апрель 2013 (по бухг)'!L44</f>
        <v>#REF!</v>
      </c>
      <c r="M44" s="516" t="e">
        <f>F44+'апрель 2013 (по бухг)'!M44</f>
        <v>#REF!</v>
      </c>
      <c r="N44" s="516" t="e">
        <f>G44+'апрель 2013 (по бухг)'!N44</f>
        <v>#REF!</v>
      </c>
      <c r="O44" s="958" t="e">
        <f t="shared" si="2"/>
        <v>#REF!</v>
      </c>
      <c r="P44" s="959" t="e">
        <f t="shared" si="3"/>
        <v>#REF!</v>
      </c>
      <c r="Q44" s="958" t="e">
        <f t="shared" si="4"/>
        <v>#REF!</v>
      </c>
      <c r="R44" s="961" t="e">
        <f t="shared" si="5"/>
        <v>#REF!</v>
      </c>
    </row>
    <row r="45" spans="1:18" ht="25.5" customHeight="1" thickBot="1">
      <c r="A45" s="1352"/>
      <c r="B45" s="1355"/>
      <c r="C45" s="525" t="s">
        <v>106</v>
      </c>
      <c r="D45" s="526" t="s">
        <v>14</v>
      </c>
      <c r="E45" s="527">
        <f>E43-E44</f>
        <v>20.154000000000003</v>
      </c>
      <c r="F45" s="527" t="e">
        <f>F43-F44</f>
        <v>#REF!</v>
      </c>
      <c r="G45" s="995">
        <v>35.378</v>
      </c>
      <c r="H45" s="528" t="e">
        <f t="shared" si="12"/>
        <v>#REF!</v>
      </c>
      <c r="I45" s="529" t="e">
        <f t="shared" si="13"/>
        <v>#REF!</v>
      </c>
      <c r="J45" s="528">
        <f t="shared" si="14"/>
        <v>15.223999999999997</v>
      </c>
      <c r="K45" s="529">
        <f t="shared" si="15"/>
        <v>0.75538354669048302</v>
      </c>
      <c r="L45" s="527" t="e">
        <f>E45+'апрель 2013 (по бухг)'!L45</f>
        <v>#REF!</v>
      </c>
      <c r="M45" s="527" t="e">
        <f>F45+'апрель 2013 (по бухг)'!M45</f>
        <v>#REF!</v>
      </c>
      <c r="N45" s="527" t="e">
        <f>G45+'апрель 2013 (по бухг)'!N45</f>
        <v>#REF!</v>
      </c>
      <c r="O45" s="966" t="e">
        <f t="shared" si="2"/>
        <v>#REF!</v>
      </c>
      <c r="P45" s="967" t="e">
        <f t="shared" si="3"/>
        <v>#REF!</v>
      </c>
      <c r="Q45" s="966" t="e">
        <f t="shared" si="4"/>
        <v>#REF!</v>
      </c>
      <c r="R45" s="968" t="e">
        <f t="shared" si="5"/>
        <v>#REF!</v>
      </c>
    </row>
    <row r="46" spans="1:18" ht="22.5" customHeight="1">
      <c r="A46" s="1350">
        <v>3</v>
      </c>
      <c r="B46" s="1356" t="s">
        <v>87</v>
      </c>
      <c r="C46" s="519" t="s">
        <v>19</v>
      </c>
      <c r="D46" s="519" t="s">
        <v>14</v>
      </c>
      <c r="E46" s="521">
        <f>E26+E36</f>
        <v>2609.39</v>
      </c>
      <c r="F46" s="520" t="e">
        <f>F26+F36</f>
        <v>#REF!</v>
      </c>
      <c r="G46" s="520">
        <f>G26+G36</f>
        <v>2660.4040000000005</v>
      </c>
      <c r="H46" s="534" t="e">
        <f>G46-F46</f>
        <v>#REF!</v>
      </c>
      <c r="I46" s="535" t="e">
        <f>IF(F46=0," ",H46/F46)</f>
        <v>#REF!</v>
      </c>
      <c r="J46" s="534">
        <f>G46-E46</f>
        <v>51.014000000000578</v>
      </c>
      <c r="K46" s="535">
        <f>IF(E46=0," ",J46/E46)</f>
        <v>1.9550163064931108E-2</v>
      </c>
      <c r="L46" s="522" t="e">
        <f>E46+'апрель 2013 (по бухг)'!L46</f>
        <v>#REF!</v>
      </c>
      <c r="M46" s="522" t="e">
        <f>F46+'апрель 2013 (по бухг)'!M46</f>
        <v>#REF!</v>
      </c>
      <c r="N46" s="522" t="e">
        <f>G46+'апрель 2013 (по бухг)'!N46</f>
        <v>#REF!</v>
      </c>
      <c r="O46" s="955" t="e">
        <f t="shared" si="2"/>
        <v>#REF!</v>
      </c>
      <c r="P46" s="956" t="e">
        <f t="shared" si="3"/>
        <v>#REF!</v>
      </c>
      <c r="Q46" s="955" t="e">
        <f t="shared" si="4"/>
        <v>#REF!</v>
      </c>
      <c r="R46" s="957" t="e">
        <f t="shared" si="5"/>
        <v>#REF!</v>
      </c>
    </row>
    <row r="47" spans="1:18">
      <c r="A47" s="1351"/>
      <c r="B47" s="1357"/>
      <c r="C47" s="1283" t="s">
        <v>15</v>
      </c>
      <c r="D47" s="1001" t="s">
        <v>14</v>
      </c>
      <c r="E47" s="9">
        <f>E27+E37</f>
        <v>231.59700000000001</v>
      </c>
      <c r="F47" s="9" t="e">
        <f>F27+F37</f>
        <v>#REF!</v>
      </c>
      <c r="G47" s="147">
        <f t="shared" ref="G47" si="25">G27+G37</f>
        <v>266.447</v>
      </c>
      <c r="H47" s="78" t="e">
        <f>G47-F47</f>
        <v>#REF!</v>
      </c>
      <c r="I47" s="86" t="e">
        <f>IF(F47=0," ",H47/F47)</f>
        <v>#REF!</v>
      </c>
      <c r="J47" s="78">
        <f>G47-E47</f>
        <v>34.849999999999994</v>
      </c>
      <c r="K47" s="86">
        <f>IF(E47=0," ",J47/E47)</f>
        <v>0.15047690600482733</v>
      </c>
      <c r="L47" s="18" t="e">
        <f>E47+'апрель 2013 (по бухг)'!L47</f>
        <v>#REF!</v>
      </c>
      <c r="M47" s="18" t="e">
        <f>F47+'апрель 2013 (по бухг)'!M47</f>
        <v>#REF!</v>
      </c>
      <c r="N47" s="18" t="e">
        <f>G47+'апрель 2013 (по бухг)'!N47</f>
        <v>#REF!</v>
      </c>
      <c r="O47" s="958" t="e">
        <f t="shared" si="2"/>
        <v>#REF!</v>
      </c>
      <c r="P47" s="959" t="e">
        <f t="shared" si="3"/>
        <v>#REF!</v>
      </c>
      <c r="Q47" s="958" t="e">
        <f t="shared" si="4"/>
        <v>#REF!</v>
      </c>
      <c r="R47" s="961" t="e">
        <f t="shared" si="5"/>
        <v>#REF!</v>
      </c>
    </row>
    <row r="48" spans="1:18">
      <c r="A48" s="1351"/>
      <c r="B48" s="1357"/>
      <c r="C48" s="1283"/>
      <c r="D48" s="1001" t="s">
        <v>16</v>
      </c>
      <c r="E48" s="15">
        <f>E47/E46</f>
        <v>8.875522631726189E-2</v>
      </c>
      <c r="F48" s="11" t="e">
        <f>F47/F46</f>
        <v>#REF!</v>
      </c>
      <c r="G48" s="969">
        <f>G47/G46</f>
        <v>0.10015283393048573</v>
      </c>
      <c r="H48" s="452"/>
      <c r="I48" s="453" t="e">
        <f>G48-F48</f>
        <v>#REF!</v>
      </c>
      <c r="J48" s="454"/>
      <c r="K48" s="453">
        <f>G48-E48</f>
        <v>1.1397607613223837E-2</v>
      </c>
      <c r="L48" s="19" t="e">
        <f>L47/L46</f>
        <v>#REF!</v>
      </c>
      <c r="M48" s="11" t="e">
        <f>M47/M46</f>
        <v>#REF!</v>
      </c>
      <c r="N48" s="11" t="e">
        <f>N47/N46</f>
        <v>#REF!</v>
      </c>
      <c r="O48" s="962"/>
      <c r="P48" s="963" t="e">
        <f>N48-M48</f>
        <v>#REF!</v>
      </c>
      <c r="Q48" s="964"/>
      <c r="R48" s="965" t="e">
        <f>N48-L48</f>
        <v>#REF!</v>
      </c>
    </row>
    <row r="49" spans="1:18" hidden="1">
      <c r="A49" s="1351"/>
      <c r="B49" s="1357"/>
      <c r="C49" s="1283" t="s">
        <v>17</v>
      </c>
      <c r="D49" s="1001" t="s">
        <v>14</v>
      </c>
      <c r="E49" s="9">
        <f>E29+E39</f>
        <v>319.23200000000003</v>
      </c>
      <c r="F49" s="9" t="e">
        <f>F29+F39</f>
        <v>#REF!</v>
      </c>
      <c r="G49" s="9" t="e">
        <f>G29+G39</f>
        <v>#REF!</v>
      </c>
      <c r="H49" s="78" t="e">
        <f t="shared" ref="H49:H112" si="26">G49-F49</f>
        <v>#REF!</v>
      </c>
      <c r="I49" s="86" t="e">
        <f t="shared" ref="I49:I112" si="27">IF(F49=0," ",H49/F49)</f>
        <v>#REF!</v>
      </c>
      <c r="J49" s="78" t="e">
        <f t="shared" ref="J49:J112" si="28">G49-E49</f>
        <v>#REF!</v>
      </c>
      <c r="K49" s="86" t="e">
        <f t="shared" ref="K49:K112" si="29">IF(E49=0," ",J49/E49)</f>
        <v>#REF!</v>
      </c>
      <c r="L49" s="18" t="e">
        <f>E49+'апрель 2013 (по бухг)'!L49</f>
        <v>#REF!</v>
      </c>
      <c r="M49" s="18" t="e">
        <f>F49+'апрель 2013 (по бухг)'!M49</f>
        <v>#REF!</v>
      </c>
      <c r="N49" s="18" t="e">
        <f>G49+'апрель 2013 (по бухг)'!N49</f>
        <v>#REF!</v>
      </c>
      <c r="O49" s="958" t="e">
        <f t="shared" si="2"/>
        <v>#REF!</v>
      </c>
      <c r="P49" s="959" t="e">
        <f t="shared" si="3"/>
        <v>#REF!</v>
      </c>
      <c r="Q49" s="958" t="e">
        <f t="shared" si="4"/>
        <v>#REF!</v>
      </c>
      <c r="R49" s="961" t="e">
        <f t="shared" si="5"/>
        <v>#REF!</v>
      </c>
    </row>
    <row r="50" spans="1:18" hidden="1">
      <c r="A50" s="1351"/>
      <c r="B50" s="1357"/>
      <c r="C50" s="1283"/>
      <c r="D50" s="1001" t="s">
        <v>16</v>
      </c>
      <c r="E50" s="11">
        <f>E49/E46</f>
        <v>0.12233970391547451</v>
      </c>
      <c r="F50" s="11" t="e">
        <f>F49/F46</f>
        <v>#REF!</v>
      </c>
      <c r="G50" s="11" t="e">
        <f>G49/G46</f>
        <v>#REF!</v>
      </c>
      <c r="H50" s="78" t="e">
        <f t="shared" si="26"/>
        <v>#REF!</v>
      </c>
      <c r="I50" s="86" t="e">
        <f t="shared" si="27"/>
        <v>#REF!</v>
      </c>
      <c r="J50" s="78" t="e">
        <f t="shared" si="28"/>
        <v>#REF!</v>
      </c>
      <c r="K50" s="86" t="e">
        <f t="shared" si="29"/>
        <v>#REF!</v>
      </c>
      <c r="L50" s="19" t="e">
        <f>L49/L46</f>
        <v>#REF!</v>
      </c>
      <c r="M50" s="11" t="e">
        <f>M49/M46</f>
        <v>#REF!</v>
      </c>
      <c r="N50" s="11" t="e">
        <f>N49/N46</f>
        <v>#REF!</v>
      </c>
      <c r="O50" s="958" t="e">
        <f t="shared" si="2"/>
        <v>#REF!</v>
      </c>
      <c r="P50" s="959" t="e">
        <f t="shared" si="3"/>
        <v>#REF!</v>
      </c>
      <c r="Q50" s="958" t="e">
        <f t="shared" si="4"/>
        <v>#REF!</v>
      </c>
      <c r="R50" s="961" t="e">
        <f t="shared" si="5"/>
        <v>#REF!</v>
      </c>
    </row>
    <row r="51" spans="1:18" hidden="1">
      <c r="A51" s="1351"/>
      <c r="B51" s="1357"/>
      <c r="C51" s="1283" t="s">
        <v>18</v>
      </c>
      <c r="D51" s="1001" t="s">
        <v>14</v>
      </c>
      <c r="E51" s="9">
        <f>E31+E41</f>
        <v>-87.634999999999991</v>
      </c>
      <c r="F51" s="9" t="e">
        <f>F47-F49</f>
        <v>#REF!</v>
      </c>
      <c r="G51" s="9" t="e">
        <f>G31+G41</f>
        <v>#REF!</v>
      </c>
      <c r="H51" s="78" t="e">
        <f t="shared" si="26"/>
        <v>#REF!</v>
      </c>
      <c r="I51" s="86" t="e">
        <f t="shared" si="27"/>
        <v>#REF!</v>
      </c>
      <c r="J51" s="78" t="e">
        <f t="shared" si="28"/>
        <v>#REF!</v>
      </c>
      <c r="K51" s="86" t="e">
        <f t="shared" si="29"/>
        <v>#REF!</v>
      </c>
      <c r="L51" s="18" t="e">
        <f>E51+'апрель 2013 (по бухг)'!L51</f>
        <v>#REF!</v>
      </c>
      <c r="M51" s="18" t="e">
        <f>F51+'апрель 2013 (по бухг)'!M51</f>
        <v>#REF!</v>
      </c>
      <c r="N51" s="18" t="e">
        <f>G51+'апрель 2013 (по бухг)'!N51</f>
        <v>#REF!</v>
      </c>
      <c r="O51" s="958" t="e">
        <f t="shared" si="2"/>
        <v>#REF!</v>
      </c>
      <c r="P51" s="959" t="e">
        <f t="shared" si="3"/>
        <v>#REF!</v>
      </c>
      <c r="Q51" s="958" t="e">
        <f t="shared" si="4"/>
        <v>#REF!</v>
      </c>
      <c r="R51" s="961" t="e">
        <f t="shared" si="5"/>
        <v>#REF!</v>
      </c>
    </row>
    <row r="52" spans="1:18" hidden="1">
      <c r="A52" s="1351"/>
      <c r="B52" s="1357"/>
      <c r="C52" s="1283"/>
      <c r="D52" s="1001" t="s">
        <v>16</v>
      </c>
      <c r="E52" s="11">
        <f>E51/E46</f>
        <v>-3.3584477598212606E-2</v>
      </c>
      <c r="F52" s="11" t="e">
        <f t="shared" ref="F52:G52" si="30">F51/F46</f>
        <v>#REF!</v>
      </c>
      <c r="G52" s="11" t="e">
        <f t="shared" si="30"/>
        <v>#REF!</v>
      </c>
      <c r="H52" s="78" t="e">
        <f t="shared" si="26"/>
        <v>#REF!</v>
      </c>
      <c r="I52" s="86" t="e">
        <f t="shared" si="27"/>
        <v>#REF!</v>
      </c>
      <c r="J52" s="78" t="e">
        <f t="shared" si="28"/>
        <v>#REF!</v>
      </c>
      <c r="K52" s="86" t="e">
        <f t="shared" si="29"/>
        <v>#REF!</v>
      </c>
      <c r="L52" s="19" t="e">
        <f>L51/L46</f>
        <v>#REF!</v>
      </c>
      <c r="M52" s="11" t="e">
        <f>M51/M46</f>
        <v>#REF!</v>
      </c>
      <c r="N52" s="11" t="e">
        <f>N51/N46</f>
        <v>#REF!</v>
      </c>
      <c r="O52" s="958" t="e">
        <f t="shared" si="2"/>
        <v>#REF!</v>
      </c>
      <c r="P52" s="959" t="e">
        <f t="shared" si="3"/>
        <v>#REF!</v>
      </c>
      <c r="Q52" s="958" t="e">
        <f t="shared" si="4"/>
        <v>#REF!</v>
      </c>
      <c r="R52" s="961" t="e">
        <f t="shared" si="5"/>
        <v>#REF!</v>
      </c>
    </row>
    <row r="53" spans="1:18" ht="25.5" customHeight="1">
      <c r="A53" s="1351"/>
      <c r="B53" s="1357"/>
      <c r="C53" s="513" t="s">
        <v>111</v>
      </c>
      <c r="D53" s="1001" t="s">
        <v>14</v>
      </c>
      <c r="E53" s="516">
        <f>E46-E47</f>
        <v>2377.7929999999997</v>
      </c>
      <c r="F53" s="613" t="e">
        <f>F46-F47</f>
        <v>#REF!</v>
      </c>
      <c r="G53" s="613">
        <f t="shared" ref="G53:G54" si="31">G33+G43</f>
        <v>2393.9570000000003</v>
      </c>
      <c r="H53" s="78" t="e">
        <f t="shared" si="26"/>
        <v>#REF!</v>
      </c>
      <c r="I53" s="86" t="e">
        <f t="shared" si="27"/>
        <v>#REF!</v>
      </c>
      <c r="J53" s="78">
        <f t="shared" si="28"/>
        <v>16.164000000000669</v>
      </c>
      <c r="K53" s="86">
        <f t="shared" si="29"/>
        <v>6.7979004059649734E-3</v>
      </c>
      <c r="L53" s="515" t="e">
        <f>L46-L47</f>
        <v>#REF!</v>
      </c>
      <c r="M53" s="514" t="e">
        <f>M46-M47</f>
        <v>#REF!</v>
      </c>
      <c r="N53" s="514" t="e">
        <f>N46-N47</f>
        <v>#REF!</v>
      </c>
      <c r="O53" s="958" t="e">
        <f t="shared" si="2"/>
        <v>#REF!</v>
      </c>
      <c r="P53" s="959" t="e">
        <f t="shared" si="3"/>
        <v>#REF!</v>
      </c>
      <c r="Q53" s="958" t="e">
        <f t="shared" si="4"/>
        <v>#REF!</v>
      </c>
      <c r="R53" s="961" t="e">
        <f t="shared" si="5"/>
        <v>#REF!</v>
      </c>
    </row>
    <row r="54" spans="1:18" ht="25.5" customHeight="1">
      <c r="A54" s="1351"/>
      <c r="B54" s="1357"/>
      <c r="C54" s="518" t="s">
        <v>104</v>
      </c>
      <c r="D54" s="1001" t="s">
        <v>14</v>
      </c>
      <c r="E54" s="516">
        <f>E44+E34</f>
        <v>56.561</v>
      </c>
      <c r="F54" s="233">
        <f>F34+F44</f>
        <v>56.561</v>
      </c>
      <c r="G54" s="952">
        <f t="shared" si="31"/>
        <v>65.387</v>
      </c>
      <c r="H54" s="78">
        <f t="shared" si="26"/>
        <v>8.8260000000000005</v>
      </c>
      <c r="I54" s="86">
        <f t="shared" si="27"/>
        <v>0.15604391718675414</v>
      </c>
      <c r="J54" s="78">
        <f t="shared" si="28"/>
        <v>8.8260000000000005</v>
      </c>
      <c r="K54" s="86">
        <f t="shared" si="29"/>
        <v>0.15604391718675414</v>
      </c>
      <c r="L54" s="516" t="e">
        <f>E54+'апрель 2013 (по бухг)'!L54</f>
        <v>#REF!</v>
      </c>
      <c r="M54" s="516" t="e">
        <f>F54+'апрель 2013 (по бухг)'!M54</f>
        <v>#REF!</v>
      </c>
      <c r="N54" s="516" t="e">
        <f>G54+'апрель 2013 (по бухг)'!N54</f>
        <v>#REF!</v>
      </c>
      <c r="O54" s="958" t="e">
        <f t="shared" si="2"/>
        <v>#REF!</v>
      </c>
      <c r="P54" s="959" t="e">
        <f t="shared" si="3"/>
        <v>#REF!</v>
      </c>
      <c r="Q54" s="958" t="e">
        <f t="shared" si="4"/>
        <v>#REF!</v>
      </c>
      <c r="R54" s="961" t="e">
        <f t="shared" si="5"/>
        <v>#REF!</v>
      </c>
    </row>
    <row r="55" spans="1:18" ht="25.5" customHeight="1" thickBot="1">
      <c r="A55" s="1352"/>
      <c r="B55" s="1358"/>
      <c r="C55" s="525" t="s">
        <v>106</v>
      </c>
      <c r="D55" s="526" t="s">
        <v>14</v>
      </c>
      <c r="E55" s="527">
        <f>E53-E54</f>
        <v>2321.2319999999995</v>
      </c>
      <c r="F55" s="611" t="e">
        <f>F53-F54</f>
        <v>#REF!</v>
      </c>
      <c r="G55" s="611">
        <f>G53-G54</f>
        <v>2328.5700000000002</v>
      </c>
      <c r="H55" s="528" t="e">
        <f t="shared" si="26"/>
        <v>#REF!</v>
      </c>
      <c r="I55" s="529" t="e">
        <f t="shared" si="27"/>
        <v>#REF!</v>
      </c>
      <c r="J55" s="528">
        <f t="shared" si="28"/>
        <v>7.3380000000006476</v>
      </c>
      <c r="K55" s="529">
        <f t="shared" si="29"/>
        <v>3.1612523005027714E-3</v>
      </c>
      <c r="L55" s="527" t="e">
        <f>E55+'апрель 2013 (по бухг)'!L55</f>
        <v>#REF!</v>
      </c>
      <c r="M55" s="527" t="e">
        <f>F55+'апрель 2013 (по бухг)'!M55</f>
        <v>#REF!</v>
      </c>
      <c r="N55" s="527" t="e">
        <f>G55+'апрель 2013 (по бухг)'!N55</f>
        <v>#REF!</v>
      </c>
      <c r="O55" s="966" t="e">
        <f t="shared" si="2"/>
        <v>#REF!</v>
      </c>
      <c r="P55" s="967" t="e">
        <f t="shared" si="3"/>
        <v>#REF!</v>
      </c>
      <c r="Q55" s="966" t="e">
        <f t="shared" si="4"/>
        <v>#REF!</v>
      </c>
      <c r="R55" s="968" t="e">
        <f t="shared" si="5"/>
        <v>#REF!</v>
      </c>
    </row>
    <row r="56" spans="1:18" ht="19.5" customHeight="1">
      <c r="A56" s="1350">
        <v>5</v>
      </c>
      <c r="B56" s="1353" t="s">
        <v>6</v>
      </c>
      <c r="C56" s="519" t="s">
        <v>19</v>
      </c>
      <c r="D56" s="519" t="s">
        <v>14</v>
      </c>
      <c r="E56" s="521">
        <v>5432.4349999999995</v>
      </c>
      <c r="F56" s="520" t="e">
        <f>#REF!</f>
        <v>#REF!</v>
      </c>
      <c r="G56" s="520">
        <f>G57+G63</f>
        <v>5323.6689999999999</v>
      </c>
      <c r="H56" s="534" t="e">
        <f t="shared" si="26"/>
        <v>#REF!</v>
      </c>
      <c r="I56" s="535" t="e">
        <f t="shared" si="27"/>
        <v>#REF!</v>
      </c>
      <c r="J56" s="534">
        <f t="shared" si="28"/>
        <v>-108.76599999999962</v>
      </c>
      <c r="K56" s="535">
        <f t="shared" si="29"/>
        <v>-2.0021592527107942E-2</v>
      </c>
      <c r="L56" s="522" t="e">
        <f>E56+'апрель 2013 (по бухг)'!L56</f>
        <v>#REF!</v>
      </c>
      <c r="M56" s="522" t="e">
        <f>F56+'апрель 2013 (по бухг)'!M56</f>
        <v>#REF!</v>
      </c>
      <c r="N56" s="522" t="e">
        <f>G56+'апрель 2013 (по бухг)'!N56</f>
        <v>#REF!</v>
      </c>
      <c r="O56" s="955" t="e">
        <f t="shared" si="2"/>
        <v>#REF!</v>
      </c>
      <c r="P56" s="956" t="e">
        <f t="shared" si="3"/>
        <v>#REF!</v>
      </c>
      <c r="Q56" s="955" t="e">
        <f t="shared" si="4"/>
        <v>#REF!</v>
      </c>
      <c r="R56" s="957" t="e">
        <f t="shared" si="5"/>
        <v>#REF!</v>
      </c>
    </row>
    <row r="57" spans="1:18">
      <c r="A57" s="1351"/>
      <c r="B57" s="1354"/>
      <c r="C57" s="1283" t="s">
        <v>15</v>
      </c>
      <c r="D57" s="1001" t="s">
        <v>14</v>
      </c>
      <c r="E57" s="9">
        <v>643.45600000000002</v>
      </c>
      <c r="F57" s="147" t="e">
        <f>#REF!</f>
        <v>#REF!</v>
      </c>
      <c r="G57" s="147">
        <v>549.50400000000002</v>
      </c>
      <c r="H57" s="78" t="e">
        <f t="shared" si="26"/>
        <v>#REF!</v>
      </c>
      <c r="I57" s="86" t="e">
        <f t="shared" si="27"/>
        <v>#REF!</v>
      </c>
      <c r="J57" s="78">
        <f t="shared" si="28"/>
        <v>-93.951999999999998</v>
      </c>
      <c r="K57" s="86">
        <f t="shared" si="29"/>
        <v>-0.14601153769643921</v>
      </c>
      <c r="L57" s="18" t="e">
        <f>E57+'апрель 2013 (по бухг)'!L57</f>
        <v>#REF!</v>
      </c>
      <c r="M57" s="18" t="e">
        <f>F57+'апрель 2013 (по бухг)'!M57</f>
        <v>#REF!</v>
      </c>
      <c r="N57" s="18" t="e">
        <f>G57+'апрель 2013 (по бухг)'!N57</f>
        <v>#REF!</v>
      </c>
      <c r="O57" s="958" t="e">
        <f t="shared" si="2"/>
        <v>#REF!</v>
      </c>
      <c r="P57" s="959" t="e">
        <f t="shared" si="3"/>
        <v>#REF!</v>
      </c>
      <c r="Q57" s="958" t="e">
        <f t="shared" si="4"/>
        <v>#REF!</v>
      </c>
      <c r="R57" s="961" t="e">
        <f t="shared" si="5"/>
        <v>#REF!</v>
      </c>
    </row>
    <row r="58" spans="1:18">
      <c r="A58" s="1351"/>
      <c r="B58" s="1354"/>
      <c r="C58" s="1283"/>
      <c r="D58" s="1001" t="s">
        <v>16</v>
      </c>
      <c r="E58" s="11">
        <f>E57/E56</f>
        <v>0.11844706839566421</v>
      </c>
      <c r="F58" s="15" t="e">
        <f t="shared" ref="F58:G58" si="32">F57/F56</f>
        <v>#REF!</v>
      </c>
      <c r="G58" s="15">
        <f t="shared" si="32"/>
        <v>0.10321903935049306</v>
      </c>
      <c r="H58" s="452"/>
      <c r="I58" s="453" t="e">
        <f>G58-F58</f>
        <v>#REF!</v>
      </c>
      <c r="J58" s="454"/>
      <c r="K58" s="453">
        <f>G58-E58</f>
        <v>-1.5228029045171149E-2</v>
      </c>
      <c r="L58" s="19" t="e">
        <f>L57/L56</f>
        <v>#REF!</v>
      </c>
      <c r="M58" s="11" t="e">
        <f>M57/M56</f>
        <v>#REF!</v>
      </c>
      <c r="N58" s="11" t="e">
        <f>N57/N56</f>
        <v>#REF!</v>
      </c>
      <c r="O58" s="962"/>
      <c r="P58" s="963" t="e">
        <f>N58-M58</f>
        <v>#REF!</v>
      </c>
      <c r="Q58" s="964"/>
      <c r="R58" s="965" t="e">
        <f>N58-L58</f>
        <v>#REF!</v>
      </c>
    </row>
    <row r="59" spans="1:18" hidden="1">
      <c r="A59" s="1351"/>
      <c r="B59" s="1354"/>
      <c r="C59" s="1283" t="s">
        <v>17</v>
      </c>
      <c r="D59" s="1001" t="s">
        <v>14</v>
      </c>
      <c r="E59" s="9">
        <v>703.16</v>
      </c>
      <c r="F59" s="147" t="e">
        <f>#REF!</f>
        <v>#REF!</v>
      </c>
      <c r="G59" s="147" t="e">
        <f>F60*G56</f>
        <v>#REF!</v>
      </c>
      <c r="H59" s="78" t="e">
        <f t="shared" si="26"/>
        <v>#REF!</v>
      </c>
      <c r="I59" s="86" t="e">
        <f t="shared" si="27"/>
        <v>#REF!</v>
      </c>
      <c r="J59" s="78" t="e">
        <f t="shared" si="28"/>
        <v>#REF!</v>
      </c>
      <c r="K59" s="86" t="e">
        <f t="shared" si="29"/>
        <v>#REF!</v>
      </c>
      <c r="L59" s="18" t="e">
        <f>E59+'апрель 2013 (по бухг)'!L59</f>
        <v>#REF!</v>
      </c>
      <c r="M59" s="18" t="e">
        <f>F59+'апрель 2013 (по бухг)'!M59</f>
        <v>#REF!</v>
      </c>
      <c r="N59" s="18" t="e">
        <f>G59+'апрель 2013 (по бухг)'!N59</f>
        <v>#REF!</v>
      </c>
      <c r="O59" s="958" t="e">
        <f t="shared" si="2"/>
        <v>#REF!</v>
      </c>
      <c r="P59" s="959" t="e">
        <f t="shared" si="3"/>
        <v>#REF!</v>
      </c>
      <c r="Q59" s="958" t="e">
        <f t="shared" si="4"/>
        <v>#REF!</v>
      </c>
      <c r="R59" s="961" t="e">
        <f t="shared" si="5"/>
        <v>#REF!</v>
      </c>
    </row>
    <row r="60" spans="1:18" hidden="1">
      <c r="A60" s="1351"/>
      <c r="B60" s="1354"/>
      <c r="C60" s="1283"/>
      <c r="D60" s="1001" t="s">
        <v>16</v>
      </c>
      <c r="E60" s="11">
        <f>E59/E56</f>
        <v>0.1294373517584656</v>
      </c>
      <c r="F60" s="15" t="e">
        <f t="shared" ref="F60:G60" si="33">F59/F56</f>
        <v>#REF!</v>
      </c>
      <c r="G60" s="15" t="e">
        <f t="shared" si="33"/>
        <v>#REF!</v>
      </c>
      <c r="H60" s="78" t="e">
        <f t="shared" si="26"/>
        <v>#REF!</v>
      </c>
      <c r="I60" s="86" t="e">
        <f t="shared" si="27"/>
        <v>#REF!</v>
      </c>
      <c r="J60" s="78" t="e">
        <f t="shared" si="28"/>
        <v>#REF!</v>
      </c>
      <c r="K60" s="86" t="e">
        <f t="shared" si="29"/>
        <v>#REF!</v>
      </c>
      <c r="L60" s="19" t="e">
        <f>L59/L56</f>
        <v>#REF!</v>
      </c>
      <c r="M60" s="11" t="e">
        <f>M59/M56</f>
        <v>#REF!</v>
      </c>
      <c r="N60" s="11" t="e">
        <f>N59/N56</f>
        <v>#REF!</v>
      </c>
      <c r="O60" s="958" t="e">
        <f t="shared" si="2"/>
        <v>#REF!</v>
      </c>
      <c r="P60" s="959" t="e">
        <f t="shared" si="3"/>
        <v>#REF!</v>
      </c>
      <c r="Q60" s="958" t="e">
        <f t="shared" si="4"/>
        <v>#REF!</v>
      </c>
      <c r="R60" s="961" t="e">
        <f t="shared" si="5"/>
        <v>#REF!</v>
      </c>
    </row>
    <row r="61" spans="1:18" hidden="1">
      <c r="A61" s="1351"/>
      <c r="B61" s="1354"/>
      <c r="C61" s="1283" t="s">
        <v>18</v>
      </c>
      <c r="D61" s="1001" t="s">
        <v>14</v>
      </c>
      <c r="E61" s="9">
        <v>-59.703999999999951</v>
      </c>
      <c r="F61" s="147" t="e">
        <f t="shared" ref="F61:G61" si="34">F57-F59</f>
        <v>#REF!</v>
      </c>
      <c r="G61" s="147" t="e">
        <f t="shared" si="34"/>
        <v>#REF!</v>
      </c>
      <c r="H61" s="78" t="e">
        <f t="shared" si="26"/>
        <v>#REF!</v>
      </c>
      <c r="I61" s="86" t="e">
        <f t="shared" si="27"/>
        <v>#REF!</v>
      </c>
      <c r="J61" s="78" t="e">
        <f t="shared" si="28"/>
        <v>#REF!</v>
      </c>
      <c r="K61" s="86" t="e">
        <f t="shared" si="29"/>
        <v>#REF!</v>
      </c>
      <c r="L61" s="18" t="e">
        <f>E61+'апрель 2013 (по бухг)'!L61</f>
        <v>#REF!</v>
      </c>
      <c r="M61" s="18" t="e">
        <f>F61+'апрель 2013 (по бухг)'!M61</f>
        <v>#REF!</v>
      </c>
      <c r="N61" s="18" t="e">
        <f>G61+'апрель 2013 (по бухг)'!N61</f>
        <v>#REF!</v>
      </c>
      <c r="O61" s="958" t="e">
        <f t="shared" si="2"/>
        <v>#REF!</v>
      </c>
      <c r="P61" s="959" t="e">
        <f t="shared" si="3"/>
        <v>#REF!</v>
      </c>
      <c r="Q61" s="958" t="e">
        <f t="shared" si="4"/>
        <v>#REF!</v>
      </c>
      <c r="R61" s="961" t="e">
        <f t="shared" si="5"/>
        <v>#REF!</v>
      </c>
    </row>
    <row r="62" spans="1:18" hidden="1">
      <c r="A62" s="1351"/>
      <c r="B62" s="1354"/>
      <c r="C62" s="1283"/>
      <c r="D62" s="1001" t="s">
        <v>16</v>
      </c>
      <c r="E62" s="11">
        <f>E61/E56</f>
        <v>-1.0990283362801388E-2</v>
      </c>
      <c r="F62" s="11" t="e">
        <f t="shared" ref="F62:G62" si="35">F61/F56</f>
        <v>#REF!</v>
      </c>
      <c r="G62" s="11" t="e">
        <f t="shared" si="35"/>
        <v>#REF!</v>
      </c>
      <c r="H62" s="78" t="e">
        <f t="shared" si="26"/>
        <v>#REF!</v>
      </c>
      <c r="I62" s="86" t="e">
        <f t="shared" si="27"/>
        <v>#REF!</v>
      </c>
      <c r="J62" s="78" t="e">
        <f t="shared" si="28"/>
        <v>#REF!</v>
      </c>
      <c r="K62" s="86" t="e">
        <f t="shared" si="29"/>
        <v>#REF!</v>
      </c>
      <c r="L62" s="19" t="e">
        <f>L61/L56</f>
        <v>#REF!</v>
      </c>
      <c r="M62" s="11" t="e">
        <f>M61/M56</f>
        <v>#REF!</v>
      </c>
      <c r="N62" s="11" t="e">
        <f>N61/N56</f>
        <v>#REF!</v>
      </c>
      <c r="O62" s="958" t="e">
        <f t="shared" si="2"/>
        <v>#REF!</v>
      </c>
      <c r="P62" s="959" t="e">
        <f t="shared" si="3"/>
        <v>#REF!</v>
      </c>
      <c r="Q62" s="958" t="e">
        <f t="shared" si="4"/>
        <v>#REF!</v>
      </c>
      <c r="R62" s="961" t="e">
        <f t="shared" si="5"/>
        <v>#REF!</v>
      </c>
    </row>
    <row r="63" spans="1:18" ht="25.5" customHeight="1">
      <c r="A63" s="1351"/>
      <c r="B63" s="1354"/>
      <c r="C63" s="513" t="s">
        <v>111</v>
      </c>
      <c r="D63" s="1001" t="s">
        <v>14</v>
      </c>
      <c r="E63" s="516">
        <f>E56-E57</f>
        <v>4788.9789999999994</v>
      </c>
      <c r="F63" s="992" t="e">
        <f t="shared" ref="F63" si="36">F56-F57</f>
        <v>#REF!</v>
      </c>
      <c r="G63" s="993">
        <f>G64+G65</f>
        <v>4774.165</v>
      </c>
      <c r="H63" s="78" t="e">
        <f t="shared" si="26"/>
        <v>#REF!</v>
      </c>
      <c r="I63" s="86" t="e">
        <f t="shared" si="27"/>
        <v>#REF!</v>
      </c>
      <c r="J63" s="78">
        <f t="shared" si="28"/>
        <v>-14.813999999999396</v>
      </c>
      <c r="K63" s="86">
        <f t="shared" si="29"/>
        <v>-3.0933524661518452E-3</v>
      </c>
      <c r="L63" s="515" t="e">
        <f>L56-L57</f>
        <v>#REF!</v>
      </c>
      <c r="M63" s="514" t="e">
        <f>M56-M57</f>
        <v>#REF!</v>
      </c>
      <c r="N63" s="514" t="e">
        <f>N56-N57</f>
        <v>#REF!</v>
      </c>
      <c r="O63" s="958" t="e">
        <f t="shared" si="2"/>
        <v>#REF!</v>
      </c>
      <c r="P63" s="959" t="e">
        <f t="shared" si="3"/>
        <v>#REF!</v>
      </c>
      <c r="Q63" s="958" t="e">
        <f t="shared" si="4"/>
        <v>#REF!</v>
      </c>
      <c r="R63" s="961" t="e">
        <f t="shared" si="5"/>
        <v>#REF!</v>
      </c>
    </row>
    <row r="64" spans="1:18" ht="25.5" customHeight="1">
      <c r="A64" s="1351"/>
      <c r="B64" s="1354"/>
      <c r="C64" s="518" t="s">
        <v>104</v>
      </c>
      <c r="D64" s="1001" t="s">
        <v>14</v>
      </c>
      <c r="E64" s="516">
        <v>0</v>
      </c>
      <c r="F64" s="994">
        <v>0</v>
      </c>
      <c r="G64" s="245">
        <v>0</v>
      </c>
      <c r="H64" s="78">
        <f t="shared" si="26"/>
        <v>0</v>
      </c>
      <c r="I64" s="86" t="str">
        <f t="shared" si="27"/>
        <v xml:space="preserve"> </v>
      </c>
      <c r="J64" s="78">
        <f t="shared" si="28"/>
        <v>0</v>
      </c>
      <c r="K64" s="86" t="str">
        <f t="shared" si="29"/>
        <v xml:space="preserve"> </v>
      </c>
      <c r="L64" s="516" t="e">
        <f>E64+'апрель 2013 (по бухг)'!L64</f>
        <v>#REF!</v>
      </c>
      <c r="M64" s="516" t="e">
        <f>F64+'апрель 2013 (по бухг)'!M64</f>
        <v>#REF!</v>
      </c>
      <c r="N64" s="516" t="e">
        <f>G64+'апрель 2013 (по бухг)'!N64</f>
        <v>#REF!</v>
      </c>
      <c r="O64" s="958" t="e">
        <f t="shared" si="2"/>
        <v>#REF!</v>
      </c>
      <c r="P64" s="959" t="e">
        <f t="shared" si="3"/>
        <v>#REF!</v>
      </c>
      <c r="Q64" s="958" t="e">
        <f t="shared" si="4"/>
        <v>#REF!</v>
      </c>
      <c r="R64" s="961" t="e">
        <f t="shared" si="5"/>
        <v>#REF!</v>
      </c>
    </row>
    <row r="65" spans="1:18" ht="25.5" customHeight="1" thickBot="1">
      <c r="A65" s="1352"/>
      <c r="B65" s="1355"/>
      <c r="C65" s="525" t="s">
        <v>106</v>
      </c>
      <c r="D65" s="526" t="s">
        <v>14</v>
      </c>
      <c r="E65" s="527">
        <f>E63-E64</f>
        <v>4788.9789999999994</v>
      </c>
      <c r="F65" s="527" t="e">
        <f>F63-F64</f>
        <v>#REF!</v>
      </c>
      <c r="G65" s="995">
        <v>4774.165</v>
      </c>
      <c r="H65" s="528" t="e">
        <f t="shared" si="26"/>
        <v>#REF!</v>
      </c>
      <c r="I65" s="529" t="e">
        <f t="shared" si="27"/>
        <v>#REF!</v>
      </c>
      <c r="J65" s="528">
        <f t="shared" si="28"/>
        <v>-14.813999999999396</v>
      </c>
      <c r="K65" s="529">
        <f t="shared" si="29"/>
        <v>-3.0933524661518452E-3</v>
      </c>
      <c r="L65" s="527" t="e">
        <f>E65+'апрель 2013 (по бухг)'!L65</f>
        <v>#REF!</v>
      </c>
      <c r="M65" s="527" t="e">
        <f>F65+'апрель 2013 (по бухг)'!M65</f>
        <v>#REF!</v>
      </c>
      <c r="N65" s="527" t="e">
        <f>G65+'апрель 2013 (по бухг)'!N65</f>
        <v>#REF!</v>
      </c>
      <c r="O65" s="966" t="e">
        <f t="shared" si="2"/>
        <v>#REF!</v>
      </c>
      <c r="P65" s="967" t="e">
        <f t="shared" si="3"/>
        <v>#REF!</v>
      </c>
      <c r="Q65" s="966" t="e">
        <f t="shared" si="4"/>
        <v>#REF!</v>
      </c>
      <c r="R65" s="968" t="e">
        <f t="shared" si="5"/>
        <v>#REF!</v>
      </c>
    </row>
    <row r="66" spans="1:18" ht="22.5" customHeight="1">
      <c r="A66" s="1350">
        <v>6</v>
      </c>
      <c r="B66" s="1353" t="s">
        <v>7</v>
      </c>
      <c r="C66" s="519" t="s">
        <v>19</v>
      </c>
      <c r="D66" s="519" t="s">
        <v>14</v>
      </c>
      <c r="E66" s="521">
        <v>15685.717000000001</v>
      </c>
      <c r="F66" s="520" t="e">
        <f>#REF!</f>
        <v>#REF!</v>
      </c>
      <c r="G66" s="520">
        <f>G67+G73</f>
        <v>15545.453000000001</v>
      </c>
      <c r="H66" s="534" t="e">
        <f t="shared" si="26"/>
        <v>#REF!</v>
      </c>
      <c r="I66" s="535" t="e">
        <f t="shared" si="27"/>
        <v>#REF!</v>
      </c>
      <c r="J66" s="534">
        <f t="shared" si="28"/>
        <v>-140.26399999999921</v>
      </c>
      <c r="K66" s="535">
        <f t="shared" si="29"/>
        <v>-8.9421478151109832E-3</v>
      </c>
      <c r="L66" s="522" t="e">
        <f>E66+'апрель 2013 (по бухг)'!L66</f>
        <v>#REF!</v>
      </c>
      <c r="M66" s="522" t="e">
        <f>F66+'апрель 2013 (по бухг)'!M66</f>
        <v>#REF!</v>
      </c>
      <c r="N66" s="522" t="e">
        <f>G66+'апрель 2013 (по бухг)'!N66</f>
        <v>#REF!</v>
      </c>
      <c r="O66" s="955" t="e">
        <f t="shared" si="2"/>
        <v>#REF!</v>
      </c>
      <c r="P66" s="956" t="e">
        <f t="shared" si="3"/>
        <v>#REF!</v>
      </c>
      <c r="Q66" s="955" t="e">
        <f t="shared" si="4"/>
        <v>#REF!</v>
      </c>
      <c r="R66" s="957" t="e">
        <f t="shared" si="5"/>
        <v>#REF!</v>
      </c>
    </row>
    <row r="67" spans="1:18">
      <c r="A67" s="1351"/>
      <c r="B67" s="1354"/>
      <c r="C67" s="1283" t="s">
        <v>15</v>
      </c>
      <c r="D67" s="1001" t="s">
        <v>14</v>
      </c>
      <c r="E67" s="9">
        <v>2410.5920000000001</v>
      </c>
      <c r="F67" s="147" t="e">
        <f>#REF!</f>
        <v>#REF!</v>
      </c>
      <c r="G67" s="147">
        <v>2145.9250000000002</v>
      </c>
      <c r="H67" s="78" t="e">
        <f t="shared" si="26"/>
        <v>#REF!</v>
      </c>
      <c r="I67" s="86" t="e">
        <f t="shared" si="27"/>
        <v>#REF!</v>
      </c>
      <c r="J67" s="78">
        <f t="shared" si="28"/>
        <v>-264.66699999999992</v>
      </c>
      <c r="K67" s="86">
        <f t="shared" si="29"/>
        <v>-0.10979336196253862</v>
      </c>
      <c r="L67" s="18" t="e">
        <f>E67+'апрель 2013 (по бухг)'!L67</f>
        <v>#REF!</v>
      </c>
      <c r="M67" s="18" t="e">
        <f>F67+'апрель 2013 (по бухг)'!M67</f>
        <v>#REF!</v>
      </c>
      <c r="N67" s="18" t="e">
        <f>G67+'апрель 2013 (по бухг)'!N67</f>
        <v>#REF!</v>
      </c>
      <c r="O67" s="958" t="e">
        <f t="shared" si="2"/>
        <v>#REF!</v>
      </c>
      <c r="P67" s="959" t="e">
        <f t="shared" si="3"/>
        <v>#REF!</v>
      </c>
      <c r="Q67" s="958" t="e">
        <f t="shared" si="4"/>
        <v>#REF!</v>
      </c>
      <c r="R67" s="961" t="e">
        <f t="shared" si="5"/>
        <v>#REF!</v>
      </c>
    </row>
    <row r="68" spans="1:18">
      <c r="A68" s="1351"/>
      <c r="B68" s="1354"/>
      <c r="C68" s="1283"/>
      <c r="D68" s="1001" t="s">
        <v>16</v>
      </c>
      <c r="E68" s="15">
        <f>E67/E66</f>
        <v>0.1536807020042501</v>
      </c>
      <c r="F68" s="15" t="e">
        <f t="shared" ref="F68:G68" si="37">F67/F66</f>
        <v>#REF!</v>
      </c>
      <c r="G68" s="15">
        <f t="shared" si="37"/>
        <v>0.13804197278779845</v>
      </c>
      <c r="H68" s="452"/>
      <c r="I68" s="453" t="e">
        <f>G68-F68</f>
        <v>#REF!</v>
      </c>
      <c r="J68" s="454"/>
      <c r="K68" s="453">
        <f>G68-E68</f>
        <v>-1.5638729216451652E-2</v>
      </c>
      <c r="L68" s="19" t="e">
        <f>L67/L66</f>
        <v>#REF!</v>
      </c>
      <c r="M68" s="11" t="e">
        <f>M67/M66</f>
        <v>#REF!</v>
      </c>
      <c r="N68" s="11" t="e">
        <f>N67/N66</f>
        <v>#REF!</v>
      </c>
      <c r="O68" s="962"/>
      <c r="P68" s="963" t="e">
        <f>N68-M68</f>
        <v>#REF!</v>
      </c>
      <c r="Q68" s="964"/>
      <c r="R68" s="965" t="e">
        <f>N68-L68</f>
        <v>#REF!</v>
      </c>
    </row>
    <row r="69" spans="1:18" hidden="1">
      <c r="A69" s="1351"/>
      <c r="B69" s="1354"/>
      <c r="C69" s="1283" t="s">
        <v>17</v>
      </c>
      <c r="D69" s="1001" t="s">
        <v>14</v>
      </c>
      <c r="E69" s="9">
        <v>2312.3719999999998</v>
      </c>
      <c r="F69" s="147" t="e">
        <f>#REF!</f>
        <v>#REF!</v>
      </c>
      <c r="G69" s="147" t="e">
        <f>F70*G66</f>
        <v>#REF!</v>
      </c>
      <c r="H69" s="78" t="e">
        <f t="shared" si="26"/>
        <v>#REF!</v>
      </c>
      <c r="I69" s="86" t="e">
        <f t="shared" si="27"/>
        <v>#REF!</v>
      </c>
      <c r="J69" s="78" t="e">
        <f t="shared" si="28"/>
        <v>#REF!</v>
      </c>
      <c r="K69" s="86" t="e">
        <f t="shared" si="29"/>
        <v>#REF!</v>
      </c>
      <c r="L69" s="18" t="e">
        <f>E69+'апрель 2013 (по бухг)'!L69</f>
        <v>#REF!</v>
      </c>
      <c r="M69" s="18" t="e">
        <f>F69+'апрель 2013 (по бухг)'!M69</f>
        <v>#REF!</v>
      </c>
      <c r="N69" s="18" t="e">
        <f>G69+'апрель 2013 (по бухг)'!N69</f>
        <v>#REF!</v>
      </c>
      <c r="O69" s="958" t="e">
        <f t="shared" si="2"/>
        <v>#REF!</v>
      </c>
      <c r="P69" s="959" t="e">
        <f t="shared" si="3"/>
        <v>#REF!</v>
      </c>
      <c r="Q69" s="958" t="e">
        <f t="shared" si="4"/>
        <v>#REF!</v>
      </c>
      <c r="R69" s="961" t="e">
        <f t="shared" si="5"/>
        <v>#REF!</v>
      </c>
    </row>
    <row r="70" spans="1:18" hidden="1">
      <c r="A70" s="1351"/>
      <c r="B70" s="1354"/>
      <c r="C70" s="1283"/>
      <c r="D70" s="1001" t="s">
        <v>16</v>
      </c>
      <c r="E70" s="11">
        <f>E69/E66</f>
        <v>0.14741895445391498</v>
      </c>
      <c r="F70" s="15" t="e">
        <f t="shared" ref="F70:G70" si="38">F69/F66</f>
        <v>#REF!</v>
      </c>
      <c r="G70" s="15" t="e">
        <f t="shared" si="38"/>
        <v>#REF!</v>
      </c>
      <c r="H70" s="78" t="e">
        <f t="shared" si="26"/>
        <v>#REF!</v>
      </c>
      <c r="I70" s="86" t="e">
        <f t="shared" si="27"/>
        <v>#REF!</v>
      </c>
      <c r="J70" s="78" t="e">
        <f t="shared" si="28"/>
        <v>#REF!</v>
      </c>
      <c r="K70" s="86" t="e">
        <f t="shared" si="29"/>
        <v>#REF!</v>
      </c>
      <c r="L70" s="19" t="e">
        <f>L69/L66</f>
        <v>#REF!</v>
      </c>
      <c r="M70" s="11" t="e">
        <f>M69/M66</f>
        <v>#REF!</v>
      </c>
      <c r="N70" s="11" t="e">
        <f>N69/N66</f>
        <v>#REF!</v>
      </c>
      <c r="O70" s="958" t="e">
        <f t="shared" si="2"/>
        <v>#REF!</v>
      </c>
      <c r="P70" s="959" t="e">
        <f t="shared" si="3"/>
        <v>#REF!</v>
      </c>
      <c r="Q70" s="958" t="e">
        <f t="shared" si="4"/>
        <v>#REF!</v>
      </c>
      <c r="R70" s="961" t="e">
        <f t="shared" si="5"/>
        <v>#REF!</v>
      </c>
    </row>
    <row r="71" spans="1:18" hidden="1">
      <c r="A71" s="1351"/>
      <c r="B71" s="1354"/>
      <c r="C71" s="1283" t="s">
        <v>18</v>
      </c>
      <c r="D71" s="1001" t="s">
        <v>14</v>
      </c>
      <c r="E71" s="9">
        <v>98.220000000000255</v>
      </c>
      <c r="F71" s="147" t="e">
        <f t="shared" ref="F71:G71" si="39">F67-F69</f>
        <v>#REF!</v>
      </c>
      <c r="G71" s="147" t="e">
        <f t="shared" si="39"/>
        <v>#REF!</v>
      </c>
      <c r="H71" s="78" t="e">
        <f t="shared" si="26"/>
        <v>#REF!</v>
      </c>
      <c r="I71" s="86" t="e">
        <f t="shared" si="27"/>
        <v>#REF!</v>
      </c>
      <c r="J71" s="78" t="e">
        <f t="shared" si="28"/>
        <v>#REF!</v>
      </c>
      <c r="K71" s="86" t="e">
        <f t="shared" si="29"/>
        <v>#REF!</v>
      </c>
      <c r="L71" s="18" t="e">
        <f>E71+'апрель 2013 (по бухг)'!L71</f>
        <v>#REF!</v>
      </c>
      <c r="M71" s="18" t="e">
        <f>F71+'апрель 2013 (по бухг)'!M71</f>
        <v>#REF!</v>
      </c>
      <c r="N71" s="18" t="e">
        <f>G71+'апрель 2013 (по бухг)'!N71</f>
        <v>#REF!</v>
      </c>
      <c r="O71" s="958" t="e">
        <f t="shared" ref="O71:O134" si="40">N71-M71</f>
        <v>#REF!</v>
      </c>
      <c r="P71" s="959" t="e">
        <f t="shared" ref="P71:P134" si="41">IF(M71=0," ",O71/M71)</f>
        <v>#REF!</v>
      </c>
      <c r="Q71" s="958" t="e">
        <f t="shared" ref="Q71:Q134" si="42">N71-L71</f>
        <v>#REF!</v>
      </c>
      <c r="R71" s="961" t="e">
        <f t="shared" ref="R71:R134" si="43">IF(L71=0," ",Q71/L71)</f>
        <v>#REF!</v>
      </c>
    </row>
    <row r="72" spans="1:18" hidden="1">
      <c r="A72" s="1351"/>
      <c r="B72" s="1354"/>
      <c r="C72" s="1283"/>
      <c r="D72" s="1001" t="s">
        <v>16</v>
      </c>
      <c r="E72" s="11">
        <f>E71/E66</f>
        <v>6.2617475503351392E-3</v>
      </c>
      <c r="F72" s="11" t="e">
        <f t="shared" ref="F72:G72" si="44">F71/F66</f>
        <v>#REF!</v>
      </c>
      <c r="G72" s="11" t="e">
        <f t="shared" si="44"/>
        <v>#REF!</v>
      </c>
      <c r="H72" s="78" t="e">
        <f t="shared" si="26"/>
        <v>#REF!</v>
      </c>
      <c r="I72" s="86" t="e">
        <f t="shared" si="27"/>
        <v>#REF!</v>
      </c>
      <c r="J72" s="78" t="e">
        <f t="shared" si="28"/>
        <v>#REF!</v>
      </c>
      <c r="K72" s="86" t="e">
        <f t="shared" si="29"/>
        <v>#REF!</v>
      </c>
      <c r="L72" s="19" t="e">
        <f>L71/L66</f>
        <v>#REF!</v>
      </c>
      <c r="M72" s="11" t="e">
        <f>M71/M66</f>
        <v>#REF!</v>
      </c>
      <c r="N72" s="11" t="e">
        <f>N71/N66</f>
        <v>#REF!</v>
      </c>
      <c r="O72" s="958" t="e">
        <f t="shared" si="40"/>
        <v>#REF!</v>
      </c>
      <c r="P72" s="959" t="e">
        <f t="shared" si="41"/>
        <v>#REF!</v>
      </c>
      <c r="Q72" s="958" t="e">
        <f t="shared" si="42"/>
        <v>#REF!</v>
      </c>
      <c r="R72" s="961" t="e">
        <f t="shared" si="43"/>
        <v>#REF!</v>
      </c>
    </row>
    <row r="73" spans="1:18" ht="25.5" customHeight="1">
      <c r="A73" s="1351"/>
      <c r="B73" s="1354"/>
      <c r="C73" s="513" t="s">
        <v>111</v>
      </c>
      <c r="D73" s="1001" t="s">
        <v>14</v>
      </c>
      <c r="E73" s="516">
        <f>E66-E67</f>
        <v>13275.125</v>
      </c>
      <c r="F73" s="992" t="e">
        <f t="shared" ref="F73" si="45">F66-F67</f>
        <v>#REF!</v>
      </c>
      <c r="G73" s="993">
        <f>G74+G75</f>
        <v>13399.528</v>
      </c>
      <c r="H73" s="78" t="e">
        <f t="shared" si="26"/>
        <v>#REF!</v>
      </c>
      <c r="I73" s="86" t="e">
        <f t="shared" si="27"/>
        <v>#REF!</v>
      </c>
      <c r="J73" s="78">
        <f t="shared" si="28"/>
        <v>124.40300000000025</v>
      </c>
      <c r="K73" s="86">
        <f t="shared" si="29"/>
        <v>9.3711358650107063E-3</v>
      </c>
      <c r="L73" s="515" t="e">
        <f>L66-L67</f>
        <v>#REF!</v>
      </c>
      <c r="M73" s="514" t="e">
        <f>M66-M67</f>
        <v>#REF!</v>
      </c>
      <c r="N73" s="514" t="e">
        <f>N66-N67</f>
        <v>#REF!</v>
      </c>
      <c r="O73" s="958" t="e">
        <f t="shared" si="40"/>
        <v>#REF!</v>
      </c>
      <c r="P73" s="959" t="e">
        <f t="shared" si="41"/>
        <v>#REF!</v>
      </c>
      <c r="Q73" s="958" t="e">
        <f t="shared" si="42"/>
        <v>#REF!</v>
      </c>
      <c r="R73" s="961" t="e">
        <f t="shared" si="43"/>
        <v>#REF!</v>
      </c>
    </row>
    <row r="74" spans="1:18" ht="25.5" customHeight="1">
      <c r="A74" s="1351"/>
      <c r="B74" s="1354"/>
      <c r="C74" s="518" t="s">
        <v>104</v>
      </c>
      <c r="D74" s="1001" t="s">
        <v>14</v>
      </c>
      <c r="E74" s="516">
        <v>0</v>
      </c>
      <c r="F74" s="994">
        <v>0</v>
      </c>
      <c r="G74" s="245">
        <v>0</v>
      </c>
      <c r="H74" s="78">
        <f t="shared" si="26"/>
        <v>0</v>
      </c>
      <c r="I74" s="86" t="str">
        <f t="shared" si="27"/>
        <v xml:space="preserve"> </v>
      </c>
      <c r="J74" s="78">
        <f t="shared" si="28"/>
        <v>0</v>
      </c>
      <c r="K74" s="86" t="str">
        <f t="shared" si="29"/>
        <v xml:space="preserve"> </v>
      </c>
      <c r="L74" s="516" t="e">
        <f>E74+'апрель 2013 (по бухг)'!L74</f>
        <v>#REF!</v>
      </c>
      <c r="M74" s="516" t="e">
        <f>F74+'апрель 2013 (по бухг)'!M74</f>
        <v>#REF!</v>
      </c>
      <c r="N74" s="516" t="e">
        <f>G74+'апрель 2013 (по бухг)'!N74</f>
        <v>#REF!</v>
      </c>
      <c r="O74" s="958" t="e">
        <f t="shared" si="40"/>
        <v>#REF!</v>
      </c>
      <c r="P74" s="959" t="e">
        <f t="shared" si="41"/>
        <v>#REF!</v>
      </c>
      <c r="Q74" s="958" t="e">
        <f t="shared" si="42"/>
        <v>#REF!</v>
      </c>
      <c r="R74" s="961" t="e">
        <f t="shared" si="43"/>
        <v>#REF!</v>
      </c>
    </row>
    <row r="75" spans="1:18" ht="25.5" customHeight="1" thickBot="1">
      <c r="A75" s="1352"/>
      <c r="B75" s="1355"/>
      <c r="C75" s="525" t="s">
        <v>106</v>
      </c>
      <c r="D75" s="526" t="s">
        <v>14</v>
      </c>
      <c r="E75" s="527">
        <f>E73-E74</f>
        <v>13275.125</v>
      </c>
      <c r="F75" s="527" t="e">
        <f>F73-F74</f>
        <v>#REF!</v>
      </c>
      <c r="G75" s="995">
        <v>13399.528</v>
      </c>
      <c r="H75" s="528" t="e">
        <f t="shared" si="26"/>
        <v>#REF!</v>
      </c>
      <c r="I75" s="529" t="e">
        <f t="shared" si="27"/>
        <v>#REF!</v>
      </c>
      <c r="J75" s="528">
        <f t="shared" si="28"/>
        <v>124.40300000000025</v>
      </c>
      <c r="K75" s="529">
        <f t="shared" si="29"/>
        <v>9.3711358650107063E-3</v>
      </c>
      <c r="L75" s="527" t="e">
        <f>E75+'апрель 2013 (по бухг)'!L75</f>
        <v>#REF!</v>
      </c>
      <c r="M75" s="527" t="e">
        <f>F75+'апрель 2013 (по бухг)'!M75</f>
        <v>#REF!</v>
      </c>
      <c r="N75" s="527" t="e">
        <f>G75+'апрель 2013 (по бухг)'!N75</f>
        <v>#REF!</v>
      </c>
      <c r="O75" s="966" t="e">
        <f t="shared" si="40"/>
        <v>#REF!</v>
      </c>
      <c r="P75" s="967" t="e">
        <f t="shared" si="41"/>
        <v>#REF!</v>
      </c>
      <c r="Q75" s="966" t="e">
        <f t="shared" si="42"/>
        <v>#REF!</v>
      </c>
      <c r="R75" s="968" t="e">
        <f t="shared" si="43"/>
        <v>#REF!</v>
      </c>
    </row>
    <row r="76" spans="1:18" ht="22.5" customHeight="1">
      <c r="A76" s="1350">
        <v>7</v>
      </c>
      <c r="B76" s="1353" t="s">
        <v>8</v>
      </c>
      <c r="C76" s="519" t="s">
        <v>19</v>
      </c>
      <c r="D76" s="519" t="s">
        <v>14</v>
      </c>
      <c r="E76" s="521">
        <v>6366.4649999999992</v>
      </c>
      <c r="F76" s="520" t="e">
        <f>#REF!</f>
        <v>#REF!</v>
      </c>
      <c r="G76" s="520">
        <f>G77+G83</f>
        <v>6859.0249999999996</v>
      </c>
      <c r="H76" s="534" t="e">
        <f t="shared" si="26"/>
        <v>#REF!</v>
      </c>
      <c r="I76" s="535" t="e">
        <f t="shared" si="27"/>
        <v>#REF!</v>
      </c>
      <c r="J76" s="534">
        <f t="shared" si="28"/>
        <v>492.5600000000004</v>
      </c>
      <c r="K76" s="535">
        <f t="shared" si="29"/>
        <v>7.7367895684653964E-2</v>
      </c>
      <c r="L76" s="522" t="e">
        <f>E76+'апрель 2013 (по бухг)'!L76</f>
        <v>#REF!</v>
      </c>
      <c r="M76" s="522" t="e">
        <f>F76+'апрель 2013 (по бухг)'!M76</f>
        <v>#REF!</v>
      </c>
      <c r="N76" s="522" t="e">
        <f>G76+'апрель 2013 (по бухг)'!N76</f>
        <v>#REF!</v>
      </c>
      <c r="O76" s="955" t="e">
        <f t="shared" si="40"/>
        <v>#REF!</v>
      </c>
      <c r="P76" s="956" t="e">
        <f t="shared" si="41"/>
        <v>#REF!</v>
      </c>
      <c r="Q76" s="955" t="e">
        <f t="shared" si="42"/>
        <v>#REF!</v>
      </c>
      <c r="R76" s="957" t="e">
        <f t="shared" si="43"/>
        <v>#REF!</v>
      </c>
    </row>
    <row r="77" spans="1:18">
      <c r="A77" s="1351"/>
      <c r="B77" s="1354"/>
      <c r="C77" s="1283" t="s">
        <v>15</v>
      </c>
      <c r="D77" s="1001" t="s">
        <v>14</v>
      </c>
      <c r="E77" s="9">
        <v>672.74400000000003</v>
      </c>
      <c r="F77" s="147" t="e">
        <f>#REF!</f>
        <v>#REF!</v>
      </c>
      <c r="G77" s="147">
        <v>389.517</v>
      </c>
      <c r="H77" s="78" t="e">
        <f t="shared" si="26"/>
        <v>#REF!</v>
      </c>
      <c r="I77" s="86" t="e">
        <f t="shared" si="27"/>
        <v>#REF!</v>
      </c>
      <c r="J77" s="78">
        <f t="shared" si="28"/>
        <v>-283.22700000000003</v>
      </c>
      <c r="K77" s="86">
        <f t="shared" si="29"/>
        <v>-0.42100263993435844</v>
      </c>
      <c r="L77" s="18" t="e">
        <f>E77+'апрель 2013 (по бухг)'!L77</f>
        <v>#REF!</v>
      </c>
      <c r="M77" s="18" t="e">
        <f>F77+'апрель 2013 (по бухг)'!M77</f>
        <v>#REF!</v>
      </c>
      <c r="N77" s="18" t="e">
        <f>G77+'апрель 2013 (по бухг)'!N77</f>
        <v>#REF!</v>
      </c>
      <c r="O77" s="958" t="e">
        <f t="shared" si="40"/>
        <v>#REF!</v>
      </c>
      <c r="P77" s="959" t="e">
        <f t="shared" si="41"/>
        <v>#REF!</v>
      </c>
      <c r="Q77" s="958" t="e">
        <f t="shared" si="42"/>
        <v>#REF!</v>
      </c>
      <c r="R77" s="961" t="e">
        <f t="shared" si="43"/>
        <v>#REF!</v>
      </c>
    </row>
    <row r="78" spans="1:18">
      <c r="A78" s="1351"/>
      <c r="B78" s="1354"/>
      <c r="C78" s="1283"/>
      <c r="D78" s="1001" t="s">
        <v>16</v>
      </c>
      <c r="E78" s="15">
        <f>E77/E76</f>
        <v>0.10566994399560825</v>
      </c>
      <c r="F78" s="15" t="e">
        <f t="shared" ref="F78:G78" si="46">F77/F76</f>
        <v>#REF!</v>
      </c>
      <c r="G78" s="999">
        <f t="shared" si="46"/>
        <v>5.6788975109436111E-2</v>
      </c>
      <c r="H78" s="452"/>
      <c r="I78" s="453" t="e">
        <f>G78-F78</f>
        <v>#REF!</v>
      </c>
      <c r="J78" s="454"/>
      <c r="K78" s="453">
        <f>G78-E78</f>
        <v>-4.8880968886172139E-2</v>
      </c>
      <c r="L78" s="19" t="e">
        <f>L77/L76</f>
        <v>#REF!</v>
      </c>
      <c r="M78" s="11" t="e">
        <f>M77/M76</f>
        <v>#REF!</v>
      </c>
      <c r="N78" s="11" t="e">
        <f>N77/N76</f>
        <v>#REF!</v>
      </c>
      <c r="O78" s="962"/>
      <c r="P78" s="963" t="e">
        <f>N78-M78</f>
        <v>#REF!</v>
      </c>
      <c r="Q78" s="964"/>
      <c r="R78" s="965" t="e">
        <f>N78-L78</f>
        <v>#REF!</v>
      </c>
    </row>
    <row r="79" spans="1:18" hidden="1">
      <c r="A79" s="1351"/>
      <c r="B79" s="1354"/>
      <c r="C79" s="1283" t="s">
        <v>17</v>
      </c>
      <c r="D79" s="1001" t="s">
        <v>14</v>
      </c>
      <c r="E79" s="9">
        <v>613.60299999999995</v>
      </c>
      <c r="F79" s="147" t="e">
        <f>#REF!</f>
        <v>#REF!</v>
      </c>
      <c r="G79" s="147" t="e">
        <f>F80*G76</f>
        <v>#REF!</v>
      </c>
      <c r="H79" s="78" t="e">
        <f t="shared" si="26"/>
        <v>#REF!</v>
      </c>
      <c r="I79" s="86" t="e">
        <f t="shared" si="27"/>
        <v>#REF!</v>
      </c>
      <c r="J79" s="78" t="e">
        <f t="shared" si="28"/>
        <v>#REF!</v>
      </c>
      <c r="K79" s="86" t="e">
        <f t="shared" si="29"/>
        <v>#REF!</v>
      </c>
      <c r="L79" s="18" t="e">
        <f>E79+'апрель 2013 (по бухг)'!L79</f>
        <v>#REF!</v>
      </c>
      <c r="M79" s="18" t="e">
        <f>F79+'апрель 2013 (по бухг)'!M79</f>
        <v>#REF!</v>
      </c>
      <c r="N79" s="18" t="e">
        <f>G79+'апрель 2013 (по бухг)'!N79</f>
        <v>#REF!</v>
      </c>
      <c r="O79" s="958" t="e">
        <f t="shared" si="40"/>
        <v>#REF!</v>
      </c>
      <c r="P79" s="959" t="e">
        <f t="shared" si="41"/>
        <v>#REF!</v>
      </c>
      <c r="Q79" s="958" t="e">
        <f t="shared" si="42"/>
        <v>#REF!</v>
      </c>
      <c r="R79" s="961" t="e">
        <f t="shared" si="43"/>
        <v>#REF!</v>
      </c>
    </row>
    <row r="80" spans="1:18" hidden="1">
      <c r="A80" s="1351"/>
      <c r="B80" s="1354"/>
      <c r="C80" s="1283"/>
      <c r="D80" s="1001" t="s">
        <v>16</v>
      </c>
      <c r="E80" s="11">
        <f>E79/E76</f>
        <v>9.6380487444759383E-2</v>
      </c>
      <c r="F80" s="15" t="e">
        <f t="shared" ref="F80:G80" si="47">F79/F76</f>
        <v>#REF!</v>
      </c>
      <c r="G80" s="15" t="e">
        <f t="shared" si="47"/>
        <v>#REF!</v>
      </c>
      <c r="H80" s="78" t="e">
        <f t="shared" si="26"/>
        <v>#REF!</v>
      </c>
      <c r="I80" s="86" t="e">
        <f t="shared" si="27"/>
        <v>#REF!</v>
      </c>
      <c r="J80" s="78" t="e">
        <f t="shared" si="28"/>
        <v>#REF!</v>
      </c>
      <c r="K80" s="86" t="e">
        <f t="shared" si="29"/>
        <v>#REF!</v>
      </c>
      <c r="L80" s="19" t="e">
        <f>L79/L76</f>
        <v>#REF!</v>
      </c>
      <c r="M80" s="11" t="e">
        <f>M79/M76</f>
        <v>#REF!</v>
      </c>
      <c r="N80" s="11" t="e">
        <f>N79/N76</f>
        <v>#REF!</v>
      </c>
      <c r="O80" s="958" t="e">
        <f t="shared" si="40"/>
        <v>#REF!</v>
      </c>
      <c r="P80" s="959" t="e">
        <f t="shared" si="41"/>
        <v>#REF!</v>
      </c>
      <c r="Q80" s="958" t="e">
        <f t="shared" si="42"/>
        <v>#REF!</v>
      </c>
      <c r="R80" s="961" t="e">
        <f t="shared" si="43"/>
        <v>#REF!</v>
      </c>
    </row>
    <row r="81" spans="1:18" hidden="1">
      <c r="A81" s="1351"/>
      <c r="B81" s="1354"/>
      <c r="C81" s="1283" t="s">
        <v>18</v>
      </c>
      <c r="D81" s="1001" t="s">
        <v>14</v>
      </c>
      <c r="E81" s="9">
        <v>59.141000000000076</v>
      </c>
      <c r="F81" s="147" t="e">
        <f t="shared" ref="F81:G81" si="48">F77-F79</f>
        <v>#REF!</v>
      </c>
      <c r="G81" s="147" t="e">
        <f t="shared" si="48"/>
        <v>#REF!</v>
      </c>
      <c r="H81" s="78" t="e">
        <f t="shared" si="26"/>
        <v>#REF!</v>
      </c>
      <c r="I81" s="86" t="e">
        <f t="shared" si="27"/>
        <v>#REF!</v>
      </c>
      <c r="J81" s="78" t="e">
        <f t="shared" si="28"/>
        <v>#REF!</v>
      </c>
      <c r="K81" s="86" t="e">
        <f t="shared" si="29"/>
        <v>#REF!</v>
      </c>
      <c r="L81" s="18" t="e">
        <f>E81+'апрель 2013 (по бухг)'!L81</f>
        <v>#REF!</v>
      </c>
      <c r="M81" s="18" t="e">
        <f>F81+'апрель 2013 (по бухг)'!M81</f>
        <v>#REF!</v>
      </c>
      <c r="N81" s="18" t="e">
        <f>G81+'апрель 2013 (по бухг)'!N81</f>
        <v>#REF!</v>
      </c>
      <c r="O81" s="958" t="e">
        <f t="shared" si="40"/>
        <v>#REF!</v>
      </c>
      <c r="P81" s="959" t="e">
        <f t="shared" si="41"/>
        <v>#REF!</v>
      </c>
      <c r="Q81" s="958" t="e">
        <f t="shared" si="42"/>
        <v>#REF!</v>
      </c>
      <c r="R81" s="961" t="e">
        <f t="shared" si="43"/>
        <v>#REF!</v>
      </c>
    </row>
    <row r="82" spans="1:18" hidden="1">
      <c r="A82" s="1351"/>
      <c r="B82" s="1354"/>
      <c r="C82" s="1283"/>
      <c r="D82" s="1001" t="s">
        <v>16</v>
      </c>
      <c r="E82" s="11">
        <f>E81/E76</f>
        <v>9.2894565508488749E-3</v>
      </c>
      <c r="F82" s="11" t="e">
        <f t="shared" ref="F82:G82" si="49">F81/F76</f>
        <v>#REF!</v>
      </c>
      <c r="G82" s="11" t="e">
        <f t="shared" si="49"/>
        <v>#REF!</v>
      </c>
      <c r="H82" s="78" t="e">
        <f t="shared" si="26"/>
        <v>#REF!</v>
      </c>
      <c r="I82" s="86" t="e">
        <f t="shared" si="27"/>
        <v>#REF!</v>
      </c>
      <c r="J82" s="78" t="e">
        <f t="shared" si="28"/>
        <v>#REF!</v>
      </c>
      <c r="K82" s="86" t="e">
        <f t="shared" si="29"/>
        <v>#REF!</v>
      </c>
      <c r="L82" s="19" t="e">
        <f>L81/L76</f>
        <v>#REF!</v>
      </c>
      <c r="M82" s="11" t="e">
        <f>M81/M76</f>
        <v>#REF!</v>
      </c>
      <c r="N82" s="11" t="e">
        <f>N81/N76</f>
        <v>#REF!</v>
      </c>
      <c r="O82" s="958" t="e">
        <f t="shared" si="40"/>
        <v>#REF!</v>
      </c>
      <c r="P82" s="959" t="e">
        <f t="shared" si="41"/>
        <v>#REF!</v>
      </c>
      <c r="Q82" s="958" t="e">
        <f t="shared" si="42"/>
        <v>#REF!</v>
      </c>
      <c r="R82" s="961" t="e">
        <f t="shared" si="43"/>
        <v>#REF!</v>
      </c>
    </row>
    <row r="83" spans="1:18" ht="25.5" customHeight="1">
      <c r="A83" s="1351"/>
      <c r="B83" s="1354"/>
      <c r="C83" s="513" t="s">
        <v>111</v>
      </c>
      <c r="D83" s="1001" t="s">
        <v>14</v>
      </c>
      <c r="E83" s="516">
        <f>E76-E77</f>
        <v>5693.7209999999995</v>
      </c>
      <c r="F83" s="992" t="e">
        <f t="shared" ref="F83" si="50">F76-F77</f>
        <v>#REF!</v>
      </c>
      <c r="G83" s="993">
        <f>G84+G85</f>
        <v>6469.5079999999998</v>
      </c>
      <c r="H83" s="78" t="e">
        <f t="shared" si="26"/>
        <v>#REF!</v>
      </c>
      <c r="I83" s="86" t="e">
        <f t="shared" si="27"/>
        <v>#REF!</v>
      </c>
      <c r="J83" s="78">
        <f t="shared" si="28"/>
        <v>775.78700000000026</v>
      </c>
      <c r="K83" s="86">
        <f t="shared" si="29"/>
        <v>0.13625307597614991</v>
      </c>
      <c r="L83" s="515" t="e">
        <f>L76-L77</f>
        <v>#REF!</v>
      </c>
      <c r="M83" s="514" t="e">
        <f>M76-M77</f>
        <v>#REF!</v>
      </c>
      <c r="N83" s="514" t="e">
        <f>N76-N77</f>
        <v>#REF!</v>
      </c>
      <c r="O83" s="958" t="e">
        <f t="shared" si="40"/>
        <v>#REF!</v>
      </c>
      <c r="P83" s="959" t="e">
        <f t="shared" si="41"/>
        <v>#REF!</v>
      </c>
      <c r="Q83" s="958" t="e">
        <f t="shared" si="42"/>
        <v>#REF!</v>
      </c>
      <c r="R83" s="961" t="e">
        <f t="shared" si="43"/>
        <v>#REF!</v>
      </c>
    </row>
    <row r="84" spans="1:18" ht="25.5" customHeight="1">
      <c r="A84" s="1351"/>
      <c r="B84" s="1354"/>
      <c r="C84" s="518" t="s">
        <v>104</v>
      </c>
      <c r="D84" s="1001" t="s">
        <v>14</v>
      </c>
      <c r="E84" s="516">
        <v>0</v>
      </c>
      <c r="F84" s="994">
        <v>0</v>
      </c>
      <c r="G84" s="245">
        <v>0</v>
      </c>
      <c r="H84" s="78">
        <f t="shared" si="26"/>
        <v>0</v>
      </c>
      <c r="I84" s="86" t="str">
        <f t="shared" si="27"/>
        <v xml:space="preserve"> </v>
      </c>
      <c r="J84" s="78">
        <f t="shared" si="28"/>
        <v>0</v>
      </c>
      <c r="K84" s="86" t="str">
        <f t="shared" si="29"/>
        <v xml:space="preserve"> </v>
      </c>
      <c r="L84" s="516" t="e">
        <f>E84+'апрель 2013 (по бухг)'!L84</f>
        <v>#REF!</v>
      </c>
      <c r="M84" s="516" t="e">
        <f>F84+'апрель 2013 (по бухг)'!M84</f>
        <v>#REF!</v>
      </c>
      <c r="N84" s="516" t="e">
        <f>G84+'апрель 2013 (по бухг)'!N84</f>
        <v>#REF!</v>
      </c>
      <c r="O84" s="958" t="e">
        <f t="shared" si="40"/>
        <v>#REF!</v>
      </c>
      <c r="P84" s="959" t="e">
        <f t="shared" si="41"/>
        <v>#REF!</v>
      </c>
      <c r="Q84" s="958" t="e">
        <f t="shared" si="42"/>
        <v>#REF!</v>
      </c>
      <c r="R84" s="961" t="e">
        <f t="shared" si="43"/>
        <v>#REF!</v>
      </c>
    </row>
    <row r="85" spans="1:18" ht="25.5" customHeight="1" thickBot="1">
      <c r="A85" s="1352"/>
      <c r="B85" s="1355"/>
      <c r="C85" s="525" t="s">
        <v>106</v>
      </c>
      <c r="D85" s="526" t="s">
        <v>14</v>
      </c>
      <c r="E85" s="527">
        <f>E83-E84</f>
        <v>5693.7209999999995</v>
      </c>
      <c r="F85" s="527" t="e">
        <f>F83-F84</f>
        <v>#REF!</v>
      </c>
      <c r="G85" s="995">
        <v>6469.5079999999998</v>
      </c>
      <c r="H85" s="528" t="e">
        <f t="shared" si="26"/>
        <v>#REF!</v>
      </c>
      <c r="I85" s="529" t="e">
        <f t="shared" si="27"/>
        <v>#REF!</v>
      </c>
      <c r="J85" s="528">
        <f t="shared" si="28"/>
        <v>775.78700000000026</v>
      </c>
      <c r="K85" s="529">
        <f t="shared" si="29"/>
        <v>0.13625307597614991</v>
      </c>
      <c r="L85" s="527" t="e">
        <f>E85+'апрель 2013 (по бухг)'!L85</f>
        <v>#REF!</v>
      </c>
      <c r="M85" s="527" t="e">
        <f>F85+'апрель 2013 (по бухг)'!M85</f>
        <v>#REF!</v>
      </c>
      <c r="N85" s="527" t="e">
        <f>G85+'апрель 2013 (по бухг)'!N85</f>
        <v>#REF!</v>
      </c>
      <c r="O85" s="966" t="e">
        <f t="shared" si="40"/>
        <v>#REF!</v>
      </c>
      <c r="P85" s="967" t="e">
        <f t="shared" si="41"/>
        <v>#REF!</v>
      </c>
      <c r="Q85" s="966" t="e">
        <f t="shared" si="42"/>
        <v>#REF!</v>
      </c>
      <c r="R85" s="968" t="e">
        <f t="shared" si="43"/>
        <v>#REF!</v>
      </c>
    </row>
    <row r="86" spans="1:18" ht="22.5" customHeight="1">
      <c r="A86" s="1350">
        <v>8</v>
      </c>
      <c r="B86" s="1353" t="s">
        <v>9</v>
      </c>
      <c r="C86" s="519" t="s">
        <v>19</v>
      </c>
      <c r="D86" s="519" t="s">
        <v>14</v>
      </c>
      <c r="E86" s="521">
        <v>3429.5389999999998</v>
      </c>
      <c r="F86" s="520" t="e">
        <f>#REF!</f>
        <v>#REF!</v>
      </c>
      <c r="G86" s="520">
        <f>G87+G93</f>
        <v>3603.59</v>
      </c>
      <c r="H86" s="534" t="e">
        <f t="shared" si="26"/>
        <v>#REF!</v>
      </c>
      <c r="I86" s="535" t="e">
        <f t="shared" si="27"/>
        <v>#REF!</v>
      </c>
      <c r="J86" s="534">
        <f t="shared" si="28"/>
        <v>174.05100000000039</v>
      </c>
      <c r="K86" s="535">
        <f t="shared" si="29"/>
        <v>5.0750552771086845E-2</v>
      </c>
      <c r="L86" s="522" t="e">
        <f>E86+'апрель 2013 (по бухг)'!L86</f>
        <v>#REF!</v>
      </c>
      <c r="M86" s="522" t="e">
        <f>F86+'апрель 2013 (по бухг)'!M86</f>
        <v>#REF!</v>
      </c>
      <c r="N86" s="522" t="e">
        <f>G86+'апрель 2013 (по бухг)'!N86</f>
        <v>#REF!</v>
      </c>
      <c r="O86" s="955" t="e">
        <f t="shared" si="40"/>
        <v>#REF!</v>
      </c>
      <c r="P86" s="956" t="e">
        <f t="shared" si="41"/>
        <v>#REF!</v>
      </c>
      <c r="Q86" s="955" t="e">
        <f t="shared" si="42"/>
        <v>#REF!</v>
      </c>
      <c r="R86" s="957" t="e">
        <f t="shared" si="43"/>
        <v>#REF!</v>
      </c>
    </row>
    <row r="87" spans="1:18">
      <c r="A87" s="1351"/>
      <c r="B87" s="1354"/>
      <c r="C87" s="1283" t="s">
        <v>15</v>
      </c>
      <c r="D87" s="1001" t="s">
        <v>14</v>
      </c>
      <c r="E87" s="9">
        <v>439.68299999999999</v>
      </c>
      <c r="F87" s="147" t="e">
        <f>#REF!</f>
        <v>#REF!</v>
      </c>
      <c r="G87" s="147">
        <v>531.62400000000002</v>
      </c>
      <c r="H87" s="78" t="e">
        <f t="shared" si="26"/>
        <v>#REF!</v>
      </c>
      <c r="I87" s="86" t="e">
        <f t="shared" si="27"/>
        <v>#REF!</v>
      </c>
      <c r="J87" s="78">
        <f t="shared" si="28"/>
        <v>91.941000000000031</v>
      </c>
      <c r="K87" s="86">
        <f t="shared" si="29"/>
        <v>0.20910747060950738</v>
      </c>
      <c r="L87" s="18" t="e">
        <f>E87+'апрель 2013 (по бухг)'!L87</f>
        <v>#REF!</v>
      </c>
      <c r="M87" s="18" t="e">
        <f>F87+'апрель 2013 (по бухг)'!M87</f>
        <v>#REF!</v>
      </c>
      <c r="N87" s="18" t="e">
        <f>G87+'апрель 2013 (по бухг)'!N87</f>
        <v>#REF!</v>
      </c>
      <c r="O87" s="958" t="e">
        <f t="shared" si="40"/>
        <v>#REF!</v>
      </c>
      <c r="P87" s="959" t="e">
        <f t="shared" si="41"/>
        <v>#REF!</v>
      </c>
      <c r="Q87" s="958" t="e">
        <f t="shared" si="42"/>
        <v>#REF!</v>
      </c>
      <c r="R87" s="961" t="e">
        <f t="shared" si="43"/>
        <v>#REF!</v>
      </c>
    </row>
    <row r="88" spans="1:18">
      <c r="A88" s="1351"/>
      <c r="B88" s="1354"/>
      <c r="C88" s="1283"/>
      <c r="D88" s="1001" t="s">
        <v>16</v>
      </c>
      <c r="E88" s="15">
        <f>E87/E86</f>
        <v>0.12820469456682079</v>
      </c>
      <c r="F88" s="15" t="e">
        <f t="shared" ref="F88:G88" si="51">F87/F86</f>
        <v>#REF!</v>
      </c>
      <c r="G88" s="969">
        <f t="shared" si="51"/>
        <v>0.14752621691146883</v>
      </c>
      <c r="H88" s="452"/>
      <c r="I88" s="453" t="e">
        <f>G88-F88</f>
        <v>#REF!</v>
      </c>
      <c r="J88" s="454"/>
      <c r="K88" s="453">
        <f>G88-E88</f>
        <v>1.932152234464804E-2</v>
      </c>
      <c r="L88" s="19" t="e">
        <f>L87/L86</f>
        <v>#REF!</v>
      </c>
      <c r="M88" s="11" t="e">
        <f>M87/M86</f>
        <v>#REF!</v>
      </c>
      <c r="N88" s="11" t="e">
        <f>N87/N86</f>
        <v>#REF!</v>
      </c>
      <c r="O88" s="962"/>
      <c r="P88" s="963" t="e">
        <f>N88-M88</f>
        <v>#REF!</v>
      </c>
      <c r="Q88" s="964"/>
      <c r="R88" s="965" t="e">
        <f>N88-L88</f>
        <v>#REF!</v>
      </c>
    </row>
    <row r="89" spans="1:18" hidden="1">
      <c r="A89" s="1351"/>
      <c r="B89" s="1354"/>
      <c r="C89" s="1283" t="s">
        <v>17</v>
      </c>
      <c r="D89" s="1001" t="s">
        <v>14</v>
      </c>
      <c r="E89" s="9">
        <v>434.08800000000002</v>
      </c>
      <c r="F89" s="147" t="e">
        <f>#REF!</f>
        <v>#REF!</v>
      </c>
      <c r="G89" s="147" t="e">
        <f>F90*G86</f>
        <v>#REF!</v>
      </c>
      <c r="H89" s="78" t="e">
        <f t="shared" si="26"/>
        <v>#REF!</v>
      </c>
      <c r="I89" s="86" t="e">
        <f t="shared" si="27"/>
        <v>#REF!</v>
      </c>
      <c r="J89" s="78" t="e">
        <f t="shared" si="28"/>
        <v>#REF!</v>
      </c>
      <c r="K89" s="86" t="e">
        <f t="shared" si="29"/>
        <v>#REF!</v>
      </c>
      <c r="L89" s="18" t="e">
        <f>E89+'апрель 2013 (по бухг)'!L89</f>
        <v>#REF!</v>
      </c>
      <c r="M89" s="18" t="e">
        <f>F89+'апрель 2013 (по бухг)'!M89</f>
        <v>#REF!</v>
      </c>
      <c r="N89" s="18" t="e">
        <f>G89+'апрель 2013 (по бухг)'!N89</f>
        <v>#REF!</v>
      </c>
      <c r="O89" s="958" t="e">
        <f t="shared" si="40"/>
        <v>#REF!</v>
      </c>
      <c r="P89" s="959" t="e">
        <f t="shared" si="41"/>
        <v>#REF!</v>
      </c>
      <c r="Q89" s="958" t="e">
        <f t="shared" si="42"/>
        <v>#REF!</v>
      </c>
      <c r="R89" s="961" t="e">
        <f t="shared" si="43"/>
        <v>#REF!</v>
      </c>
    </row>
    <row r="90" spans="1:18" hidden="1">
      <c r="A90" s="1351"/>
      <c r="B90" s="1354"/>
      <c r="C90" s="1283"/>
      <c r="D90" s="1001" t="s">
        <v>16</v>
      </c>
      <c r="E90" s="11">
        <f>E89/E86</f>
        <v>0.12657327996561638</v>
      </c>
      <c r="F90" s="15" t="e">
        <f t="shared" ref="F90:G90" si="52">F89/F86</f>
        <v>#REF!</v>
      </c>
      <c r="G90" s="15" t="e">
        <f t="shared" si="52"/>
        <v>#REF!</v>
      </c>
      <c r="H90" s="78" t="e">
        <f t="shared" si="26"/>
        <v>#REF!</v>
      </c>
      <c r="I90" s="86" t="e">
        <f t="shared" si="27"/>
        <v>#REF!</v>
      </c>
      <c r="J90" s="78" t="e">
        <f t="shared" si="28"/>
        <v>#REF!</v>
      </c>
      <c r="K90" s="86" t="e">
        <f t="shared" si="29"/>
        <v>#REF!</v>
      </c>
      <c r="L90" s="19" t="e">
        <f>L89/L86</f>
        <v>#REF!</v>
      </c>
      <c r="M90" s="11" t="e">
        <f>M89/M86</f>
        <v>#REF!</v>
      </c>
      <c r="N90" s="11" t="e">
        <f>N89/N86</f>
        <v>#REF!</v>
      </c>
      <c r="O90" s="958" t="e">
        <f t="shared" si="40"/>
        <v>#REF!</v>
      </c>
      <c r="P90" s="959" t="e">
        <f t="shared" si="41"/>
        <v>#REF!</v>
      </c>
      <c r="Q90" s="958" t="e">
        <f t="shared" si="42"/>
        <v>#REF!</v>
      </c>
      <c r="R90" s="961" t="e">
        <f t="shared" si="43"/>
        <v>#REF!</v>
      </c>
    </row>
    <row r="91" spans="1:18" hidden="1">
      <c r="A91" s="1351"/>
      <c r="B91" s="1354"/>
      <c r="C91" s="1283" t="s">
        <v>18</v>
      </c>
      <c r="D91" s="1001" t="s">
        <v>14</v>
      </c>
      <c r="E91" s="9">
        <v>5.5949999999999704</v>
      </c>
      <c r="F91" s="147" t="e">
        <f t="shared" ref="F91:G91" si="53">F87-F89</f>
        <v>#REF!</v>
      </c>
      <c r="G91" s="147" t="e">
        <f t="shared" si="53"/>
        <v>#REF!</v>
      </c>
      <c r="H91" s="78" t="e">
        <f t="shared" si="26"/>
        <v>#REF!</v>
      </c>
      <c r="I91" s="86" t="e">
        <f t="shared" si="27"/>
        <v>#REF!</v>
      </c>
      <c r="J91" s="78" t="e">
        <f t="shared" si="28"/>
        <v>#REF!</v>
      </c>
      <c r="K91" s="86" t="e">
        <f t="shared" si="29"/>
        <v>#REF!</v>
      </c>
      <c r="L91" s="18" t="e">
        <f>E91+'апрель 2013 (по бухг)'!L91</f>
        <v>#REF!</v>
      </c>
      <c r="M91" s="18" t="e">
        <f>F91+'апрель 2013 (по бухг)'!M91</f>
        <v>#REF!</v>
      </c>
      <c r="N91" s="18" t="e">
        <f>G91+'апрель 2013 (по бухг)'!N91</f>
        <v>#REF!</v>
      </c>
      <c r="O91" s="958" t="e">
        <f t="shared" si="40"/>
        <v>#REF!</v>
      </c>
      <c r="P91" s="959" t="e">
        <f t="shared" si="41"/>
        <v>#REF!</v>
      </c>
      <c r="Q91" s="958" t="e">
        <f t="shared" si="42"/>
        <v>#REF!</v>
      </c>
      <c r="R91" s="961" t="e">
        <f t="shared" si="43"/>
        <v>#REF!</v>
      </c>
    </row>
    <row r="92" spans="1:18" hidden="1">
      <c r="A92" s="1351"/>
      <c r="B92" s="1354"/>
      <c r="C92" s="1283"/>
      <c r="D92" s="1001" t="s">
        <v>16</v>
      </c>
      <c r="E92" s="11">
        <f>E91/E86</f>
        <v>1.6314146012044099E-3</v>
      </c>
      <c r="F92" s="11" t="e">
        <f t="shared" ref="F92:G92" si="54">F91/F86</f>
        <v>#REF!</v>
      </c>
      <c r="G92" s="11" t="e">
        <f t="shared" si="54"/>
        <v>#REF!</v>
      </c>
      <c r="H92" s="78" t="e">
        <f t="shared" si="26"/>
        <v>#REF!</v>
      </c>
      <c r="I92" s="86" t="e">
        <f t="shared" si="27"/>
        <v>#REF!</v>
      </c>
      <c r="J92" s="78" t="e">
        <f t="shared" si="28"/>
        <v>#REF!</v>
      </c>
      <c r="K92" s="86" t="e">
        <f t="shared" si="29"/>
        <v>#REF!</v>
      </c>
      <c r="L92" s="19" t="e">
        <f>L91/L86</f>
        <v>#REF!</v>
      </c>
      <c r="M92" s="11" t="e">
        <f>M91/M86</f>
        <v>#REF!</v>
      </c>
      <c r="N92" s="11" t="e">
        <f>N91/N86</f>
        <v>#REF!</v>
      </c>
      <c r="O92" s="958" t="e">
        <f t="shared" si="40"/>
        <v>#REF!</v>
      </c>
      <c r="P92" s="959" t="e">
        <f t="shared" si="41"/>
        <v>#REF!</v>
      </c>
      <c r="Q92" s="958" t="e">
        <f t="shared" si="42"/>
        <v>#REF!</v>
      </c>
      <c r="R92" s="961" t="e">
        <f t="shared" si="43"/>
        <v>#REF!</v>
      </c>
    </row>
    <row r="93" spans="1:18" ht="25.5" customHeight="1">
      <c r="A93" s="1351"/>
      <c r="B93" s="1354"/>
      <c r="C93" s="513" t="s">
        <v>111</v>
      </c>
      <c r="D93" s="1001" t="s">
        <v>14</v>
      </c>
      <c r="E93" s="516">
        <f>E86-E87</f>
        <v>2989.8559999999998</v>
      </c>
      <c r="F93" s="992" t="e">
        <f t="shared" ref="F93" si="55">F86-F87</f>
        <v>#REF!</v>
      </c>
      <c r="G93" s="993">
        <f>G94+G95</f>
        <v>3071.9660000000003</v>
      </c>
      <c r="H93" s="78" t="e">
        <f t="shared" si="26"/>
        <v>#REF!</v>
      </c>
      <c r="I93" s="86" t="e">
        <f t="shared" si="27"/>
        <v>#REF!</v>
      </c>
      <c r="J93" s="78">
        <f t="shared" si="28"/>
        <v>82.110000000000582</v>
      </c>
      <c r="K93" s="86">
        <f t="shared" si="29"/>
        <v>2.7462861087624482E-2</v>
      </c>
      <c r="L93" s="515" t="e">
        <f>L86-L87</f>
        <v>#REF!</v>
      </c>
      <c r="M93" s="514" t="e">
        <f>M86-M87</f>
        <v>#REF!</v>
      </c>
      <c r="N93" s="514" t="e">
        <f>N86-N87</f>
        <v>#REF!</v>
      </c>
      <c r="O93" s="958" t="e">
        <f t="shared" si="40"/>
        <v>#REF!</v>
      </c>
      <c r="P93" s="959" t="e">
        <f t="shared" si="41"/>
        <v>#REF!</v>
      </c>
      <c r="Q93" s="958" t="e">
        <f t="shared" si="42"/>
        <v>#REF!</v>
      </c>
      <c r="R93" s="961" t="e">
        <f t="shared" si="43"/>
        <v>#REF!</v>
      </c>
    </row>
    <row r="94" spans="1:18" ht="25.5" customHeight="1">
      <c r="A94" s="1351"/>
      <c r="B94" s="1354"/>
      <c r="C94" s="518" t="s">
        <v>104</v>
      </c>
      <c r="D94" s="1001" t="s">
        <v>14</v>
      </c>
      <c r="E94" s="516">
        <v>238.953</v>
      </c>
      <c r="F94" s="994">
        <v>238.953</v>
      </c>
      <c r="G94" s="245">
        <v>239.26</v>
      </c>
      <c r="H94" s="78">
        <f t="shared" si="26"/>
        <v>0.30699999999998795</v>
      </c>
      <c r="I94" s="86">
        <f t="shared" si="27"/>
        <v>1.2847714822579667E-3</v>
      </c>
      <c r="J94" s="78">
        <f t="shared" si="28"/>
        <v>0.30699999999998795</v>
      </c>
      <c r="K94" s="86">
        <f t="shared" si="29"/>
        <v>1.2847714822579667E-3</v>
      </c>
      <c r="L94" s="516" t="e">
        <f>E94+'апрель 2013 (по бухг)'!L94</f>
        <v>#REF!</v>
      </c>
      <c r="M94" s="516" t="e">
        <f>F94+'апрель 2013 (по бухг)'!M94</f>
        <v>#REF!</v>
      </c>
      <c r="N94" s="516" t="e">
        <f>G94+'апрель 2013 (по бухг)'!N94</f>
        <v>#REF!</v>
      </c>
      <c r="O94" s="958" t="e">
        <f t="shared" si="40"/>
        <v>#REF!</v>
      </c>
      <c r="P94" s="959" t="e">
        <f t="shared" si="41"/>
        <v>#REF!</v>
      </c>
      <c r="Q94" s="958" t="e">
        <f t="shared" si="42"/>
        <v>#REF!</v>
      </c>
      <c r="R94" s="961" t="e">
        <f t="shared" si="43"/>
        <v>#REF!</v>
      </c>
    </row>
    <row r="95" spans="1:18" ht="25.5" customHeight="1" thickBot="1">
      <c r="A95" s="1352"/>
      <c r="B95" s="1355"/>
      <c r="C95" s="525" t="s">
        <v>106</v>
      </c>
      <c r="D95" s="526" t="s">
        <v>14</v>
      </c>
      <c r="E95" s="527">
        <f>E93-E94</f>
        <v>2750.9029999999998</v>
      </c>
      <c r="F95" s="527" t="e">
        <f>F93-F94</f>
        <v>#REF!</v>
      </c>
      <c r="G95" s="993">
        <v>2832.7060000000001</v>
      </c>
      <c r="H95" s="528" t="e">
        <f t="shared" si="26"/>
        <v>#REF!</v>
      </c>
      <c r="I95" s="529" t="e">
        <f t="shared" si="27"/>
        <v>#REF!</v>
      </c>
      <c r="J95" s="528">
        <f t="shared" si="28"/>
        <v>81.803000000000338</v>
      </c>
      <c r="K95" s="529">
        <f t="shared" si="29"/>
        <v>2.973678097701022E-2</v>
      </c>
      <c r="L95" s="527" t="e">
        <f>E95+'апрель 2013 (по бухг)'!L95</f>
        <v>#REF!</v>
      </c>
      <c r="M95" s="527" t="e">
        <f>F95+'апрель 2013 (по бухг)'!M95</f>
        <v>#REF!</v>
      </c>
      <c r="N95" s="527" t="e">
        <f>G95+'апрель 2013 (по бухг)'!N95</f>
        <v>#REF!</v>
      </c>
      <c r="O95" s="966" t="e">
        <f t="shared" si="40"/>
        <v>#REF!</v>
      </c>
      <c r="P95" s="967" t="e">
        <f t="shared" si="41"/>
        <v>#REF!</v>
      </c>
      <c r="Q95" s="966" t="e">
        <f t="shared" si="42"/>
        <v>#REF!</v>
      </c>
      <c r="R95" s="968" t="e">
        <f t="shared" si="43"/>
        <v>#REF!</v>
      </c>
    </row>
    <row r="96" spans="1:18" ht="22.5" customHeight="1">
      <c r="A96" s="1350">
        <v>9</v>
      </c>
      <c r="B96" s="1353" t="s">
        <v>10</v>
      </c>
      <c r="C96" s="519" t="s">
        <v>19</v>
      </c>
      <c r="D96" s="519" t="s">
        <v>14</v>
      </c>
      <c r="E96" s="521">
        <v>6263.4089999999997</v>
      </c>
      <c r="F96" s="520" t="e">
        <f>#REF!</f>
        <v>#REF!</v>
      </c>
      <c r="G96" s="520">
        <f>G97+G103</f>
        <v>6404.7870000000003</v>
      </c>
      <c r="H96" s="534" t="e">
        <f t="shared" si="26"/>
        <v>#REF!</v>
      </c>
      <c r="I96" s="535" t="e">
        <f t="shared" si="27"/>
        <v>#REF!</v>
      </c>
      <c r="J96" s="534">
        <f t="shared" si="28"/>
        <v>141.37800000000061</v>
      </c>
      <c r="K96" s="535">
        <f t="shared" si="29"/>
        <v>2.2572053014580498E-2</v>
      </c>
      <c r="L96" s="522" t="e">
        <f>E96+'апрель 2013 (по бухг)'!L96</f>
        <v>#REF!</v>
      </c>
      <c r="M96" s="522" t="e">
        <f>F96+'апрель 2013 (по бухг)'!M96</f>
        <v>#REF!</v>
      </c>
      <c r="N96" s="522" t="e">
        <f>G96+'апрель 2013 (по бухг)'!N96</f>
        <v>#REF!</v>
      </c>
      <c r="O96" s="955" t="e">
        <f t="shared" si="40"/>
        <v>#REF!</v>
      </c>
      <c r="P96" s="956" t="e">
        <f t="shared" si="41"/>
        <v>#REF!</v>
      </c>
      <c r="Q96" s="955" t="e">
        <f t="shared" si="42"/>
        <v>#REF!</v>
      </c>
      <c r="R96" s="957" t="e">
        <f t="shared" si="43"/>
        <v>#REF!</v>
      </c>
    </row>
    <row r="97" spans="1:18">
      <c r="A97" s="1351"/>
      <c r="B97" s="1354"/>
      <c r="C97" s="1283" t="s">
        <v>15</v>
      </c>
      <c r="D97" s="1001" t="s">
        <v>14</v>
      </c>
      <c r="E97" s="9">
        <v>1074.896</v>
      </c>
      <c r="F97" s="147" t="e">
        <f>#REF!</f>
        <v>#REF!</v>
      </c>
      <c r="G97" s="147">
        <v>1053.171</v>
      </c>
      <c r="H97" s="78" t="e">
        <f t="shared" si="26"/>
        <v>#REF!</v>
      </c>
      <c r="I97" s="86" t="e">
        <f t="shared" si="27"/>
        <v>#REF!</v>
      </c>
      <c r="J97" s="78">
        <f t="shared" si="28"/>
        <v>-21.724999999999909</v>
      </c>
      <c r="K97" s="86">
        <f t="shared" si="29"/>
        <v>-2.021125764725137E-2</v>
      </c>
      <c r="L97" s="18" t="e">
        <f>E97+'апрель 2013 (по бухг)'!L97</f>
        <v>#REF!</v>
      </c>
      <c r="M97" s="18" t="e">
        <f>F97+'апрель 2013 (по бухг)'!M97</f>
        <v>#REF!</v>
      </c>
      <c r="N97" s="18" t="e">
        <f>G97+'апрель 2013 (по бухг)'!N97</f>
        <v>#REF!</v>
      </c>
      <c r="O97" s="958" t="e">
        <f t="shared" si="40"/>
        <v>#REF!</v>
      </c>
      <c r="P97" s="959" t="e">
        <f t="shared" si="41"/>
        <v>#REF!</v>
      </c>
      <c r="Q97" s="958" t="e">
        <f t="shared" si="42"/>
        <v>#REF!</v>
      </c>
      <c r="R97" s="961" t="e">
        <f t="shared" si="43"/>
        <v>#REF!</v>
      </c>
    </row>
    <row r="98" spans="1:18">
      <c r="A98" s="1351"/>
      <c r="B98" s="1354"/>
      <c r="C98" s="1283"/>
      <c r="D98" s="1001" t="s">
        <v>16</v>
      </c>
      <c r="E98" s="15">
        <f>E97/E96</f>
        <v>0.17161516994978293</v>
      </c>
      <c r="F98" s="15" t="e">
        <f t="shared" ref="F98:G98" si="56">F97/F96</f>
        <v>#REF!</v>
      </c>
      <c r="G98" s="15">
        <f t="shared" si="56"/>
        <v>0.16443497652615147</v>
      </c>
      <c r="H98" s="452"/>
      <c r="I98" s="453" t="e">
        <f>G98-F98</f>
        <v>#REF!</v>
      </c>
      <c r="J98" s="454"/>
      <c r="K98" s="453">
        <f>G98-E98</f>
        <v>-7.1801934236314646E-3</v>
      </c>
      <c r="L98" s="19" t="e">
        <f>L97/L96</f>
        <v>#REF!</v>
      </c>
      <c r="M98" s="11" t="e">
        <f>M97/M96</f>
        <v>#REF!</v>
      </c>
      <c r="N98" s="11" t="e">
        <f>N97/N96</f>
        <v>#REF!</v>
      </c>
      <c r="O98" s="962"/>
      <c r="P98" s="963" t="e">
        <f>N98-M98</f>
        <v>#REF!</v>
      </c>
      <c r="Q98" s="964"/>
      <c r="R98" s="965" t="e">
        <f>N98-L98</f>
        <v>#REF!</v>
      </c>
    </row>
    <row r="99" spans="1:18" hidden="1">
      <c r="A99" s="1351"/>
      <c r="B99" s="1354"/>
      <c r="C99" s="1283" t="s">
        <v>17</v>
      </c>
      <c r="D99" s="1001" t="s">
        <v>14</v>
      </c>
      <c r="E99" s="9">
        <v>1196.402</v>
      </c>
      <c r="F99" s="147" t="e">
        <f>#REF!</f>
        <v>#REF!</v>
      </c>
      <c r="G99" s="147" t="e">
        <f>F100*G96</f>
        <v>#REF!</v>
      </c>
      <c r="H99" s="78" t="e">
        <f t="shared" si="26"/>
        <v>#REF!</v>
      </c>
      <c r="I99" s="86" t="e">
        <f t="shared" si="27"/>
        <v>#REF!</v>
      </c>
      <c r="J99" s="78" t="e">
        <f t="shared" si="28"/>
        <v>#REF!</v>
      </c>
      <c r="K99" s="86" t="e">
        <f t="shared" si="29"/>
        <v>#REF!</v>
      </c>
      <c r="L99" s="18" t="e">
        <f>E99+'апрель 2013 (по бухг)'!L99</f>
        <v>#REF!</v>
      </c>
      <c r="M99" s="18" t="e">
        <f>F99+'апрель 2013 (по бухг)'!M99</f>
        <v>#REF!</v>
      </c>
      <c r="N99" s="18" t="e">
        <f>G99+'апрель 2013 (по бухг)'!N99</f>
        <v>#REF!</v>
      </c>
      <c r="O99" s="958" t="e">
        <f t="shared" si="40"/>
        <v>#REF!</v>
      </c>
      <c r="P99" s="959" t="e">
        <f t="shared" si="41"/>
        <v>#REF!</v>
      </c>
      <c r="Q99" s="958" t="e">
        <f t="shared" si="42"/>
        <v>#REF!</v>
      </c>
      <c r="R99" s="961" t="e">
        <f t="shared" si="43"/>
        <v>#REF!</v>
      </c>
    </row>
    <row r="100" spans="1:18" hidden="1">
      <c r="A100" s="1351"/>
      <c r="B100" s="1354"/>
      <c r="C100" s="1283"/>
      <c r="D100" s="1001" t="s">
        <v>16</v>
      </c>
      <c r="E100" s="11">
        <f>E99/E96</f>
        <v>0.19101450983003027</v>
      </c>
      <c r="F100" s="15" t="e">
        <f t="shared" ref="F100:G100" si="57">F99/F96</f>
        <v>#REF!</v>
      </c>
      <c r="G100" s="15" t="e">
        <f t="shared" si="57"/>
        <v>#REF!</v>
      </c>
      <c r="H100" s="78" t="e">
        <f t="shared" si="26"/>
        <v>#REF!</v>
      </c>
      <c r="I100" s="86" t="e">
        <f t="shared" si="27"/>
        <v>#REF!</v>
      </c>
      <c r="J100" s="78" t="e">
        <f t="shared" si="28"/>
        <v>#REF!</v>
      </c>
      <c r="K100" s="86" t="e">
        <f t="shared" si="29"/>
        <v>#REF!</v>
      </c>
      <c r="L100" s="19" t="e">
        <f>L99/L96</f>
        <v>#REF!</v>
      </c>
      <c r="M100" s="11" t="e">
        <f>M99/M96</f>
        <v>#REF!</v>
      </c>
      <c r="N100" s="11" t="e">
        <f>N99/N96</f>
        <v>#REF!</v>
      </c>
      <c r="O100" s="958" t="e">
        <f t="shared" si="40"/>
        <v>#REF!</v>
      </c>
      <c r="P100" s="959" t="e">
        <f t="shared" si="41"/>
        <v>#REF!</v>
      </c>
      <c r="Q100" s="958" t="e">
        <f t="shared" si="42"/>
        <v>#REF!</v>
      </c>
      <c r="R100" s="961" t="e">
        <f t="shared" si="43"/>
        <v>#REF!</v>
      </c>
    </row>
    <row r="101" spans="1:18" hidden="1">
      <c r="A101" s="1351"/>
      <c r="B101" s="1354"/>
      <c r="C101" s="1283" t="s">
        <v>18</v>
      </c>
      <c r="D101" s="1001" t="s">
        <v>14</v>
      </c>
      <c r="E101" s="9">
        <v>-121.50600000000009</v>
      </c>
      <c r="F101" s="147" t="e">
        <f t="shared" ref="F101:G101" si="58">F97-F99</f>
        <v>#REF!</v>
      </c>
      <c r="G101" s="147" t="e">
        <f t="shared" si="58"/>
        <v>#REF!</v>
      </c>
      <c r="H101" s="78" t="e">
        <f t="shared" si="26"/>
        <v>#REF!</v>
      </c>
      <c r="I101" s="86" t="e">
        <f t="shared" si="27"/>
        <v>#REF!</v>
      </c>
      <c r="J101" s="78" t="e">
        <f t="shared" si="28"/>
        <v>#REF!</v>
      </c>
      <c r="K101" s="86" t="e">
        <f t="shared" si="29"/>
        <v>#REF!</v>
      </c>
      <c r="L101" s="18" t="e">
        <f>E101+'апрель 2013 (по бухг)'!L101</f>
        <v>#REF!</v>
      </c>
      <c r="M101" s="18" t="e">
        <f>F101+'апрель 2013 (по бухг)'!M101</f>
        <v>#REF!</v>
      </c>
      <c r="N101" s="18" t="e">
        <f>G101+'апрель 2013 (по бухг)'!N101</f>
        <v>#REF!</v>
      </c>
      <c r="O101" s="958" t="e">
        <f t="shared" si="40"/>
        <v>#REF!</v>
      </c>
      <c r="P101" s="959" t="e">
        <f t="shared" si="41"/>
        <v>#REF!</v>
      </c>
      <c r="Q101" s="958" t="e">
        <f t="shared" si="42"/>
        <v>#REF!</v>
      </c>
      <c r="R101" s="961" t="e">
        <f t="shared" si="43"/>
        <v>#REF!</v>
      </c>
    </row>
    <row r="102" spans="1:18" hidden="1">
      <c r="A102" s="1351"/>
      <c r="B102" s="1354"/>
      <c r="C102" s="1283"/>
      <c r="D102" s="1001" t="s">
        <v>16</v>
      </c>
      <c r="E102" s="11">
        <f>E101/E96</f>
        <v>-1.9399339880247338E-2</v>
      </c>
      <c r="F102" s="11" t="e">
        <f t="shared" ref="F102:G102" si="59">F101/F96</f>
        <v>#REF!</v>
      </c>
      <c r="G102" s="11" t="e">
        <f t="shared" si="59"/>
        <v>#REF!</v>
      </c>
      <c r="H102" s="78" t="e">
        <f t="shared" si="26"/>
        <v>#REF!</v>
      </c>
      <c r="I102" s="86" t="e">
        <f t="shared" si="27"/>
        <v>#REF!</v>
      </c>
      <c r="J102" s="78" t="e">
        <f t="shared" si="28"/>
        <v>#REF!</v>
      </c>
      <c r="K102" s="86" t="e">
        <f t="shared" si="29"/>
        <v>#REF!</v>
      </c>
      <c r="L102" s="19" t="e">
        <f>L101/L96</f>
        <v>#REF!</v>
      </c>
      <c r="M102" s="11" t="e">
        <f>M101/M96</f>
        <v>#REF!</v>
      </c>
      <c r="N102" s="11" t="e">
        <f>N101/N96</f>
        <v>#REF!</v>
      </c>
      <c r="O102" s="958" t="e">
        <f t="shared" si="40"/>
        <v>#REF!</v>
      </c>
      <c r="P102" s="959" t="e">
        <f t="shared" si="41"/>
        <v>#REF!</v>
      </c>
      <c r="Q102" s="958" t="e">
        <f t="shared" si="42"/>
        <v>#REF!</v>
      </c>
      <c r="R102" s="961" t="e">
        <f t="shared" si="43"/>
        <v>#REF!</v>
      </c>
    </row>
    <row r="103" spans="1:18" ht="25.5" customHeight="1">
      <c r="A103" s="1351"/>
      <c r="B103" s="1354"/>
      <c r="C103" s="513" t="s">
        <v>111</v>
      </c>
      <c r="D103" s="1001" t="s">
        <v>14</v>
      </c>
      <c r="E103" s="516">
        <f>E96-E97</f>
        <v>5188.5129999999999</v>
      </c>
      <c r="F103" s="992" t="e">
        <f>F96-F97</f>
        <v>#REF!</v>
      </c>
      <c r="G103" s="993">
        <f>G104+G105</f>
        <v>5351.616</v>
      </c>
      <c r="H103" s="78" t="e">
        <f t="shared" si="26"/>
        <v>#REF!</v>
      </c>
      <c r="I103" s="86" t="e">
        <f t="shared" si="27"/>
        <v>#REF!</v>
      </c>
      <c r="J103" s="78">
        <f t="shared" si="28"/>
        <v>163.10300000000007</v>
      </c>
      <c r="K103" s="86">
        <f t="shared" si="29"/>
        <v>3.1435403553966249E-2</v>
      </c>
      <c r="L103" s="515" t="e">
        <f>L96-L97</f>
        <v>#REF!</v>
      </c>
      <c r="M103" s="514" t="e">
        <f>M96-M97</f>
        <v>#REF!</v>
      </c>
      <c r="N103" s="514" t="e">
        <f>N96-N97</f>
        <v>#REF!</v>
      </c>
      <c r="O103" s="958" t="e">
        <f t="shared" si="40"/>
        <v>#REF!</v>
      </c>
      <c r="P103" s="959" t="e">
        <f t="shared" si="41"/>
        <v>#REF!</v>
      </c>
      <c r="Q103" s="958" t="e">
        <f t="shared" si="42"/>
        <v>#REF!</v>
      </c>
      <c r="R103" s="961" t="e">
        <f t="shared" si="43"/>
        <v>#REF!</v>
      </c>
    </row>
    <row r="104" spans="1:18" ht="25.5" customHeight="1">
      <c r="A104" s="1351"/>
      <c r="B104" s="1354"/>
      <c r="C104" s="518" t="s">
        <v>104</v>
      </c>
      <c r="D104" s="1001" t="s">
        <v>14</v>
      </c>
      <c r="E104" s="516">
        <v>5.258</v>
      </c>
      <c r="F104" s="994">
        <v>5.258</v>
      </c>
      <c r="G104" s="245">
        <v>4.1970000000000001</v>
      </c>
      <c r="H104" s="78">
        <f t="shared" si="26"/>
        <v>-1.0609999999999999</v>
      </c>
      <c r="I104" s="86">
        <f t="shared" si="27"/>
        <v>-0.201787751996957</v>
      </c>
      <c r="J104" s="78">
        <f t="shared" si="28"/>
        <v>-1.0609999999999999</v>
      </c>
      <c r="K104" s="86">
        <f t="shared" si="29"/>
        <v>-0.201787751996957</v>
      </c>
      <c r="L104" s="516" t="e">
        <f>E104+'апрель 2013 (по бухг)'!L104</f>
        <v>#REF!</v>
      </c>
      <c r="M104" s="516" t="e">
        <f>F104+'апрель 2013 (по бухг)'!M104</f>
        <v>#REF!</v>
      </c>
      <c r="N104" s="516" t="e">
        <f>G104+'апрель 2013 (по бухг)'!N104</f>
        <v>#REF!</v>
      </c>
      <c r="O104" s="958" t="e">
        <f t="shared" si="40"/>
        <v>#REF!</v>
      </c>
      <c r="P104" s="959" t="e">
        <f t="shared" si="41"/>
        <v>#REF!</v>
      </c>
      <c r="Q104" s="958" t="e">
        <f t="shared" si="42"/>
        <v>#REF!</v>
      </c>
      <c r="R104" s="961" t="e">
        <f t="shared" si="43"/>
        <v>#REF!</v>
      </c>
    </row>
    <row r="105" spans="1:18" ht="25.5" customHeight="1" thickBot="1">
      <c r="A105" s="1352"/>
      <c r="B105" s="1355"/>
      <c r="C105" s="525" t="s">
        <v>106</v>
      </c>
      <c r="D105" s="526" t="s">
        <v>14</v>
      </c>
      <c r="E105" s="527">
        <f>E103-E104</f>
        <v>5183.2550000000001</v>
      </c>
      <c r="F105" s="527" t="e">
        <f>F103-F104</f>
        <v>#REF!</v>
      </c>
      <c r="G105" s="995">
        <v>5347.4189999999999</v>
      </c>
      <c r="H105" s="528" t="e">
        <f t="shared" si="26"/>
        <v>#REF!</v>
      </c>
      <c r="I105" s="529" t="e">
        <f t="shared" si="27"/>
        <v>#REF!</v>
      </c>
      <c r="J105" s="528">
        <f t="shared" si="28"/>
        <v>164.16399999999976</v>
      </c>
      <c r="K105" s="529">
        <f t="shared" si="29"/>
        <v>3.1671989898239571E-2</v>
      </c>
      <c r="L105" s="527" t="e">
        <f>E105+'апрель 2013 (по бухг)'!L105</f>
        <v>#REF!</v>
      </c>
      <c r="M105" s="527" t="e">
        <f>F105+'апрель 2013 (по бухг)'!M105</f>
        <v>#REF!</v>
      </c>
      <c r="N105" s="527" t="e">
        <f>G105+'апрель 2013 (по бухг)'!N105</f>
        <v>#REF!</v>
      </c>
      <c r="O105" s="966" t="e">
        <f t="shared" si="40"/>
        <v>#REF!</v>
      </c>
      <c r="P105" s="967" t="e">
        <f t="shared" si="41"/>
        <v>#REF!</v>
      </c>
      <c r="Q105" s="966" t="e">
        <f t="shared" si="42"/>
        <v>#REF!</v>
      </c>
      <c r="R105" s="968" t="e">
        <f t="shared" si="43"/>
        <v>#REF!</v>
      </c>
    </row>
    <row r="106" spans="1:18" ht="22.5" customHeight="1">
      <c r="A106" s="1350">
        <v>10</v>
      </c>
      <c r="B106" s="1353" t="s">
        <v>12</v>
      </c>
      <c r="C106" s="519" t="s">
        <v>19</v>
      </c>
      <c r="D106" s="519" t="s">
        <v>14</v>
      </c>
      <c r="E106" s="521">
        <v>360.28800000000001</v>
      </c>
      <c r="F106" s="520" t="e">
        <f>#REF!</f>
        <v>#REF!</v>
      </c>
      <c r="G106" s="520">
        <f>G107+G113</f>
        <v>382.06799999999998</v>
      </c>
      <c r="H106" s="534" t="e">
        <f t="shared" si="26"/>
        <v>#REF!</v>
      </c>
      <c r="I106" s="535" t="e">
        <f t="shared" si="27"/>
        <v>#REF!</v>
      </c>
      <c r="J106" s="534">
        <f t="shared" si="28"/>
        <v>21.779999999999973</v>
      </c>
      <c r="K106" s="535">
        <f t="shared" si="29"/>
        <v>6.0451638689048681E-2</v>
      </c>
      <c r="L106" s="522" t="e">
        <f>E106+'апрель 2013 (по бухг)'!L106</f>
        <v>#REF!</v>
      </c>
      <c r="M106" s="522" t="e">
        <f>F106+'апрель 2013 (по бухг)'!M106</f>
        <v>#REF!</v>
      </c>
      <c r="N106" s="522" t="e">
        <f>G106+'апрель 2013 (по бухг)'!N106</f>
        <v>#REF!</v>
      </c>
      <c r="O106" s="955" t="e">
        <f t="shared" si="40"/>
        <v>#REF!</v>
      </c>
      <c r="P106" s="956" t="e">
        <f t="shared" si="41"/>
        <v>#REF!</v>
      </c>
      <c r="Q106" s="955" t="e">
        <f t="shared" si="42"/>
        <v>#REF!</v>
      </c>
      <c r="R106" s="957" t="e">
        <f t="shared" si="43"/>
        <v>#REF!</v>
      </c>
    </row>
    <row r="107" spans="1:18">
      <c r="A107" s="1351"/>
      <c r="B107" s="1354"/>
      <c r="C107" s="1283" t="s">
        <v>15</v>
      </c>
      <c r="D107" s="1001" t="s">
        <v>14</v>
      </c>
      <c r="E107" s="9">
        <v>32.421999999999997</v>
      </c>
      <c r="F107" s="147" t="e">
        <f>#REF!</f>
        <v>#REF!</v>
      </c>
      <c r="G107" s="147">
        <v>21.492999999999999</v>
      </c>
      <c r="H107" s="78" t="e">
        <f t="shared" si="26"/>
        <v>#REF!</v>
      </c>
      <c r="I107" s="86" t="e">
        <f t="shared" si="27"/>
        <v>#REF!</v>
      </c>
      <c r="J107" s="78">
        <f t="shared" si="28"/>
        <v>-10.928999999999998</v>
      </c>
      <c r="K107" s="86">
        <f t="shared" si="29"/>
        <v>-0.3370859293072605</v>
      </c>
      <c r="L107" s="18" t="e">
        <f>E107+'апрель 2013 (по бухг)'!L107</f>
        <v>#REF!</v>
      </c>
      <c r="M107" s="18" t="e">
        <f>F107+'апрель 2013 (по бухг)'!M107</f>
        <v>#REF!</v>
      </c>
      <c r="N107" s="18" t="e">
        <f>G107+'апрель 2013 (по бухг)'!N107</f>
        <v>#REF!</v>
      </c>
      <c r="O107" s="958" t="e">
        <f t="shared" si="40"/>
        <v>#REF!</v>
      </c>
      <c r="P107" s="959" t="e">
        <f t="shared" si="41"/>
        <v>#REF!</v>
      </c>
      <c r="Q107" s="958" t="e">
        <f t="shared" si="42"/>
        <v>#REF!</v>
      </c>
      <c r="R107" s="961" t="e">
        <f t="shared" si="43"/>
        <v>#REF!</v>
      </c>
    </row>
    <row r="108" spans="1:18">
      <c r="A108" s="1351"/>
      <c r="B108" s="1354"/>
      <c r="C108" s="1283"/>
      <c r="D108" s="1001" t="s">
        <v>16</v>
      </c>
      <c r="E108" s="15">
        <f>E107/E106</f>
        <v>8.9989119815258894E-2</v>
      </c>
      <c r="F108" s="15" t="e">
        <f t="shared" ref="F108:G108" si="60">F107/F106</f>
        <v>#REF!</v>
      </c>
      <c r="G108" s="15">
        <f t="shared" si="60"/>
        <v>5.6254384036349546E-2</v>
      </c>
      <c r="H108" s="452"/>
      <c r="I108" s="453" t="e">
        <f>G108-F108</f>
        <v>#REF!</v>
      </c>
      <c r="J108" s="454"/>
      <c r="K108" s="453">
        <f>G108-E108</f>
        <v>-3.3734735778909349E-2</v>
      </c>
      <c r="L108" s="19" t="e">
        <f>L107/L106</f>
        <v>#REF!</v>
      </c>
      <c r="M108" s="11" t="e">
        <f>M107/M106</f>
        <v>#REF!</v>
      </c>
      <c r="N108" s="11" t="e">
        <f>N107/N106</f>
        <v>#REF!</v>
      </c>
      <c r="O108" s="962"/>
      <c r="P108" s="963" t="e">
        <f>N108-M108</f>
        <v>#REF!</v>
      </c>
      <c r="Q108" s="964"/>
      <c r="R108" s="965" t="e">
        <f>N108-L108</f>
        <v>#REF!</v>
      </c>
    </row>
    <row r="109" spans="1:18" hidden="1">
      <c r="A109" s="1351"/>
      <c r="B109" s="1354"/>
      <c r="C109" s="1283" t="s">
        <v>17</v>
      </c>
      <c r="D109" s="1001" t="s">
        <v>14</v>
      </c>
      <c r="E109" s="9">
        <v>36.738</v>
      </c>
      <c r="F109" s="147" t="e">
        <f>#REF!</f>
        <v>#REF!</v>
      </c>
      <c r="G109" s="147" t="e">
        <f>F110*G106</f>
        <v>#REF!</v>
      </c>
      <c r="H109" s="78" t="e">
        <f t="shared" si="26"/>
        <v>#REF!</v>
      </c>
      <c r="I109" s="86" t="e">
        <f t="shared" si="27"/>
        <v>#REF!</v>
      </c>
      <c r="J109" s="78" t="e">
        <f t="shared" si="28"/>
        <v>#REF!</v>
      </c>
      <c r="K109" s="86" t="e">
        <f t="shared" si="29"/>
        <v>#REF!</v>
      </c>
      <c r="L109" s="18" t="e">
        <f>E109+'апрель 2013 (по бухг)'!L109</f>
        <v>#REF!</v>
      </c>
      <c r="M109" s="18" t="e">
        <f>F109+'апрель 2013 (по бухг)'!M109</f>
        <v>#REF!</v>
      </c>
      <c r="N109" s="18" t="e">
        <f>G109+'апрель 2013 (по бухг)'!N109</f>
        <v>#REF!</v>
      </c>
      <c r="O109" s="958" t="e">
        <f t="shared" si="40"/>
        <v>#REF!</v>
      </c>
      <c r="P109" s="959" t="e">
        <f t="shared" si="41"/>
        <v>#REF!</v>
      </c>
      <c r="Q109" s="958" t="e">
        <f t="shared" si="42"/>
        <v>#REF!</v>
      </c>
      <c r="R109" s="961" t="e">
        <f t="shared" si="43"/>
        <v>#REF!</v>
      </c>
    </row>
    <row r="110" spans="1:18" hidden="1">
      <c r="A110" s="1351"/>
      <c r="B110" s="1354"/>
      <c r="C110" s="1283"/>
      <c r="D110" s="1001" t="s">
        <v>16</v>
      </c>
      <c r="E110" s="11">
        <f>E109/E106</f>
        <v>0.10196842525979216</v>
      </c>
      <c r="F110" s="15" t="e">
        <f t="shared" ref="F110:G110" si="61">F109/F106</f>
        <v>#REF!</v>
      </c>
      <c r="G110" s="15" t="e">
        <f t="shared" si="61"/>
        <v>#REF!</v>
      </c>
      <c r="H110" s="78" t="e">
        <f t="shared" si="26"/>
        <v>#REF!</v>
      </c>
      <c r="I110" s="86" t="e">
        <f t="shared" si="27"/>
        <v>#REF!</v>
      </c>
      <c r="J110" s="78" t="e">
        <f t="shared" si="28"/>
        <v>#REF!</v>
      </c>
      <c r="K110" s="86" t="e">
        <f t="shared" si="29"/>
        <v>#REF!</v>
      </c>
      <c r="L110" s="19" t="e">
        <f>L109/L106</f>
        <v>#REF!</v>
      </c>
      <c r="M110" s="11" t="e">
        <f>M109/M106</f>
        <v>#REF!</v>
      </c>
      <c r="N110" s="11" t="e">
        <f>N109/N106</f>
        <v>#REF!</v>
      </c>
      <c r="O110" s="958" t="e">
        <f t="shared" si="40"/>
        <v>#REF!</v>
      </c>
      <c r="P110" s="959" t="e">
        <f t="shared" si="41"/>
        <v>#REF!</v>
      </c>
      <c r="Q110" s="958" t="e">
        <f t="shared" si="42"/>
        <v>#REF!</v>
      </c>
      <c r="R110" s="961" t="e">
        <f t="shared" si="43"/>
        <v>#REF!</v>
      </c>
    </row>
    <row r="111" spans="1:18" hidden="1">
      <c r="A111" s="1351"/>
      <c r="B111" s="1354"/>
      <c r="C111" s="1283" t="s">
        <v>18</v>
      </c>
      <c r="D111" s="1001" t="s">
        <v>14</v>
      </c>
      <c r="E111" s="9">
        <v>-4.3160000000000025</v>
      </c>
      <c r="F111" s="147" t="e">
        <f t="shared" ref="F111:G111" si="62">F107-F109</f>
        <v>#REF!</v>
      </c>
      <c r="G111" s="147" t="e">
        <f t="shared" si="62"/>
        <v>#REF!</v>
      </c>
      <c r="H111" s="78" t="e">
        <f t="shared" si="26"/>
        <v>#REF!</v>
      </c>
      <c r="I111" s="86" t="e">
        <f t="shared" si="27"/>
        <v>#REF!</v>
      </c>
      <c r="J111" s="78" t="e">
        <f t="shared" si="28"/>
        <v>#REF!</v>
      </c>
      <c r="K111" s="86" t="e">
        <f t="shared" si="29"/>
        <v>#REF!</v>
      </c>
      <c r="L111" s="18" t="e">
        <f>E111+'апрель 2013 (по бухг)'!L111</f>
        <v>#REF!</v>
      </c>
      <c r="M111" s="18" t="e">
        <f>F111+'апрель 2013 (по бухг)'!M111</f>
        <v>#REF!</v>
      </c>
      <c r="N111" s="18" t="e">
        <f>G111+'апрель 2013 (по бухг)'!N111</f>
        <v>#REF!</v>
      </c>
      <c r="O111" s="958" t="e">
        <f t="shared" si="40"/>
        <v>#REF!</v>
      </c>
      <c r="P111" s="959" t="e">
        <f t="shared" si="41"/>
        <v>#REF!</v>
      </c>
      <c r="Q111" s="958" t="e">
        <f t="shared" si="42"/>
        <v>#REF!</v>
      </c>
      <c r="R111" s="961" t="e">
        <f t="shared" si="43"/>
        <v>#REF!</v>
      </c>
    </row>
    <row r="112" spans="1:18" hidden="1">
      <c r="A112" s="1351"/>
      <c r="B112" s="1354"/>
      <c r="C112" s="1283"/>
      <c r="D112" s="1001" t="s">
        <v>16</v>
      </c>
      <c r="E112" s="11">
        <f>E111/E106</f>
        <v>-1.1979305444533269E-2</v>
      </c>
      <c r="F112" s="11" t="e">
        <f t="shared" ref="F112:G112" si="63">F111/F106</f>
        <v>#REF!</v>
      </c>
      <c r="G112" s="11" t="e">
        <f t="shared" si="63"/>
        <v>#REF!</v>
      </c>
      <c r="H112" s="78" t="e">
        <f t="shared" si="26"/>
        <v>#REF!</v>
      </c>
      <c r="I112" s="86" t="e">
        <f t="shared" si="27"/>
        <v>#REF!</v>
      </c>
      <c r="J112" s="78" t="e">
        <f t="shared" si="28"/>
        <v>#REF!</v>
      </c>
      <c r="K112" s="86" t="e">
        <f t="shared" si="29"/>
        <v>#REF!</v>
      </c>
      <c r="L112" s="19" t="e">
        <f>L111/L106</f>
        <v>#REF!</v>
      </c>
      <c r="M112" s="11" t="e">
        <f>M111/M106</f>
        <v>#REF!</v>
      </c>
      <c r="N112" s="11" t="e">
        <f>N111/N106</f>
        <v>#REF!</v>
      </c>
      <c r="O112" s="958" t="e">
        <f t="shared" si="40"/>
        <v>#REF!</v>
      </c>
      <c r="P112" s="959" t="e">
        <f t="shared" si="41"/>
        <v>#REF!</v>
      </c>
      <c r="Q112" s="958" t="e">
        <f t="shared" si="42"/>
        <v>#REF!</v>
      </c>
      <c r="R112" s="961" t="e">
        <f t="shared" si="43"/>
        <v>#REF!</v>
      </c>
    </row>
    <row r="113" spans="1:18" ht="25.5" customHeight="1">
      <c r="A113" s="1351"/>
      <c r="B113" s="1354"/>
      <c r="C113" s="513" t="s">
        <v>111</v>
      </c>
      <c r="D113" s="1001" t="s">
        <v>14</v>
      </c>
      <c r="E113" s="516">
        <f>E106-E107</f>
        <v>327.86599999999999</v>
      </c>
      <c r="F113" s="992" t="e">
        <f t="shared" ref="F113" si="64">F106-F107</f>
        <v>#REF!</v>
      </c>
      <c r="G113" s="993">
        <f>G114+G115</f>
        <v>360.57499999999999</v>
      </c>
      <c r="H113" s="78" t="e">
        <f t="shared" ref="H113:H176" si="65">G113-F113</f>
        <v>#REF!</v>
      </c>
      <c r="I113" s="86" t="e">
        <f t="shared" ref="I113:I176" si="66">IF(F113=0," ",H113/F113)</f>
        <v>#REF!</v>
      </c>
      <c r="J113" s="78">
        <f t="shared" ref="J113:J176" si="67">G113-E113</f>
        <v>32.709000000000003</v>
      </c>
      <c r="K113" s="86">
        <f t="shared" ref="K113:K176" si="68">IF(E113=0," ",J113/E113)</f>
        <v>9.9763317940866097E-2</v>
      </c>
      <c r="L113" s="515" t="e">
        <f>L106-L107</f>
        <v>#REF!</v>
      </c>
      <c r="M113" s="514" t="e">
        <f>M106-M107</f>
        <v>#REF!</v>
      </c>
      <c r="N113" s="514" t="e">
        <f>N106-N107</f>
        <v>#REF!</v>
      </c>
      <c r="O113" s="958" t="e">
        <f t="shared" si="40"/>
        <v>#REF!</v>
      </c>
      <c r="P113" s="959" t="e">
        <f t="shared" si="41"/>
        <v>#REF!</v>
      </c>
      <c r="Q113" s="958" t="e">
        <f t="shared" si="42"/>
        <v>#REF!</v>
      </c>
      <c r="R113" s="961" t="e">
        <f t="shared" si="43"/>
        <v>#REF!</v>
      </c>
    </row>
    <row r="114" spans="1:18" ht="25.5" customHeight="1">
      <c r="A114" s="1351"/>
      <c r="B114" s="1354"/>
      <c r="C114" s="518" t="s">
        <v>104</v>
      </c>
      <c r="D114" s="1001" t="s">
        <v>14</v>
      </c>
      <c r="E114" s="516">
        <v>0</v>
      </c>
      <c r="F114" s="994">
        <v>0</v>
      </c>
      <c r="G114" s="245">
        <v>0</v>
      </c>
      <c r="H114" s="78">
        <f t="shared" si="65"/>
        <v>0</v>
      </c>
      <c r="I114" s="86" t="str">
        <f t="shared" si="66"/>
        <v xml:space="preserve"> </v>
      </c>
      <c r="J114" s="78">
        <f t="shared" si="67"/>
        <v>0</v>
      </c>
      <c r="K114" s="86" t="str">
        <f t="shared" si="68"/>
        <v xml:space="preserve"> </v>
      </c>
      <c r="L114" s="516" t="e">
        <f>E114+'апрель 2013 (по бухг)'!L114</f>
        <v>#REF!</v>
      </c>
      <c r="M114" s="516" t="e">
        <f>F114+'апрель 2013 (по бухг)'!M114</f>
        <v>#REF!</v>
      </c>
      <c r="N114" s="516" t="e">
        <f>G114+'апрель 2013 (по бухг)'!N114</f>
        <v>#REF!</v>
      </c>
      <c r="O114" s="958" t="e">
        <f t="shared" si="40"/>
        <v>#REF!</v>
      </c>
      <c r="P114" s="959" t="e">
        <f t="shared" si="41"/>
        <v>#REF!</v>
      </c>
      <c r="Q114" s="958" t="e">
        <f t="shared" si="42"/>
        <v>#REF!</v>
      </c>
      <c r="R114" s="961" t="e">
        <f t="shared" si="43"/>
        <v>#REF!</v>
      </c>
    </row>
    <row r="115" spans="1:18" ht="25.5" customHeight="1" thickBot="1">
      <c r="A115" s="1352"/>
      <c r="B115" s="1355"/>
      <c r="C115" s="525" t="s">
        <v>106</v>
      </c>
      <c r="D115" s="526" t="s">
        <v>14</v>
      </c>
      <c r="E115" s="527">
        <f>E113-E114</f>
        <v>327.86599999999999</v>
      </c>
      <c r="F115" s="527" t="e">
        <f>F113-F114</f>
        <v>#REF!</v>
      </c>
      <c r="G115" s="995">
        <v>360.57499999999999</v>
      </c>
      <c r="H115" s="528" t="e">
        <f t="shared" si="65"/>
        <v>#REF!</v>
      </c>
      <c r="I115" s="529" t="e">
        <f t="shared" si="66"/>
        <v>#REF!</v>
      </c>
      <c r="J115" s="528">
        <f t="shared" si="67"/>
        <v>32.709000000000003</v>
      </c>
      <c r="K115" s="529">
        <f t="shared" si="68"/>
        <v>9.9763317940866097E-2</v>
      </c>
      <c r="L115" s="527" t="e">
        <f>E115+'апрель 2013 (по бухг)'!L115</f>
        <v>#REF!</v>
      </c>
      <c r="M115" s="527" t="e">
        <f>F115+'апрель 2013 (по бухг)'!M115</f>
        <v>#REF!</v>
      </c>
      <c r="N115" s="527" t="e">
        <f>G115+'апрель 2013 (по бухг)'!N115</f>
        <v>#REF!</v>
      </c>
      <c r="O115" s="966" t="e">
        <f t="shared" si="40"/>
        <v>#REF!</v>
      </c>
      <c r="P115" s="967" t="e">
        <f t="shared" si="41"/>
        <v>#REF!</v>
      </c>
      <c r="Q115" s="966" t="e">
        <f t="shared" si="42"/>
        <v>#REF!</v>
      </c>
      <c r="R115" s="968" t="e">
        <f t="shared" si="43"/>
        <v>#REF!</v>
      </c>
    </row>
    <row r="116" spans="1:18" ht="22.5" customHeight="1">
      <c r="A116" s="1350"/>
      <c r="B116" s="1356" t="s">
        <v>91</v>
      </c>
      <c r="C116" s="519" t="s">
        <v>19</v>
      </c>
      <c r="D116" s="519" t="s">
        <v>14</v>
      </c>
      <c r="E116" s="520">
        <f>E96+E106</f>
        <v>6623.6970000000001</v>
      </c>
      <c r="F116" s="520" t="e">
        <f>F96+F106</f>
        <v>#REF!</v>
      </c>
      <c r="G116" s="520">
        <f>G96+G106</f>
        <v>6786.8550000000005</v>
      </c>
      <c r="H116" s="534" t="e">
        <f t="shared" si="65"/>
        <v>#REF!</v>
      </c>
      <c r="I116" s="535" t="e">
        <f t="shared" si="66"/>
        <v>#REF!</v>
      </c>
      <c r="J116" s="534">
        <f t="shared" si="67"/>
        <v>163.15800000000036</v>
      </c>
      <c r="K116" s="535">
        <f t="shared" si="68"/>
        <v>2.4632467336594709E-2</v>
      </c>
      <c r="L116" s="522" t="e">
        <f>E116+'апрель 2013 (по бухг)'!L116</f>
        <v>#REF!</v>
      </c>
      <c r="M116" s="522" t="e">
        <f>F116+'апрель 2013 (по бухг)'!M116</f>
        <v>#REF!</v>
      </c>
      <c r="N116" s="522" t="e">
        <f>G116+'апрель 2013 (по бухг)'!N116</f>
        <v>#REF!</v>
      </c>
      <c r="O116" s="955" t="e">
        <f t="shared" si="40"/>
        <v>#REF!</v>
      </c>
      <c r="P116" s="956" t="e">
        <f t="shared" si="41"/>
        <v>#REF!</v>
      </c>
      <c r="Q116" s="955" t="e">
        <f t="shared" si="42"/>
        <v>#REF!</v>
      </c>
      <c r="R116" s="957" t="e">
        <f t="shared" si="43"/>
        <v>#REF!</v>
      </c>
    </row>
    <row r="117" spans="1:18">
      <c r="A117" s="1351"/>
      <c r="B117" s="1357"/>
      <c r="C117" s="1283" t="s">
        <v>15</v>
      </c>
      <c r="D117" s="1001" t="s">
        <v>14</v>
      </c>
      <c r="E117" s="9">
        <f>E97+E107</f>
        <v>1107.318</v>
      </c>
      <c r="F117" s="9" t="e">
        <f>F97+F107</f>
        <v>#REF!</v>
      </c>
      <c r="G117" s="147">
        <f t="shared" ref="G117" si="69">G97+G107</f>
        <v>1074.664</v>
      </c>
      <c r="H117" s="78" t="e">
        <f t="shared" si="65"/>
        <v>#REF!</v>
      </c>
      <c r="I117" s="86" t="e">
        <f t="shared" si="66"/>
        <v>#REF!</v>
      </c>
      <c r="J117" s="78">
        <f t="shared" si="67"/>
        <v>-32.653999999999996</v>
      </c>
      <c r="K117" s="86">
        <f t="shared" si="68"/>
        <v>-2.9489270471535725E-2</v>
      </c>
      <c r="L117" s="18" t="e">
        <f>E117+'апрель 2013 (по бухг)'!L117</f>
        <v>#REF!</v>
      </c>
      <c r="M117" s="18" t="e">
        <f>F117+'апрель 2013 (по бухг)'!M117</f>
        <v>#REF!</v>
      </c>
      <c r="N117" s="18" t="e">
        <f>G117+'апрель 2013 (по бухг)'!N117</f>
        <v>#REF!</v>
      </c>
      <c r="O117" s="958" t="e">
        <f t="shared" si="40"/>
        <v>#REF!</v>
      </c>
      <c r="P117" s="959" t="e">
        <f t="shared" si="41"/>
        <v>#REF!</v>
      </c>
      <c r="Q117" s="958" t="e">
        <f t="shared" si="42"/>
        <v>#REF!</v>
      </c>
      <c r="R117" s="961" t="e">
        <f t="shared" si="43"/>
        <v>#REF!</v>
      </c>
    </row>
    <row r="118" spans="1:18">
      <c r="A118" s="1351"/>
      <c r="B118" s="1357"/>
      <c r="C118" s="1283"/>
      <c r="D118" s="1001" t="s">
        <v>16</v>
      </c>
      <c r="E118" s="11">
        <f>E117/E116</f>
        <v>0.16717521951864645</v>
      </c>
      <c r="F118" s="11" t="e">
        <f>F117/F116</f>
        <v>#REF!</v>
      </c>
      <c r="G118" s="11">
        <f>G117/G116</f>
        <v>0.15834491822795682</v>
      </c>
      <c r="H118" s="452"/>
      <c r="I118" s="453" t="e">
        <f>G118-F118</f>
        <v>#REF!</v>
      </c>
      <c r="J118" s="454"/>
      <c r="K118" s="453">
        <f>G118-E118</f>
        <v>-8.8303012906896239E-3</v>
      </c>
      <c r="L118" s="19" t="e">
        <f>L117/L116</f>
        <v>#REF!</v>
      </c>
      <c r="M118" s="11" t="e">
        <f>M117/M116</f>
        <v>#REF!</v>
      </c>
      <c r="N118" s="11" t="e">
        <f>N117/N116</f>
        <v>#REF!</v>
      </c>
      <c r="O118" s="962"/>
      <c r="P118" s="963" t="e">
        <f>N118-M118</f>
        <v>#REF!</v>
      </c>
      <c r="Q118" s="964"/>
      <c r="R118" s="965" t="e">
        <f>N118-L118</f>
        <v>#REF!</v>
      </c>
    </row>
    <row r="119" spans="1:18" hidden="1">
      <c r="A119" s="1351"/>
      <c r="B119" s="1357"/>
      <c r="C119" s="1283" t="s">
        <v>17</v>
      </c>
      <c r="D119" s="1001" t="s">
        <v>14</v>
      </c>
      <c r="E119" s="9">
        <f t="shared" ref="E119:G119" si="70">E99+E109</f>
        <v>1233.1400000000001</v>
      </c>
      <c r="F119" s="9" t="e">
        <f t="shared" si="70"/>
        <v>#REF!</v>
      </c>
      <c r="G119" s="9" t="e">
        <f t="shared" si="70"/>
        <v>#REF!</v>
      </c>
      <c r="H119" s="78" t="e">
        <f t="shared" si="65"/>
        <v>#REF!</v>
      </c>
      <c r="I119" s="86" t="e">
        <f t="shared" si="66"/>
        <v>#REF!</v>
      </c>
      <c r="J119" s="78" t="e">
        <f t="shared" si="67"/>
        <v>#REF!</v>
      </c>
      <c r="K119" s="86" t="e">
        <f t="shared" si="68"/>
        <v>#REF!</v>
      </c>
      <c r="L119" s="18" t="e">
        <f>E119+'апрель 2013 (по бухг)'!L119</f>
        <v>#REF!</v>
      </c>
      <c r="M119" s="18" t="e">
        <f>F119+'апрель 2013 (по бухг)'!M119</f>
        <v>#REF!</v>
      </c>
      <c r="N119" s="18" t="e">
        <f>G119+'апрель 2013 (по бухг)'!N119</f>
        <v>#REF!</v>
      </c>
      <c r="O119" s="958" t="e">
        <f t="shared" si="40"/>
        <v>#REF!</v>
      </c>
      <c r="P119" s="959" t="e">
        <f t="shared" si="41"/>
        <v>#REF!</v>
      </c>
      <c r="Q119" s="958" t="e">
        <f t="shared" si="42"/>
        <v>#REF!</v>
      </c>
      <c r="R119" s="961" t="e">
        <f t="shared" si="43"/>
        <v>#REF!</v>
      </c>
    </row>
    <row r="120" spans="1:18" hidden="1">
      <c r="A120" s="1351"/>
      <c r="B120" s="1357"/>
      <c r="C120" s="1283"/>
      <c r="D120" s="1001" t="s">
        <v>16</v>
      </c>
      <c r="E120" s="11">
        <f>E119/E116</f>
        <v>0.18617095558567973</v>
      </c>
      <c r="F120" s="11" t="e">
        <f>F119/F116</f>
        <v>#REF!</v>
      </c>
      <c r="G120" s="11" t="e">
        <f>G119/G116</f>
        <v>#REF!</v>
      </c>
      <c r="H120" s="78" t="e">
        <f t="shared" si="65"/>
        <v>#REF!</v>
      </c>
      <c r="I120" s="86" t="e">
        <f t="shared" si="66"/>
        <v>#REF!</v>
      </c>
      <c r="J120" s="78" t="e">
        <f t="shared" si="67"/>
        <v>#REF!</v>
      </c>
      <c r="K120" s="86" t="e">
        <f t="shared" si="68"/>
        <v>#REF!</v>
      </c>
      <c r="L120" s="19" t="e">
        <f>L119/L116</f>
        <v>#REF!</v>
      </c>
      <c r="M120" s="11" t="e">
        <f>M119/M116</f>
        <v>#REF!</v>
      </c>
      <c r="N120" s="11" t="e">
        <f>N119/N116</f>
        <v>#REF!</v>
      </c>
      <c r="O120" s="958" t="e">
        <f t="shared" si="40"/>
        <v>#REF!</v>
      </c>
      <c r="P120" s="959" t="e">
        <f t="shared" si="41"/>
        <v>#REF!</v>
      </c>
      <c r="Q120" s="958" t="e">
        <f t="shared" si="42"/>
        <v>#REF!</v>
      </c>
      <c r="R120" s="961" t="e">
        <f t="shared" si="43"/>
        <v>#REF!</v>
      </c>
    </row>
    <row r="121" spans="1:18" hidden="1">
      <c r="A121" s="1351"/>
      <c r="B121" s="1357"/>
      <c r="C121" s="1283" t="s">
        <v>18</v>
      </c>
      <c r="D121" s="1001" t="s">
        <v>14</v>
      </c>
      <c r="E121" s="9">
        <f>E101+E111</f>
        <v>-125.82200000000009</v>
      </c>
      <c r="F121" s="9" t="e">
        <f>F101+F111</f>
        <v>#REF!</v>
      </c>
      <c r="G121" s="9" t="e">
        <f t="shared" ref="G121" si="71">G101+G111</f>
        <v>#REF!</v>
      </c>
      <c r="H121" s="78" t="e">
        <f t="shared" si="65"/>
        <v>#REF!</v>
      </c>
      <c r="I121" s="86" t="e">
        <f t="shared" si="66"/>
        <v>#REF!</v>
      </c>
      <c r="J121" s="78" t="e">
        <f t="shared" si="67"/>
        <v>#REF!</v>
      </c>
      <c r="K121" s="86" t="e">
        <f t="shared" si="68"/>
        <v>#REF!</v>
      </c>
      <c r="L121" s="18" t="e">
        <f>E121+'апрель 2013 (по бухг)'!L121</f>
        <v>#REF!</v>
      </c>
      <c r="M121" s="18" t="e">
        <f>F121+'апрель 2013 (по бухг)'!M121</f>
        <v>#REF!</v>
      </c>
      <c r="N121" s="18" t="e">
        <f>G121+'апрель 2013 (по бухг)'!N121</f>
        <v>#REF!</v>
      </c>
      <c r="O121" s="958" t="e">
        <f t="shared" si="40"/>
        <v>#REF!</v>
      </c>
      <c r="P121" s="959" t="e">
        <f t="shared" si="41"/>
        <v>#REF!</v>
      </c>
      <c r="Q121" s="958" t="e">
        <f t="shared" si="42"/>
        <v>#REF!</v>
      </c>
      <c r="R121" s="961" t="e">
        <f t="shared" si="43"/>
        <v>#REF!</v>
      </c>
    </row>
    <row r="122" spans="1:18" hidden="1">
      <c r="A122" s="1351"/>
      <c r="B122" s="1357"/>
      <c r="C122" s="1283"/>
      <c r="D122" s="1001" t="s">
        <v>16</v>
      </c>
      <c r="E122" s="11">
        <f>E121/E116</f>
        <v>-1.8995736067033274E-2</v>
      </c>
      <c r="F122" s="11" t="e">
        <f t="shared" ref="F122:G122" si="72">F121/F116</f>
        <v>#REF!</v>
      </c>
      <c r="G122" s="11" t="e">
        <f t="shared" si="72"/>
        <v>#REF!</v>
      </c>
      <c r="H122" s="78" t="e">
        <f t="shared" si="65"/>
        <v>#REF!</v>
      </c>
      <c r="I122" s="86" t="e">
        <f t="shared" si="66"/>
        <v>#REF!</v>
      </c>
      <c r="J122" s="78" t="e">
        <f t="shared" si="67"/>
        <v>#REF!</v>
      </c>
      <c r="K122" s="86" t="e">
        <f t="shared" si="68"/>
        <v>#REF!</v>
      </c>
      <c r="L122" s="19" t="e">
        <f>L121/L116</f>
        <v>#REF!</v>
      </c>
      <c r="M122" s="11" t="e">
        <f>M121/M116</f>
        <v>#REF!</v>
      </c>
      <c r="N122" s="11" t="e">
        <f>N121/N116</f>
        <v>#REF!</v>
      </c>
      <c r="O122" s="958" t="e">
        <f t="shared" si="40"/>
        <v>#REF!</v>
      </c>
      <c r="P122" s="959" t="e">
        <f t="shared" si="41"/>
        <v>#REF!</v>
      </c>
      <c r="Q122" s="958" t="e">
        <f t="shared" si="42"/>
        <v>#REF!</v>
      </c>
      <c r="R122" s="961" t="e">
        <f t="shared" si="43"/>
        <v>#REF!</v>
      </c>
    </row>
    <row r="123" spans="1:18" ht="25.5" customHeight="1">
      <c r="A123" s="1351"/>
      <c r="B123" s="1357"/>
      <c r="C123" s="513" t="s">
        <v>111</v>
      </c>
      <c r="D123" s="1001" t="s">
        <v>14</v>
      </c>
      <c r="E123" s="613">
        <f>E116-E117</f>
        <v>5516.3789999999999</v>
      </c>
      <c r="F123" s="613" t="e">
        <f>F116-F117</f>
        <v>#REF!</v>
      </c>
      <c r="G123" s="613">
        <v>0</v>
      </c>
      <c r="H123" s="78" t="e">
        <f t="shared" si="65"/>
        <v>#REF!</v>
      </c>
      <c r="I123" s="86" t="e">
        <f t="shared" si="66"/>
        <v>#REF!</v>
      </c>
      <c r="J123" s="78">
        <f t="shared" si="67"/>
        <v>-5516.3789999999999</v>
      </c>
      <c r="K123" s="86">
        <f t="shared" si="68"/>
        <v>-1</v>
      </c>
      <c r="L123" s="515" t="e">
        <f>L116-L117</f>
        <v>#REF!</v>
      </c>
      <c r="M123" s="514" t="e">
        <f>M116-M117</f>
        <v>#REF!</v>
      </c>
      <c r="N123" s="514" t="e">
        <f>N116-N117</f>
        <v>#REF!</v>
      </c>
      <c r="O123" s="958" t="e">
        <f t="shared" si="40"/>
        <v>#REF!</v>
      </c>
      <c r="P123" s="959" t="e">
        <f t="shared" si="41"/>
        <v>#REF!</v>
      </c>
      <c r="Q123" s="958" t="e">
        <f t="shared" si="42"/>
        <v>#REF!</v>
      </c>
      <c r="R123" s="961" t="e">
        <f t="shared" si="43"/>
        <v>#REF!</v>
      </c>
    </row>
    <row r="124" spans="1:18" ht="25.5" customHeight="1">
      <c r="A124" s="1351"/>
      <c r="B124" s="1357"/>
      <c r="C124" s="518" t="s">
        <v>104</v>
      </c>
      <c r="D124" s="1001" t="s">
        <v>14</v>
      </c>
      <c r="E124" s="233">
        <f>E104+E114</f>
        <v>5.258</v>
      </c>
      <c r="F124" s="233">
        <f>F104+F114</f>
        <v>5.258</v>
      </c>
      <c r="G124" s="952">
        <f>G104+G114</f>
        <v>4.1970000000000001</v>
      </c>
      <c r="H124" s="78">
        <f t="shared" si="65"/>
        <v>-1.0609999999999999</v>
      </c>
      <c r="I124" s="86">
        <f t="shared" si="66"/>
        <v>-0.201787751996957</v>
      </c>
      <c r="J124" s="78">
        <f t="shared" si="67"/>
        <v>-1.0609999999999999</v>
      </c>
      <c r="K124" s="86">
        <f t="shared" si="68"/>
        <v>-0.201787751996957</v>
      </c>
      <c r="L124" s="516" t="e">
        <f>E124+'апрель 2013 (по бухг)'!L124</f>
        <v>#REF!</v>
      </c>
      <c r="M124" s="516" t="e">
        <f>F124+'апрель 2013 (по бухг)'!M124</f>
        <v>#REF!</v>
      </c>
      <c r="N124" s="516" t="e">
        <f>G124+'апрель 2013 (по бухг)'!N124</f>
        <v>#REF!</v>
      </c>
      <c r="O124" s="958" t="e">
        <f t="shared" si="40"/>
        <v>#REF!</v>
      </c>
      <c r="P124" s="959" t="e">
        <f t="shared" si="41"/>
        <v>#REF!</v>
      </c>
      <c r="Q124" s="958" t="e">
        <f t="shared" si="42"/>
        <v>#REF!</v>
      </c>
      <c r="R124" s="961" t="e">
        <f t="shared" si="43"/>
        <v>#REF!</v>
      </c>
    </row>
    <row r="125" spans="1:18" ht="25.5" customHeight="1" thickBot="1">
      <c r="A125" s="1352"/>
      <c r="B125" s="1358"/>
      <c r="C125" s="525" t="s">
        <v>106</v>
      </c>
      <c r="D125" s="526" t="s">
        <v>14</v>
      </c>
      <c r="E125" s="611">
        <f>E123-E124</f>
        <v>5511.1210000000001</v>
      </c>
      <c r="F125" s="611" t="e">
        <f>F123-F124</f>
        <v>#REF!</v>
      </c>
      <c r="G125" s="611">
        <f>G115+G105</f>
        <v>5707.9939999999997</v>
      </c>
      <c r="H125" s="528" t="e">
        <f t="shared" si="65"/>
        <v>#REF!</v>
      </c>
      <c r="I125" s="529" t="e">
        <f t="shared" si="66"/>
        <v>#REF!</v>
      </c>
      <c r="J125" s="528">
        <f t="shared" si="67"/>
        <v>196.87299999999959</v>
      </c>
      <c r="K125" s="529">
        <f t="shared" si="68"/>
        <v>3.5722859287611285E-2</v>
      </c>
      <c r="L125" s="527" t="e">
        <f>E125+'апрель 2013 (по бухг)'!L125</f>
        <v>#REF!</v>
      </c>
      <c r="M125" s="527" t="e">
        <f>F125+'апрель 2013 (по бухг)'!M125</f>
        <v>#REF!</v>
      </c>
      <c r="N125" s="527" t="e">
        <f>G125+'апрель 2013 (по бухг)'!N125</f>
        <v>#REF!</v>
      </c>
      <c r="O125" s="966" t="e">
        <f t="shared" si="40"/>
        <v>#REF!</v>
      </c>
      <c r="P125" s="967" t="e">
        <f t="shared" si="41"/>
        <v>#REF!</v>
      </c>
      <c r="Q125" s="966" t="e">
        <f t="shared" si="42"/>
        <v>#REF!</v>
      </c>
      <c r="R125" s="968" t="e">
        <f t="shared" si="43"/>
        <v>#REF!</v>
      </c>
    </row>
    <row r="126" spans="1:18" ht="22.5" customHeight="1">
      <c r="A126" s="1350">
        <v>11</v>
      </c>
      <c r="B126" s="1353" t="s">
        <v>23</v>
      </c>
      <c r="C126" s="519" t="s">
        <v>19</v>
      </c>
      <c r="D126" s="519" t="s">
        <v>14</v>
      </c>
      <c r="E126" s="521">
        <v>2820.143</v>
      </c>
      <c r="F126" s="520" t="e">
        <f>#REF!</f>
        <v>#REF!</v>
      </c>
      <c r="G126" s="520">
        <f>G127+G133</f>
        <v>3017.877</v>
      </c>
      <c r="H126" s="534" t="e">
        <f t="shared" si="65"/>
        <v>#REF!</v>
      </c>
      <c r="I126" s="535" t="e">
        <f t="shared" si="66"/>
        <v>#REF!</v>
      </c>
      <c r="J126" s="534">
        <f t="shared" si="67"/>
        <v>197.73399999999992</v>
      </c>
      <c r="K126" s="535">
        <f t="shared" si="68"/>
        <v>7.0114884245231504E-2</v>
      </c>
      <c r="L126" s="522" t="e">
        <f>E126+'апрель 2013 (по бухг)'!L126</f>
        <v>#REF!</v>
      </c>
      <c r="M126" s="522" t="e">
        <f>F126+'апрель 2013 (по бухг)'!M126</f>
        <v>#REF!</v>
      </c>
      <c r="N126" s="522" t="e">
        <f>G126+'апрель 2013 (по бухг)'!N126</f>
        <v>#REF!</v>
      </c>
      <c r="O126" s="955" t="e">
        <f t="shared" si="40"/>
        <v>#REF!</v>
      </c>
      <c r="P126" s="956" t="e">
        <f t="shared" si="41"/>
        <v>#REF!</v>
      </c>
      <c r="Q126" s="955" t="e">
        <f t="shared" si="42"/>
        <v>#REF!</v>
      </c>
      <c r="R126" s="957" t="e">
        <f t="shared" si="43"/>
        <v>#REF!</v>
      </c>
    </row>
    <row r="127" spans="1:18">
      <c r="A127" s="1351"/>
      <c r="B127" s="1354"/>
      <c r="C127" s="1283" t="s">
        <v>15</v>
      </c>
      <c r="D127" s="1001" t="s">
        <v>14</v>
      </c>
      <c r="E127" s="9">
        <v>491.73899999999998</v>
      </c>
      <c r="F127" s="147" t="e">
        <f>#REF!</f>
        <v>#REF!</v>
      </c>
      <c r="G127" s="147">
        <v>407.59300000000002</v>
      </c>
      <c r="H127" s="78" t="e">
        <f t="shared" si="65"/>
        <v>#REF!</v>
      </c>
      <c r="I127" s="86" t="e">
        <f t="shared" si="66"/>
        <v>#REF!</v>
      </c>
      <c r="J127" s="78">
        <f t="shared" si="67"/>
        <v>-84.145999999999958</v>
      </c>
      <c r="K127" s="86">
        <f t="shared" si="68"/>
        <v>-0.1711192319502825</v>
      </c>
      <c r="L127" s="18" t="e">
        <f>E127+'апрель 2013 (по бухг)'!L127</f>
        <v>#REF!</v>
      </c>
      <c r="M127" s="18" t="e">
        <f>F127+'апрель 2013 (по бухг)'!M127</f>
        <v>#REF!</v>
      </c>
      <c r="N127" s="18" t="e">
        <f>G127+'апрель 2013 (по бухг)'!N127</f>
        <v>#REF!</v>
      </c>
      <c r="O127" s="958" t="e">
        <f t="shared" si="40"/>
        <v>#REF!</v>
      </c>
      <c r="P127" s="959" t="e">
        <f t="shared" si="41"/>
        <v>#REF!</v>
      </c>
      <c r="Q127" s="958" t="e">
        <f t="shared" si="42"/>
        <v>#REF!</v>
      </c>
      <c r="R127" s="961" t="e">
        <f t="shared" si="43"/>
        <v>#REF!</v>
      </c>
    </row>
    <row r="128" spans="1:18">
      <c r="A128" s="1351"/>
      <c r="B128" s="1354"/>
      <c r="C128" s="1283"/>
      <c r="D128" s="1001" t="s">
        <v>16</v>
      </c>
      <c r="E128" s="15">
        <f>E127/E126</f>
        <v>0.1743666899160787</v>
      </c>
      <c r="F128" s="15" t="e">
        <f t="shared" ref="F128:G128" si="73">F127/F126</f>
        <v>#REF!</v>
      </c>
      <c r="G128" s="15">
        <f t="shared" si="73"/>
        <v>0.13505951369124719</v>
      </c>
      <c r="H128" s="452"/>
      <c r="I128" s="453" t="e">
        <f>G128-F128</f>
        <v>#REF!</v>
      </c>
      <c r="J128" s="454"/>
      <c r="K128" s="453">
        <f>G128-E128</f>
        <v>-3.9307176224831514E-2</v>
      </c>
      <c r="L128" s="19" t="e">
        <f>L127/L126</f>
        <v>#REF!</v>
      </c>
      <c r="M128" s="11" t="e">
        <f>M127/M126</f>
        <v>#REF!</v>
      </c>
      <c r="N128" s="11" t="e">
        <f>N127/N126</f>
        <v>#REF!</v>
      </c>
      <c r="O128" s="962"/>
      <c r="P128" s="963" t="e">
        <f>N128-M128</f>
        <v>#REF!</v>
      </c>
      <c r="Q128" s="964"/>
      <c r="R128" s="965" t="e">
        <f>N128-L128</f>
        <v>#REF!</v>
      </c>
    </row>
    <row r="129" spans="1:18" hidden="1">
      <c r="A129" s="1351"/>
      <c r="B129" s="1354"/>
      <c r="C129" s="1283" t="s">
        <v>17</v>
      </c>
      <c r="D129" s="1001" t="s">
        <v>14</v>
      </c>
      <c r="E129" s="9">
        <v>602.33900000000006</v>
      </c>
      <c r="F129" s="147" t="e">
        <f>#REF!</f>
        <v>#REF!</v>
      </c>
      <c r="G129" s="147" t="e">
        <f>F130*G126</f>
        <v>#REF!</v>
      </c>
      <c r="H129" s="78" t="e">
        <f t="shared" si="65"/>
        <v>#REF!</v>
      </c>
      <c r="I129" s="86" t="e">
        <f t="shared" si="66"/>
        <v>#REF!</v>
      </c>
      <c r="J129" s="78" t="e">
        <f t="shared" si="67"/>
        <v>#REF!</v>
      </c>
      <c r="K129" s="86" t="e">
        <f t="shared" si="68"/>
        <v>#REF!</v>
      </c>
      <c r="L129" s="18" t="e">
        <f>E129+'апрель 2013 (по бухг)'!L129</f>
        <v>#REF!</v>
      </c>
      <c r="M129" s="18" t="e">
        <f>F129+'апрель 2013 (по бухг)'!M129</f>
        <v>#REF!</v>
      </c>
      <c r="N129" s="18" t="e">
        <f>G129+'апрель 2013 (по бухг)'!N129</f>
        <v>#REF!</v>
      </c>
      <c r="O129" s="958" t="e">
        <f t="shared" si="40"/>
        <v>#REF!</v>
      </c>
      <c r="P129" s="959" t="e">
        <f t="shared" si="41"/>
        <v>#REF!</v>
      </c>
      <c r="Q129" s="958" t="e">
        <f t="shared" si="42"/>
        <v>#REF!</v>
      </c>
      <c r="R129" s="961" t="e">
        <f t="shared" si="43"/>
        <v>#REF!</v>
      </c>
    </row>
    <row r="130" spans="1:18" hidden="1">
      <c r="A130" s="1351"/>
      <c r="B130" s="1354"/>
      <c r="C130" s="1283"/>
      <c r="D130" s="1001" t="s">
        <v>16</v>
      </c>
      <c r="E130" s="11">
        <f>E129/E126</f>
        <v>0.21358455936454288</v>
      </c>
      <c r="F130" s="15" t="e">
        <f t="shared" ref="F130:G130" si="74">F129/F126</f>
        <v>#REF!</v>
      </c>
      <c r="G130" s="15" t="e">
        <f t="shared" si="74"/>
        <v>#REF!</v>
      </c>
      <c r="H130" s="78" t="e">
        <f t="shared" si="65"/>
        <v>#REF!</v>
      </c>
      <c r="I130" s="86" t="e">
        <f t="shared" si="66"/>
        <v>#REF!</v>
      </c>
      <c r="J130" s="78" t="e">
        <f t="shared" si="67"/>
        <v>#REF!</v>
      </c>
      <c r="K130" s="86" t="e">
        <f t="shared" si="68"/>
        <v>#REF!</v>
      </c>
      <c r="L130" s="19" t="e">
        <f>L129/L126</f>
        <v>#REF!</v>
      </c>
      <c r="M130" s="11" t="e">
        <f>M129/M126</f>
        <v>#REF!</v>
      </c>
      <c r="N130" s="11" t="e">
        <f>N129/N126</f>
        <v>#REF!</v>
      </c>
      <c r="O130" s="958" t="e">
        <f t="shared" si="40"/>
        <v>#REF!</v>
      </c>
      <c r="P130" s="959" t="e">
        <f t="shared" si="41"/>
        <v>#REF!</v>
      </c>
      <c r="Q130" s="958" t="e">
        <f t="shared" si="42"/>
        <v>#REF!</v>
      </c>
      <c r="R130" s="961" t="e">
        <f t="shared" si="43"/>
        <v>#REF!</v>
      </c>
    </row>
    <row r="131" spans="1:18" hidden="1">
      <c r="A131" s="1351"/>
      <c r="B131" s="1354"/>
      <c r="C131" s="1283" t="s">
        <v>18</v>
      </c>
      <c r="D131" s="1001" t="s">
        <v>14</v>
      </c>
      <c r="E131" s="9">
        <v>-110.6</v>
      </c>
      <c r="F131" s="147" t="e">
        <f t="shared" ref="F131:G131" si="75">F127-F129</f>
        <v>#REF!</v>
      </c>
      <c r="G131" s="147" t="e">
        <f t="shared" si="75"/>
        <v>#REF!</v>
      </c>
      <c r="H131" s="78" t="e">
        <f t="shared" si="65"/>
        <v>#REF!</v>
      </c>
      <c r="I131" s="86" t="e">
        <f t="shared" si="66"/>
        <v>#REF!</v>
      </c>
      <c r="J131" s="78" t="e">
        <f t="shared" si="67"/>
        <v>#REF!</v>
      </c>
      <c r="K131" s="86" t="e">
        <f t="shared" si="68"/>
        <v>#REF!</v>
      </c>
      <c r="L131" s="18" t="e">
        <f>E131+'апрель 2013 (по бухг)'!L131</f>
        <v>#REF!</v>
      </c>
      <c r="M131" s="18" t="e">
        <f>F131+'апрель 2013 (по бухг)'!M131</f>
        <v>#REF!</v>
      </c>
      <c r="N131" s="18" t="e">
        <f>G131+'апрель 2013 (по бухг)'!N131</f>
        <v>#REF!</v>
      </c>
      <c r="O131" s="958" t="e">
        <f t="shared" si="40"/>
        <v>#REF!</v>
      </c>
      <c r="P131" s="959" t="e">
        <f t="shared" si="41"/>
        <v>#REF!</v>
      </c>
      <c r="Q131" s="958" t="e">
        <f t="shared" si="42"/>
        <v>#REF!</v>
      </c>
      <c r="R131" s="961" t="e">
        <f t="shared" si="43"/>
        <v>#REF!</v>
      </c>
    </row>
    <row r="132" spans="1:18" hidden="1">
      <c r="A132" s="1351"/>
      <c r="B132" s="1354"/>
      <c r="C132" s="1283"/>
      <c r="D132" s="1001" t="s">
        <v>16</v>
      </c>
      <c r="E132" s="11">
        <f>E131/E126</f>
        <v>-3.9217869448464136E-2</v>
      </c>
      <c r="F132" s="11" t="e">
        <f t="shared" ref="F132:G132" si="76">F131/F126</f>
        <v>#REF!</v>
      </c>
      <c r="G132" s="11" t="e">
        <f t="shared" si="76"/>
        <v>#REF!</v>
      </c>
      <c r="H132" s="78" t="e">
        <f t="shared" si="65"/>
        <v>#REF!</v>
      </c>
      <c r="I132" s="86" t="e">
        <f t="shared" si="66"/>
        <v>#REF!</v>
      </c>
      <c r="J132" s="78" t="e">
        <f t="shared" si="67"/>
        <v>#REF!</v>
      </c>
      <c r="K132" s="86" t="e">
        <f t="shared" si="68"/>
        <v>#REF!</v>
      </c>
      <c r="L132" s="19" t="e">
        <f>L131/L126</f>
        <v>#REF!</v>
      </c>
      <c r="M132" s="11" t="e">
        <f>M131/M126</f>
        <v>#REF!</v>
      </c>
      <c r="N132" s="11" t="e">
        <f>N131/N126</f>
        <v>#REF!</v>
      </c>
      <c r="O132" s="958" t="e">
        <f t="shared" si="40"/>
        <v>#REF!</v>
      </c>
      <c r="P132" s="959" t="e">
        <f t="shared" si="41"/>
        <v>#REF!</v>
      </c>
      <c r="Q132" s="958" t="e">
        <f t="shared" si="42"/>
        <v>#REF!</v>
      </c>
      <c r="R132" s="961" t="e">
        <f t="shared" si="43"/>
        <v>#REF!</v>
      </c>
    </row>
    <row r="133" spans="1:18" ht="25.5" customHeight="1">
      <c r="A133" s="1351"/>
      <c r="B133" s="1354"/>
      <c r="C133" s="513" t="s">
        <v>111</v>
      </c>
      <c r="D133" s="1001" t="s">
        <v>14</v>
      </c>
      <c r="E133" s="516">
        <f>E126-E127</f>
        <v>2328.404</v>
      </c>
      <c r="F133" s="992" t="e">
        <f t="shared" ref="F133" si="77">F126-F127</f>
        <v>#REF!</v>
      </c>
      <c r="G133" s="993">
        <f>G134+G135</f>
        <v>2610.2840000000001</v>
      </c>
      <c r="H133" s="78" t="e">
        <f t="shared" si="65"/>
        <v>#REF!</v>
      </c>
      <c r="I133" s="86" t="e">
        <f t="shared" si="66"/>
        <v>#REF!</v>
      </c>
      <c r="J133" s="78">
        <f t="shared" si="67"/>
        <v>281.88000000000011</v>
      </c>
      <c r="K133" s="86">
        <f t="shared" si="68"/>
        <v>0.1210614652783624</v>
      </c>
      <c r="L133" s="515" t="e">
        <f>L126-L127</f>
        <v>#REF!</v>
      </c>
      <c r="M133" s="514" t="e">
        <f>M126-M127</f>
        <v>#REF!</v>
      </c>
      <c r="N133" s="514" t="e">
        <f>N126-N127</f>
        <v>#REF!</v>
      </c>
      <c r="O133" s="958" t="e">
        <f t="shared" si="40"/>
        <v>#REF!</v>
      </c>
      <c r="P133" s="959" t="e">
        <f t="shared" si="41"/>
        <v>#REF!</v>
      </c>
      <c r="Q133" s="958" t="e">
        <f t="shared" si="42"/>
        <v>#REF!</v>
      </c>
      <c r="R133" s="961" t="e">
        <f t="shared" si="43"/>
        <v>#REF!</v>
      </c>
    </row>
    <row r="134" spans="1:18" ht="25.5" customHeight="1">
      <c r="A134" s="1351"/>
      <c r="B134" s="1354"/>
      <c r="C134" s="518" t="s">
        <v>104</v>
      </c>
      <c r="D134" s="1001" t="s">
        <v>14</v>
      </c>
      <c r="E134" s="516">
        <v>10.673</v>
      </c>
      <c r="F134" s="994">
        <v>13.277000000000001</v>
      </c>
      <c r="G134" s="245">
        <v>16.100000000000001</v>
      </c>
      <c r="H134" s="78">
        <f t="shared" si="65"/>
        <v>2.8230000000000004</v>
      </c>
      <c r="I134" s="86">
        <f t="shared" si="66"/>
        <v>0.21262333358439409</v>
      </c>
      <c r="J134" s="78">
        <f t="shared" si="67"/>
        <v>5.4270000000000014</v>
      </c>
      <c r="K134" s="86">
        <f t="shared" si="68"/>
        <v>0.50847934039164255</v>
      </c>
      <c r="L134" s="516" t="e">
        <f>E134+'апрель 2013 (по бухг)'!L134</f>
        <v>#REF!</v>
      </c>
      <c r="M134" s="516" t="e">
        <f>F134+'апрель 2013 (по бухг)'!M134</f>
        <v>#REF!</v>
      </c>
      <c r="N134" s="516" t="e">
        <f>G134+'апрель 2013 (по бухг)'!N134</f>
        <v>#REF!</v>
      </c>
      <c r="O134" s="958" t="e">
        <f t="shared" si="40"/>
        <v>#REF!</v>
      </c>
      <c r="P134" s="959" t="e">
        <f t="shared" si="41"/>
        <v>#REF!</v>
      </c>
      <c r="Q134" s="958" t="e">
        <f t="shared" si="42"/>
        <v>#REF!</v>
      </c>
      <c r="R134" s="961" t="e">
        <f t="shared" si="43"/>
        <v>#REF!</v>
      </c>
    </row>
    <row r="135" spans="1:18" ht="25.5" customHeight="1" thickBot="1">
      <c r="A135" s="1352"/>
      <c r="B135" s="1355"/>
      <c r="C135" s="525" t="s">
        <v>106</v>
      </c>
      <c r="D135" s="526" t="s">
        <v>14</v>
      </c>
      <c r="E135" s="527">
        <f>E133-E134</f>
        <v>2317.7310000000002</v>
      </c>
      <c r="F135" s="527" t="e">
        <f>F133-F134</f>
        <v>#REF!</v>
      </c>
      <c r="G135" s="995">
        <v>2594.1840000000002</v>
      </c>
      <c r="H135" s="528" t="e">
        <f t="shared" si="65"/>
        <v>#REF!</v>
      </c>
      <c r="I135" s="529" t="e">
        <f t="shared" si="66"/>
        <v>#REF!</v>
      </c>
      <c r="J135" s="528">
        <f t="shared" si="67"/>
        <v>276.45299999999997</v>
      </c>
      <c r="K135" s="529">
        <f t="shared" si="68"/>
        <v>0.11927743124633529</v>
      </c>
      <c r="L135" s="527" t="e">
        <f>E135+'апрель 2013 (по бухг)'!L135</f>
        <v>#REF!</v>
      </c>
      <c r="M135" s="527" t="e">
        <f>F135+'апрель 2013 (по бухг)'!M135</f>
        <v>#REF!</v>
      </c>
      <c r="N135" s="527" t="e">
        <f>G135+'апрель 2013 (по бухг)'!N135</f>
        <v>#REF!</v>
      </c>
      <c r="O135" s="966" t="e">
        <f t="shared" ref="O135:O185" si="78">N135-M135</f>
        <v>#REF!</v>
      </c>
      <c r="P135" s="967" t="e">
        <f t="shared" ref="P135:P185" si="79">IF(M135=0," ",O135/M135)</f>
        <v>#REF!</v>
      </c>
      <c r="Q135" s="966" t="e">
        <f t="shared" ref="Q135:Q185" si="80">N135-L135</f>
        <v>#REF!</v>
      </c>
      <c r="R135" s="968" t="e">
        <f t="shared" ref="R135:R185" si="81">IF(L135=0," ",Q135/L135)</f>
        <v>#REF!</v>
      </c>
    </row>
    <row r="136" spans="1:18" ht="22.5" customHeight="1">
      <c r="A136" s="1350">
        <v>12</v>
      </c>
      <c r="B136" s="1353" t="s">
        <v>24</v>
      </c>
      <c r="C136" s="519" t="s">
        <v>19</v>
      </c>
      <c r="D136" s="519" t="s">
        <v>14</v>
      </c>
      <c r="E136" s="521">
        <v>331.30799999999999</v>
      </c>
      <c r="F136" s="520" t="e">
        <f>#REF!</f>
        <v>#REF!</v>
      </c>
      <c r="G136" s="520">
        <f>G137+G143</f>
        <v>342.31799999999998</v>
      </c>
      <c r="H136" s="534" t="e">
        <f t="shared" si="65"/>
        <v>#REF!</v>
      </c>
      <c r="I136" s="535" t="e">
        <f t="shared" si="66"/>
        <v>#REF!</v>
      </c>
      <c r="J136" s="534">
        <f t="shared" si="67"/>
        <v>11.009999999999991</v>
      </c>
      <c r="K136" s="535">
        <f t="shared" si="68"/>
        <v>3.3231917128472573E-2</v>
      </c>
      <c r="L136" s="522" t="e">
        <f>E136+'апрель 2013 (по бухг)'!L136</f>
        <v>#REF!</v>
      </c>
      <c r="M136" s="522" t="e">
        <f>F136+'апрель 2013 (по бухг)'!M136</f>
        <v>#REF!</v>
      </c>
      <c r="N136" s="522" t="e">
        <f>G136+'апрель 2013 (по бухг)'!N136</f>
        <v>#REF!</v>
      </c>
      <c r="O136" s="955" t="e">
        <f t="shared" si="78"/>
        <v>#REF!</v>
      </c>
      <c r="P136" s="956" t="e">
        <f t="shared" si="79"/>
        <v>#REF!</v>
      </c>
      <c r="Q136" s="955" t="e">
        <f t="shared" si="80"/>
        <v>#REF!</v>
      </c>
      <c r="R136" s="957" t="e">
        <f t="shared" si="81"/>
        <v>#REF!</v>
      </c>
    </row>
    <row r="137" spans="1:18">
      <c r="A137" s="1351"/>
      <c r="B137" s="1354"/>
      <c r="C137" s="1283" t="s">
        <v>15</v>
      </c>
      <c r="D137" s="1001" t="s">
        <v>14</v>
      </c>
      <c r="E137" s="9">
        <v>72.635999999999996</v>
      </c>
      <c r="F137" s="147" t="e">
        <f>#REF!</f>
        <v>#REF!</v>
      </c>
      <c r="G137" s="147">
        <v>76.846000000000004</v>
      </c>
      <c r="H137" s="78" t="e">
        <f t="shared" si="65"/>
        <v>#REF!</v>
      </c>
      <c r="I137" s="86" t="e">
        <f t="shared" si="66"/>
        <v>#REF!</v>
      </c>
      <c r="J137" s="78">
        <f t="shared" si="67"/>
        <v>4.210000000000008</v>
      </c>
      <c r="K137" s="86">
        <f t="shared" si="68"/>
        <v>5.7960240101327276E-2</v>
      </c>
      <c r="L137" s="18" t="e">
        <f>E137+'апрель 2013 (по бухг)'!L137</f>
        <v>#REF!</v>
      </c>
      <c r="M137" s="18" t="e">
        <f>F137+'апрель 2013 (по бухг)'!M137</f>
        <v>#REF!</v>
      </c>
      <c r="N137" s="18" t="e">
        <f>G137+'апрель 2013 (по бухг)'!N137</f>
        <v>#REF!</v>
      </c>
      <c r="O137" s="958" t="e">
        <f t="shared" si="78"/>
        <v>#REF!</v>
      </c>
      <c r="P137" s="959" t="e">
        <f t="shared" si="79"/>
        <v>#REF!</v>
      </c>
      <c r="Q137" s="958" t="e">
        <f t="shared" si="80"/>
        <v>#REF!</v>
      </c>
      <c r="R137" s="961" t="e">
        <f t="shared" si="81"/>
        <v>#REF!</v>
      </c>
    </row>
    <row r="138" spans="1:18">
      <c r="A138" s="1351"/>
      <c r="B138" s="1354"/>
      <c r="C138" s="1283"/>
      <c r="D138" s="1001" t="s">
        <v>16</v>
      </c>
      <c r="E138" s="15">
        <f>E137/E136</f>
        <v>0.21924010286500778</v>
      </c>
      <c r="F138" s="15" t="e">
        <f t="shared" ref="F138:G138" si="82">F137/F136</f>
        <v>#REF!</v>
      </c>
      <c r="G138" s="15">
        <f t="shared" si="82"/>
        <v>0.22448717274580948</v>
      </c>
      <c r="H138" s="452"/>
      <c r="I138" s="453" t="e">
        <f>G138-F138</f>
        <v>#REF!</v>
      </c>
      <c r="J138" s="454"/>
      <c r="K138" s="453">
        <f>G138-E138</f>
        <v>5.2470698808017024E-3</v>
      </c>
      <c r="L138" s="19" t="e">
        <f>L137/L136</f>
        <v>#REF!</v>
      </c>
      <c r="M138" s="11" t="e">
        <f>M137/M136</f>
        <v>#REF!</v>
      </c>
      <c r="N138" s="11" t="e">
        <f>N137/N136</f>
        <v>#REF!</v>
      </c>
      <c r="O138" s="962"/>
      <c r="P138" s="963" t="e">
        <f>N138-M138</f>
        <v>#REF!</v>
      </c>
      <c r="Q138" s="964"/>
      <c r="R138" s="965" t="e">
        <f>N138-L138</f>
        <v>#REF!</v>
      </c>
    </row>
    <row r="139" spans="1:18" hidden="1">
      <c r="A139" s="1351"/>
      <c r="B139" s="1354"/>
      <c r="C139" s="1283" t="s">
        <v>17</v>
      </c>
      <c r="D139" s="1001" t="s">
        <v>14</v>
      </c>
      <c r="E139" s="9">
        <v>43.643000000000001</v>
      </c>
      <c r="F139" s="147" t="e">
        <f>#REF!</f>
        <v>#REF!</v>
      </c>
      <c r="G139" s="147" t="e">
        <f>F140*G136</f>
        <v>#REF!</v>
      </c>
      <c r="H139" s="78" t="e">
        <f t="shared" si="65"/>
        <v>#REF!</v>
      </c>
      <c r="I139" s="86" t="e">
        <f t="shared" si="66"/>
        <v>#REF!</v>
      </c>
      <c r="J139" s="78" t="e">
        <f t="shared" si="67"/>
        <v>#REF!</v>
      </c>
      <c r="K139" s="86" t="e">
        <f t="shared" si="68"/>
        <v>#REF!</v>
      </c>
      <c r="L139" s="18" t="e">
        <f>E139+'апрель 2013 (по бухг)'!L139</f>
        <v>#REF!</v>
      </c>
      <c r="M139" s="18" t="e">
        <f>F139+'апрель 2013 (по бухг)'!M139</f>
        <v>#REF!</v>
      </c>
      <c r="N139" s="18" t="e">
        <f>G139+'апрель 2013 (по бухг)'!N139</f>
        <v>#REF!</v>
      </c>
      <c r="O139" s="958" t="e">
        <f t="shared" si="78"/>
        <v>#REF!</v>
      </c>
      <c r="P139" s="959" t="e">
        <f t="shared" si="79"/>
        <v>#REF!</v>
      </c>
      <c r="Q139" s="958" t="e">
        <f t="shared" si="80"/>
        <v>#REF!</v>
      </c>
      <c r="R139" s="961" t="e">
        <f t="shared" si="81"/>
        <v>#REF!</v>
      </c>
    </row>
    <row r="140" spans="1:18" hidden="1">
      <c r="A140" s="1351"/>
      <c r="B140" s="1354"/>
      <c r="C140" s="1283"/>
      <c r="D140" s="1001" t="s">
        <v>16</v>
      </c>
      <c r="E140" s="11">
        <f>E139/E136</f>
        <v>0.13172938776002996</v>
      </c>
      <c r="F140" s="15" t="e">
        <f t="shared" ref="F140:G140" si="83">F139/F136</f>
        <v>#REF!</v>
      </c>
      <c r="G140" s="15" t="e">
        <f t="shared" si="83"/>
        <v>#REF!</v>
      </c>
      <c r="H140" s="78" t="e">
        <f t="shared" si="65"/>
        <v>#REF!</v>
      </c>
      <c r="I140" s="86" t="e">
        <f t="shared" si="66"/>
        <v>#REF!</v>
      </c>
      <c r="J140" s="78" t="e">
        <f t="shared" si="67"/>
        <v>#REF!</v>
      </c>
      <c r="K140" s="86" t="e">
        <f t="shared" si="68"/>
        <v>#REF!</v>
      </c>
      <c r="L140" s="19" t="e">
        <f>L139/L136</f>
        <v>#REF!</v>
      </c>
      <c r="M140" s="11" t="e">
        <f>M139/M136</f>
        <v>#REF!</v>
      </c>
      <c r="N140" s="11" t="e">
        <f>N139/N136</f>
        <v>#REF!</v>
      </c>
      <c r="O140" s="958" t="e">
        <f t="shared" si="78"/>
        <v>#REF!</v>
      </c>
      <c r="P140" s="959" t="e">
        <f t="shared" si="79"/>
        <v>#REF!</v>
      </c>
      <c r="Q140" s="958" t="e">
        <f t="shared" si="80"/>
        <v>#REF!</v>
      </c>
      <c r="R140" s="961" t="e">
        <f t="shared" si="81"/>
        <v>#REF!</v>
      </c>
    </row>
    <row r="141" spans="1:18" hidden="1">
      <c r="A141" s="1351"/>
      <c r="B141" s="1354"/>
      <c r="C141" s="1283" t="s">
        <v>18</v>
      </c>
      <c r="D141" s="1001" t="s">
        <v>14</v>
      </c>
      <c r="E141" s="9">
        <v>15.478000000000002</v>
      </c>
      <c r="F141" s="147" t="e">
        <f t="shared" ref="F141:G141" si="84">F137-F139</f>
        <v>#REF!</v>
      </c>
      <c r="G141" s="147" t="e">
        <f t="shared" si="84"/>
        <v>#REF!</v>
      </c>
      <c r="H141" s="78" t="e">
        <f t="shared" si="65"/>
        <v>#REF!</v>
      </c>
      <c r="I141" s="86" t="e">
        <f t="shared" si="66"/>
        <v>#REF!</v>
      </c>
      <c r="J141" s="78" t="e">
        <f t="shared" si="67"/>
        <v>#REF!</v>
      </c>
      <c r="K141" s="86" t="e">
        <f t="shared" si="68"/>
        <v>#REF!</v>
      </c>
      <c r="L141" s="18" t="e">
        <f>E141+'апрель 2013 (по бухг)'!L141</f>
        <v>#REF!</v>
      </c>
      <c r="M141" s="18" t="e">
        <f>F141+'апрель 2013 (по бухг)'!M141</f>
        <v>#REF!</v>
      </c>
      <c r="N141" s="18" t="e">
        <f>G141+'апрель 2013 (по бухг)'!N141</f>
        <v>#REF!</v>
      </c>
      <c r="O141" s="958" t="e">
        <f t="shared" si="78"/>
        <v>#REF!</v>
      </c>
      <c r="P141" s="959" t="e">
        <f t="shared" si="79"/>
        <v>#REF!</v>
      </c>
      <c r="Q141" s="958" t="e">
        <f t="shared" si="80"/>
        <v>#REF!</v>
      </c>
      <c r="R141" s="961" t="e">
        <f t="shared" si="81"/>
        <v>#REF!</v>
      </c>
    </row>
    <row r="142" spans="1:18" hidden="1">
      <c r="A142" s="1351"/>
      <c r="B142" s="1354"/>
      <c r="C142" s="1283"/>
      <c r="D142" s="1001" t="s">
        <v>16</v>
      </c>
      <c r="E142" s="11">
        <f>E141/E136</f>
        <v>4.6717857703405898E-2</v>
      </c>
      <c r="F142" s="11" t="e">
        <f t="shared" ref="F142:G142" si="85">F141/F136</f>
        <v>#REF!</v>
      </c>
      <c r="G142" s="11" t="e">
        <f t="shared" si="85"/>
        <v>#REF!</v>
      </c>
      <c r="H142" s="78" t="e">
        <f t="shared" si="65"/>
        <v>#REF!</v>
      </c>
      <c r="I142" s="86" t="e">
        <f t="shared" si="66"/>
        <v>#REF!</v>
      </c>
      <c r="J142" s="78" t="e">
        <f t="shared" si="67"/>
        <v>#REF!</v>
      </c>
      <c r="K142" s="86" t="e">
        <f t="shared" si="68"/>
        <v>#REF!</v>
      </c>
      <c r="L142" s="19" t="e">
        <f>L141/L136</f>
        <v>#REF!</v>
      </c>
      <c r="M142" s="11" t="e">
        <f>M141/M136</f>
        <v>#REF!</v>
      </c>
      <c r="N142" s="11" t="e">
        <f>N141/N136</f>
        <v>#REF!</v>
      </c>
      <c r="O142" s="958" t="e">
        <f t="shared" si="78"/>
        <v>#REF!</v>
      </c>
      <c r="P142" s="959" t="e">
        <f t="shared" si="79"/>
        <v>#REF!</v>
      </c>
      <c r="Q142" s="958" t="e">
        <f t="shared" si="80"/>
        <v>#REF!</v>
      </c>
      <c r="R142" s="961" t="e">
        <f t="shared" si="81"/>
        <v>#REF!</v>
      </c>
    </row>
    <row r="143" spans="1:18" ht="25.5" customHeight="1">
      <c r="A143" s="1351"/>
      <c r="B143" s="1354"/>
      <c r="C143" s="513" t="s">
        <v>111</v>
      </c>
      <c r="D143" s="1001" t="s">
        <v>14</v>
      </c>
      <c r="E143" s="516">
        <f>E136-E137</f>
        <v>258.67200000000003</v>
      </c>
      <c r="F143" s="992" t="e">
        <f t="shared" ref="F143" si="86">F136-F137</f>
        <v>#REF!</v>
      </c>
      <c r="G143" s="993">
        <f>G144+G145</f>
        <v>265.47199999999998</v>
      </c>
      <c r="H143" s="78" t="e">
        <f t="shared" si="65"/>
        <v>#REF!</v>
      </c>
      <c r="I143" s="86" t="e">
        <f t="shared" si="66"/>
        <v>#REF!</v>
      </c>
      <c r="J143" s="78">
        <f t="shared" si="67"/>
        <v>6.7999999999999545</v>
      </c>
      <c r="K143" s="86">
        <f t="shared" si="68"/>
        <v>2.6288117770767436E-2</v>
      </c>
      <c r="L143" s="515" t="e">
        <f>L136-L137</f>
        <v>#REF!</v>
      </c>
      <c r="M143" s="514" t="e">
        <f>M136-M137</f>
        <v>#REF!</v>
      </c>
      <c r="N143" s="514" t="e">
        <f>N136-N137</f>
        <v>#REF!</v>
      </c>
      <c r="O143" s="958" t="e">
        <f t="shared" si="78"/>
        <v>#REF!</v>
      </c>
      <c r="P143" s="959" t="e">
        <f t="shared" si="79"/>
        <v>#REF!</v>
      </c>
      <c r="Q143" s="958" t="e">
        <f t="shared" si="80"/>
        <v>#REF!</v>
      </c>
      <c r="R143" s="961" t="e">
        <f t="shared" si="81"/>
        <v>#REF!</v>
      </c>
    </row>
    <row r="144" spans="1:18" ht="25.5" customHeight="1">
      <c r="A144" s="1351"/>
      <c r="B144" s="1354"/>
      <c r="C144" s="518" t="s">
        <v>104</v>
      </c>
      <c r="D144" s="1001" t="s">
        <v>14</v>
      </c>
      <c r="E144" s="516">
        <v>0</v>
      </c>
      <c r="F144" s="994">
        <v>0</v>
      </c>
      <c r="G144" s="245">
        <v>0</v>
      </c>
      <c r="H144" s="78">
        <f t="shared" si="65"/>
        <v>0</v>
      </c>
      <c r="I144" s="86" t="str">
        <f t="shared" si="66"/>
        <v xml:space="preserve"> </v>
      </c>
      <c r="J144" s="78">
        <f t="shared" si="67"/>
        <v>0</v>
      </c>
      <c r="K144" s="86" t="str">
        <f t="shared" si="68"/>
        <v xml:space="preserve"> </v>
      </c>
      <c r="L144" s="516" t="e">
        <f>E144+'апрель 2013 (по бухг)'!L144</f>
        <v>#REF!</v>
      </c>
      <c r="M144" s="516" t="e">
        <f>F144+'апрель 2013 (по бухг)'!M144</f>
        <v>#REF!</v>
      </c>
      <c r="N144" s="516" t="e">
        <f>G144+'апрель 2013 (по бухг)'!N144</f>
        <v>#REF!</v>
      </c>
      <c r="O144" s="958" t="e">
        <f t="shared" si="78"/>
        <v>#REF!</v>
      </c>
      <c r="P144" s="959" t="e">
        <f t="shared" si="79"/>
        <v>#REF!</v>
      </c>
      <c r="Q144" s="958" t="e">
        <f t="shared" si="80"/>
        <v>#REF!</v>
      </c>
      <c r="R144" s="961" t="e">
        <f t="shared" si="81"/>
        <v>#REF!</v>
      </c>
    </row>
    <row r="145" spans="1:18" ht="25.5" customHeight="1" thickBot="1">
      <c r="A145" s="1352"/>
      <c r="B145" s="1355"/>
      <c r="C145" s="525" t="s">
        <v>106</v>
      </c>
      <c r="D145" s="526" t="s">
        <v>14</v>
      </c>
      <c r="E145" s="527">
        <f>E143-E144</f>
        <v>258.67200000000003</v>
      </c>
      <c r="F145" s="527" t="e">
        <f>F143-F144</f>
        <v>#REF!</v>
      </c>
      <c r="G145" s="995">
        <v>265.47199999999998</v>
      </c>
      <c r="H145" s="528" t="e">
        <f t="shared" si="65"/>
        <v>#REF!</v>
      </c>
      <c r="I145" s="529" t="e">
        <f t="shared" si="66"/>
        <v>#REF!</v>
      </c>
      <c r="J145" s="528">
        <f t="shared" si="67"/>
        <v>6.7999999999999545</v>
      </c>
      <c r="K145" s="529">
        <f t="shared" si="68"/>
        <v>2.6288117770767436E-2</v>
      </c>
      <c r="L145" s="527" t="e">
        <f>E145+'апрель 2013 (по бухг)'!L145</f>
        <v>#REF!</v>
      </c>
      <c r="M145" s="527" t="e">
        <f>F145+'апрель 2013 (по бухг)'!M145</f>
        <v>#REF!</v>
      </c>
      <c r="N145" s="527" t="e">
        <f>G145+'апрель 2013 (по бухг)'!N145</f>
        <v>#REF!</v>
      </c>
      <c r="O145" s="966" t="e">
        <f t="shared" si="78"/>
        <v>#REF!</v>
      </c>
      <c r="P145" s="967" t="e">
        <f t="shared" si="79"/>
        <v>#REF!</v>
      </c>
      <c r="Q145" s="966" t="e">
        <f t="shared" si="80"/>
        <v>#REF!</v>
      </c>
      <c r="R145" s="968" t="e">
        <f t="shared" si="81"/>
        <v>#REF!</v>
      </c>
    </row>
    <row r="146" spans="1:18" ht="22.5" customHeight="1">
      <c r="A146" s="1350">
        <v>11</v>
      </c>
      <c r="B146" s="1359" t="s">
        <v>88</v>
      </c>
      <c r="C146" s="519" t="s">
        <v>19</v>
      </c>
      <c r="D146" s="519" t="s">
        <v>14</v>
      </c>
      <c r="E146" s="520">
        <f>E126+E136</f>
        <v>3151.451</v>
      </c>
      <c r="F146" s="520" t="e">
        <f>F126+F136</f>
        <v>#REF!</v>
      </c>
      <c r="G146" s="520">
        <f>G126+G136</f>
        <v>3360.1949999999997</v>
      </c>
      <c r="H146" s="534" t="e">
        <f t="shared" si="65"/>
        <v>#REF!</v>
      </c>
      <c r="I146" s="535" t="e">
        <f t="shared" si="66"/>
        <v>#REF!</v>
      </c>
      <c r="J146" s="534">
        <f t="shared" si="67"/>
        <v>208.74399999999969</v>
      </c>
      <c r="K146" s="535">
        <f t="shared" si="68"/>
        <v>6.6237425236819386E-2</v>
      </c>
      <c r="L146" s="522" t="e">
        <f>E146+'апрель 2013 (по бухг)'!L146</f>
        <v>#REF!</v>
      </c>
      <c r="M146" s="522" t="e">
        <f>F146+'апрель 2013 (по бухг)'!M146</f>
        <v>#REF!</v>
      </c>
      <c r="N146" s="522" t="e">
        <f>G146+'апрель 2013 (по бухг)'!N146</f>
        <v>#REF!</v>
      </c>
      <c r="O146" s="955" t="e">
        <f t="shared" si="78"/>
        <v>#REF!</v>
      </c>
      <c r="P146" s="956" t="e">
        <f t="shared" si="79"/>
        <v>#REF!</v>
      </c>
      <c r="Q146" s="955" t="e">
        <f t="shared" si="80"/>
        <v>#REF!</v>
      </c>
      <c r="R146" s="957" t="e">
        <f t="shared" si="81"/>
        <v>#REF!</v>
      </c>
    </row>
    <row r="147" spans="1:18">
      <c r="A147" s="1351"/>
      <c r="B147" s="1360"/>
      <c r="C147" s="1283" t="s">
        <v>15</v>
      </c>
      <c r="D147" s="1001" t="s">
        <v>14</v>
      </c>
      <c r="E147" s="9">
        <f>E127+E137</f>
        <v>564.375</v>
      </c>
      <c r="F147" s="9" t="e">
        <f>F127+F137</f>
        <v>#REF!</v>
      </c>
      <c r="G147" s="147">
        <f t="shared" ref="G147" si="87">G127+G137</f>
        <v>484.43900000000002</v>
      </c>
      <c r="H147" s="78" t="e">
        <f t="shared" si="65"/>
        <v>#REF!</v>
      </c>
      <c r="I147" s="86" t="e">
        <f t="shared" si="66"/>
        <v>#REF!</v>
      </c>
      <c r="J147" s="78">
        <f t="shared" si="67"/>
        <v>-79.935999999999979</v>
      </c>
      <c r="K147" s="86">
        <f t="shared" si="68"/>
        <v>-0.14163632336655588</v>
      </c>
      <c r="L147" s="18" t="e">
        <f>E147+'апрель 2013 (по бухг)'!L147</f>
        <v>#REF!</v>
      </c>
      <c r="M147" s="18" t="e">
        <f>F147+'апрель 2013 (по бухг)'!M147</f>
        <v>#REF!</v>
      </c>
      <c r="N147" s="18" t="e">
        <f>G147+'апрель 2013 (по бухг)'!N147</f>
        <v>#REF!</v>
      </c>
      <c r="O147" s="958" t="e">
        <f t="shared" si="78"/>
        <v>#REF!</v>
      </c>
      <c r="P147" s="959" t="e">
        <f t="shared" si="79"/>
        <v>#REF!</v>
      </c>
      <c r="Q147" s="958" t="e">
        <f t="shared" si="80"/>
        <v>#REF!</v>
      </c>
      <c r="R147" s="961" t="e">
        <f t="shared" si="81"/>
        <v>#REF!</v>
      </c>
    </row>
    <row r="148" spans="1:18">
      <c r="A148" s="1351"/>
      <c r="B148" s="1360"/>
      <c r="C148" s="1283"/>
      <c r="D148" s="1001" t="s">
        <v>16</v>
      </c>
      <c r="E148" s="11">
        <f>E147/E146</f>
        <v>0.1790841742422776</v>
      </c>
      <c r="F148" s="11" t="e">
        <f>F147/F146</f>
        <v>#REF!</v>
      </c>
      <c r="G148" s="11">
        <f>G147/G146</f>
        <v>0.14416990680600383</v>
      </c>
      <c r="H148" s="452"/>
      <c r="I148" s="453" t="e">
        <f>G148-F148</f>
        <v>#REF!</v>
      </c>
      <c r="J148" s="454"/>
      <c r="K148" s="453">
        <f>G148-E148</f>
        <v>-3.4914267436273766E-2</v>
      </c>
      <c r="L148" s="19" t="e">
        <f>L147/L146</f>
        <v>#REF!</v>
      </c>
      <c r="M148" s="11" t="e">
        <f>M147/M146</f>
        <v>#REF!</v>
      </c>
      <c r="N148" s="11" t="e">
        <f>N147/N146</f>
        <v>#REF!</v>
      </c>
      <c r="O148" s="962"/>
      <c r="P148" s="963" t="e">
        <f>N148-M148</f>
        <v>#REF!</v>
      </c>
      <c r="Q148" s="964"/>
      <c r="R148" s="965" t="e">
        <f>N148-L148</f>
        <v>#REF!</v>
      </c>
    </row>
    <row r="149" spans="1:18" hidden="1">
      <c r="A149" s="1351"/>
      <c r="B149" s="1360"/>
      <c r="C149" s="1283" t="s">
        <v>17</v>
      </c>
      <c r="D149" s="1001" t="s">
        <v>14</v>
      </c>
      <c r="E149" s="9">
        <f t="shared" ref="E149:G149" si="88">E129+E139</f>
        <v>645.98200000000008</v>
      </c>
      <c r="F149" s="9" t="e">
        <f t="shared" si="88"/>
        <v>#REF!</v>
      </c>
      <c r="G149" s="9" t="e">
        <f t="shared" si="88"/>
        <v>#REF!</v>
      </c>
      <c r="H149" s="78" t="e">
        <f t="shared" si="65"/>
        <v>#REF!</v>
      </c>
      <c r="I149" s="86" t="e">
        <f t="shared" si="66"/>
        <v>#REF!</v>
      </c>
      <c r="J149" s="78" t="e">
        <f t="shared" si="67"/>
        <v>#REF!</v>
      </c>
      <c r="K149" s="86" t="e">
        <f t="shared" si="68"/>
        <v>#REF!</v>
      </c>
      <c r="L149" s="18" t="e">
        <f>E149+'апрель 2013 (по бухг)'!L149</f>
        <v>#REF!</v>
      </c>
      <c r="M149" s="18" t="e">
        <f>F149+'апрель 2013 (по бухг)'!M149</f>
        <v>#REF!</v>
      </c>
      <c r="N149" s="18" t="e">
        <f>G149+'апрель 2013 (по бухг)'!N149</f>
        <v>#REF!</v>
      </c>
      <c r="O149" s="958" t="e">
        <f t="shared" si="78"/>
        <v>#REF!</v>
      </c>
      <c r="P149" s="959" t="e">
        <f t="shared" si="79"/>
        <v>#REF!</v>
      </c>
      <c r="Q149" s="958" t="e">
        <f t="shared" si="80"/>
        <v>#REF!</v>
      </c>
      <c r="R149" s="961" t="e">
        <f t="shared" si="81"/>
        <v>#REF!</v>
      </c>
    </row>
    <row r="150" spans="1:18" hidden="1">
      <c r="A150" s="1351"/>
      <c r="B150" s="1360"/>
      <c r="C150" s="1283"/>
      <c r="D150" s="1001" t="s">
        <v>16</v>
      </c>
      <c r="E150" s="11">
        <f>E149/E146</f>
        <v>0.20497923020221481</v>
      </c>
      <c r="F150" s="11" t="e">
        <f>F149/F146</f>
        <v>#REF!</v>
      </c>
      <c r="G150" s="11" t="e">
        <f>G149/G146</f>
        <v>#REF!</v>
      </c>
      <c r="H150" s="78" t="e">
        <f t="shared" si="65"/>
        <v>#REF!</v>
      </c>
      <c r="I150" s="86" t="e">
        <f t="shared" si="66"/>
        <v>#REF!</v>
      </c>
      <c r="J150" s="78" t="e">
        <f t="shared" si="67"/>
        <v>#REF!</v>
      </c>
      <c r="K150" s="86" t="e">
        <f t="shared" si="68"/>
        <v>#REF!</v>
      </c>
      <c r="L150" s="19" t="e">
        <f>L149/L146</f>
        <v>#REF!</v>
      </c>
      <c r="M150" s="11" t="e">
        <f>M149/M146</f>
        <v>#REF!</v>
      </c>
      <c r="N150" s="11" t="e">
        <f>N149/N146</f>
        <v>#REF!</v>
      </c>
      <c r="O150" s="958" t="e">
        <f t="shared" si="78"/>
        <v>#REF!</v>
      </c>
      <c r="P150" s="959" t="e">
        <f t="shared" si="79"/>
        <v>#REF!</v>
      </c>
      <c r="Q150" s="958" t="e">
        <f t="shared" si="80"/>
        <v>#REF!</v>
      </c>
      <c r="R150" s="961" t="e">
        <f t="shared" si="81"/>
        <v>#REF!</v>
      </c>
    </row>
    <row r="151" spans="1:18" hidden="1">
      <c r="A151" s="1351"/>
      <c r="B151" s="1360"/>
      <c r="C151" s="1283" t="s">
        <v>18</v>
      </c>
      <c r="D151" s="1001" t="s">
        <v>14</v>
      </c>
      <c r="E151" s="9">
        <f>E131+E141</f>
        <v>-95.121999999999986</v>
      </c>
      <c r="F151" s="9" t="e">
        <f>F131+F141</f>
        <v>#REF!</v>
      </c>
      <c r="G151" s="9" t="e">
        <f t="shared" ref="G151" si="89">G131+G141</f>
        <v>#REF!</v>
      </c>
      <c r="H151" s="78" t="e">
        <f t="shared" si="65"/>
        <v>#REF!</v>
      </c>
      <c r="I151" s="86" t="e">
        <f t="shared" si="66"/>
        <v>#REF!</v>
      </c>
      <c r="J151" s="78" t="e">
        <f t="shared" si="67"/>
        <v>#REF!</v>
      </c>
      <c r="K151" s="86" t="e">
        <f t="shared" si="68"/>
        <v>#REF!</v>
      </c>
      <c r="L151" s="18" t="e">
        <f>E151+'апрель 2013 (по бухг)'!L151</f>
        <v>#REF!</v>
      </c>
      <c r="M151" s="18" t="e">
        <f>F151+'апрель 2013 (по бухг)'!M151</f>
        <v>#REF!</v>
      </c>
      <c r="N151" s="18" t="e">
        <f>G151+'апрель 2013 (по бухг)'!N151</f>
        <v>#REF!</v>
      </c>
      <c r="O151" s="958" t="e">
        <f t="shared" si="78"/>
        <v>#REF!</v>
      </c>
      <c r="P151" s="959" t="e">
        <f t="shared" si="79"/>
        <v>#REF!</v>
      </c>
      <c r="Q151" s="958" t="e">
        <f t="shared" si="80"/>
        <v>#REF!</v>
      </c>
      <c r="R151" s="961" t="e">
        <f t="shared" si="81"/>
        <v>#REF!</v>
      </c>
    </row>
    <row r="152" spans="1:18" hidden="1">
      <c r="A152" s="1351"/>
      <c r="B152" s="1360"/>
      <c r="C152" s="1283"/>
      <c r="D152" s="1001" t="s">
        <v>16</v>
      </c>
      <c r="E152" s="11">
        <f>E151/E146</f>
        <v>-3.0183556717207401E-2</v>
      </c>
      <c r="F152" s="11" t="e">
        <f t="shared" ref="F152:G152" si="90">F151/F146</f>
        <v>#REF!</v>
      </c>
      <c r="G152" s="11" t="e">
        <f t="shared" si="90"/>
        <v>#REF!</v>
      </c>
      <c r="H152" s="78" t="e">
        <f t="shared" si="65"/>
        <v>#REF!</v>
      </c>
      <c r="I152" s="86" t="e">
        <f t="shared" si="66"/>
        <v>#REF!</v>
      </c>
      <c r="J152" s="78" t="e">
        <f t="shared" si="67"/>
        <v>#REF!</v>
      </c>
      <c r="K152" s="86" t="e">
        <f t="shared" si="68"/>
        <v>#REF!</v>
      </c>
      <c r="L152" s="19" t="e">
        <f>L151/L146</f>
        <v>#REF!</v>
      </c>
      <c r="M152" s="11" t="e">
        <f>M151/M146</f>
        <v>#REF!</v>
      </c>
      <c r="N152" s="11" t="e">
        <f>N151/N146</f>
        <v>#REF!</v>
      </c>
      <c r="O152" s="958" t="e">
        <f t="shared" si="78"/>
        <v>#REF!</v>
      </c>
      <c r="P152" s="959" t="e">
        <f t="shared" si="79"/>
        <v>#REF!</v>
      </c>
      <c r="Q152" s="958" t="e">
        <f t="shared" si="80"/>
        <v>#REF!</v>
      </c>
      <c r="R152" s="961" t="e">
        <f t="shared" si="81"/>
        <v>#REF!</v>
      </c>
    </row>
    <row r="153" spans="1:18" ht="25.5" customHeight="1">
      <c r="A153" s="1351"/>
      <c r="B153" s="1360"/>
      <c r="C153" s="513" t="s">
        <v>111</v>
      </c>
      <c r="D153" s="1001" t="s">
        <v>14</v>
      </c>
      <c r="E153" s="613">
        <f>E146-E147</f>
        <v>2587.076</v>
      </c>
      <c r="F153" s="613" t="e">
        <f>F146-F147</f>
        <v>#REF!</v>
      </c>
      <c r="G153" s="613">
        <v>0</v>
      </c>
      <c r="H153" s="78" t="e">
        <f t="shared" si="65"/>
        <v>#REF!</v>
      </c>
      <c r="I153" s="86" t="e">
        <f t="shared" si="66"/>
        <v>#REF!</v>
      </c>
      <c r="J153" s="78">
        <f t="shared" si="67"/>
        <v>-2587.076</v>
      </c>
      <c r="K153" s="86">
        <f t="shared" si="68"/>
        <v>-1</v>
      </c>
      <c r="L153" s="515" t="e">
        <f>L146-L147</f>
        <v>#REF!</v>
      </c>
      <c r="M153" s="514" t="e">
        <f>M146-M147</f>
        <v>#REF!</v>
      </c>
      <c r="N153" s="514" t="e">
        <f>N146-N147</f>
        <v>#REF!</v>
      </c>
      <c r="O153" s="958" t="e">
        <f t="shared" si="78"/>
        <v>#REF!</v>
      </c>
      <c r="P153" s="959" t="e">
        <f t="shared" si="79"/>
        <v>#REF!</v>
      </c>
      <c r="Q153" s="958" t="e">
        <f t="shared" si="80"/>
        <v>#REF!</v>
      </c>
      <c r="R153" s="961" t="e">
        <f t="shared" si="81"/>
        <v>#REF!</v>
      </c>
    </row>
    <row r="154" spans="1:18" ht="25.5" customHeight="1">
      <c r="A154" s="1351"/>
      <c r="B154" s="1360"/>
      <c r="C154" s="518" t="s">
        <v>104</v>
      </c>
      <c r="D154" s="1001" t="s">
        <v>14</v>
      </c>
      <c r="E154" s="233">
        <f>E134+E144</f>
        <v>10.673</v>
      </c>
      <c r="F154" s="233">
        <f>F134+F144</f>
        <v>13.277000000000001</v>
      </c>
      <c r="G154" s="952">
        <f>G134+G144</f>
        <v>16.100000000000001</v>
      </c>
      <c r="H154" s="78">
        <f t="shared" si="65"/>
        <v>2.8230000000000004</v>
      </c>
      <c r="I154" s="86">
        <f t="shared" si="66"/>
        <v>0.21262333358439409</v>
      </c>
      <c r="J154" s="78">
        <f t="shared" si="67"/>
        <v>5.4270000000000014</v>
      </c>
      <c r="K154" s="86">
        <f t="shared" si="68"/>
        <v>0.50847934039164255</v>
      </c>
      <c r="L154" s="516" t="e">
        <f>E154+'апрель 2013 (по бухг)'!L154</f>
        <v>#REF!</v>
      </c>
      <c r="M154" s="516" t="e">
        <f>F154+'апрель 2013 (по бухг)'!M154</f>
        <v>#REF!</v>
      </c>
      <c r="N154" s="516" t="e">
        <f>G154+'апрель 2013 (по бухг)'!N154</f>
        <v>#REF!</v>
      </c>
      <c r="O154" s="958" t="e">
        <f t="shared" si="78"/>
        <v>#REF!</v>
      </c>
      <c r="P154" s="959" t="e">
        <f t="shared" si="79"/>
        <v>#REF!</v>
      </c>
      <c r="Q154" s="958" t="e">
        <f t="shared" si="80"/>
        <v>#REF!</v>
      </c>
      <c r="R154" s="961" t="e">
        <f t="shared" si="81"/>
        <v>#REF!</v>
      </c>
    </row>
    <row r="155" spans="1:18" ht="25.5" customHeight="1" thickBot="1">
      <c r="A155" s="1352"/>
      <c r="B155" s="1361"/>
      <c r="C155" s="525" t="s">
        <v>106</v>
      </c>
      <c r="D155" s="526" t="s">
        <v>14</v>
      </c>
      <c r="E155" s="611">
        <f>E153-E154</f>
        <v>2576.4030000000002</v>
      </c>
      <c r="F155" s="611" t="e">
        <f>F153-F154</f>
        <v>#REF!</v>
      </c>
      <c r="G155" s="611">
        <f>G145+G135</f>
        <v>2859.6559999999999</v>
      </c>
      <c r="H155" s="528" t="e">
        <f t="shared" si="65"/>
        <v>#REF!</v>
      </c>
      <c r="I155" s="529" t="e">
        <f t="shared" si="66"/>
        <v>#REF!</v>
      </c>
      <c r="J155" s="528">
        <f t="shared" si="67"/>
        <v>283.2529999999997</v>
      </c>
      <c r="K155" s="529">
        <f t="shared" si="68"/>
        <v>0.1099412630710334</v>
      </c>
      <c r="L155" s="527" t="e">
        <f>E155+'апрель 2013 (по бухг)'!L155</f>
        <v>#REF!</v>
      </c>
      <c r="M155" s="527" t="e">
        <f>F155+'апрель 2013 (по бухг)'!M155</f>
        <v>#REF!</v>
      </c>
      <c r="N155" s="527" t="e">
        <f>G155+'апрель 2013 (по бухг)'!N155</f>
        <v>#REF!</v>
      </c>
      <c r="O155" s="966" t="e">
        <f t="shared" si="78"/>
        <v>#REF!</v>
      </c>
      <c r="P155" s="967" t="e">
        <f t="shared" si="79"/>
        <v>#REF!</v>
      </c>
      <c r="Q155" s="966" t="e">
        <f t="shared" si="80"/>
        <v>#REF!</v>
      </c>
      <c r="R155" s="968" t="e">
        <f t="shared" si="81"/>
        <v>#REF!</v>
      </c>
    </row>
    <row r="156" spans="1:18" ht="22.5" customHeight="1">
      <c r="A156" s="1350">
        <v>13</v>
      </c>
      <c r="B156" s="1353" t="s">
        <v>11</v>
      </c>
      <c r="C156" s="519" t="s">
        <v>19</v>
      </c>
      <c r="D156" s="519" t="s">
        <v>14</v>
      </c>
      <c r="E156" s="521">
        <v>2757.5419999999999</v>
      </c>
      <c r="F156" s="520" t="e">
        <f>#REF!</f>
        <v>#REF!</v>
      </c>
      <c r="G156" s="520">
        <f>G157+G163</f>
        <v>2946.4450000000002</v>
      </c>
      <c r="H156" s="534" t="e">
        <f t="shared" si="65"/>
        <v>#REF!</v>
      </c>
      <c r="I156" s="535" t="e">
        <f t="shared" si="66"/>
        <v>#REF!</v>
      </c>
      <c r="J156" s="534">
        <f t="shared" si="67"/>
        <v>188.90300000000025</v>
      </c>
      <c r="K156" s="535">
        <f t="shared" si="68"/>
        <v>6.8504124325214355E-2</v>
      </c>
      <c r="L156" s="522" t="e">
        <f>E156+'апрель 2013 (по бухг)'!L156</f>
        <v>#REF!</v>
      </c>
      <c r="M156" s="522" t="e">
        <f>F156+'апрель 2013 (по бухг)'!M156</f>
        <v>#REF!</v>
      </c>
      <c r="N156" s="522" t="e">
        <f>G156+'апрель 2013 (по бухг)'!N156</f>
        <v>#REF!</v>
      </c>
      <c r="O156" s="955" t="e">
        <f t="shared" si="78"/>
        <v>#REF!</v>
      </c>
      <c r="P156" s="956" t="e">
        <f t="shared" si="79"/>
        <v>#REF!</v>
      </c>
      <c r="Q156" s="955" t="e">
        <f t="shared" si="80"/>
        <v>#REF!</v>
      </c>
      <c r="R156" s="957" t="e">
        <f t="shared" si="81"/>
        <v>#REF!</v>
      </c>
    </row>
    <row r="157" spans="1:18">
      <c r="A157" s="1351"/>
      <c r="B157" s="1354"/>
      <c r="C157" s="1283" t="s">
        <v>15</v>
      </c>
      <c r="D157" s="1001" t="s">
        <v>14</v>
      </c>
      <c r="E157" s="9">
        <v>286.56299999999999</v>
      </c>
      <c r="F157" s="147" t="e">
        <f>#REF!</f>
        <v>#REF!</v>
      </c>
      <c r="G157" s="147">
        <v>170.286</v>
      </c>
      <c r="H157" s="78" t="e">
        <f t="shared" si="65"/>
        <v>#REF!</v>
      </c>
      <c r="I157" s="86" t="e">
        <f t="shared" si="66"/>
        <v>#REF!</v>
      </c>
      <c r="J157" s="78">
        <f t="shared" si="67"/>
        <v>-116.27699999999999</v>
      </c>
      <c r="K157" s="86">
        <f t="shared" si="68"/>
        <v>-0.40576417751070443</v>
      </c>
      <c r="L157" s="18" t="e">
        <f>E157+'апрель 2013 (по бухг)'!L157</f>
        <v>#REF!</v>
      </c>
      <c r="M157" s="18" t="e">
        <f>F157+'апрель 2013 (по бухг)'!M157</f>
        <v>#REF!</v>
      </c>
      <c r="N157" s="18" t="e">
        <f>G157+'апрель 2013 (по бухг)'!N157</f>
        <v>#REF!</v>
      </c>
      <c r="O157" s="958" t="e">
        <f t="shared" si="78"/>
        <v>#REF!</v>
      </c>
      <c r="P157" s="959" t="e">
        <f t="shared" si="79"/>
        <v>#REF!</v>
      </c>
      <c r="Q157" s="958" t="e">
        <f t="shared" si="80"/>
        <v>#REF!</v>
      </c>
      <c r="R157" s="961" t="e">
        <f t="shared" si="81"/>
        <v>#REF!</v>
      </c>
    </row>
    <row r="158" spans="1:18">
      <c r="A158" s="1351"/>
      <c r="B158" s="1354"/>
      <c r="C158" s="1283"/>
      <c r="D158" s="1001" t="s">
        <v>16</v>
      </c>
      <c r="E158" s="15">
        <f>E157/E156</f>
        <v>0.1039197227095725</v>
      </c>
      <c r="F158" s="15" t="e">
        <f t="shared" ref="F158:G158" si="91">F157/F156</f>
        <v>#REF!</v>
      </c>
      <c r="G158" s="15">
        <f t="shared" si="91"/>
        <v>5.7793714119897026E-2</v>
      </c>
      <c r="H158" s="452"/>
      <c r="I158" s="453" t="e">
        <f>G158-F158</f>
        <v>#REF!</v>
      </c>
      <c r="J158" s="454"/>
      <c r="K158" s="453">
        <f>G158-E158</f>
        <v>-4.6126008589675478E-2</v>
      </c>
      <c r="L158" s="19" t="e">
        <f>L157/L156</f>
        <v>#REF!</v>
      </c>
      <c r="M158" s="11" t="e">
        <f>M157/M156</f>
        <v>#REF!</v>
      </c>
      <c r="N158" s="11" t="e">
        <f>N157/N156</f>
        <v>#REF!</v>
      </c>
      <c r="O158" s="962"/>
      <c r="P158" s="963" t="e">
        <f>N158-M158</f>
        <v>#REF!</v>
      </c>
      <c r="Q158" s="964"/>
      <c r="R158" s="965" t="e">
        <f>N158-L158</f>
        <v>#REF!</v>
      </c>
    </row>
    <row r="159" spans="1:18" hidden="1">
      <c r="A159" s="1351"/>
      <c r="B159" s="1354"/>
      <c r="C159" s="1283" t="s">
        <v>17</v>
      </c>
      <c r="D159" s="1001" t="s">
        <v>14</v>
      </c>
      <c r="E159" s="9">
        <v>184.15100000000001</v>
      </c>
      <c r="F159" s="147" t="e">
        <f>#REF!</f>
        <v>#REF!</v>
      </c>
      <c r="G159" s="147" t="e">
        <f>F160*G156</f>
        <v>#REF!</v>
      </c>
      <c r="H159" s="78" t="e">
        <f t="shared" si="65"/>
        <v>#REF!</v>
      </c>
      <c r="I159" s="86" t="e">
        <f t="shared" si="66"/>
        <v>#REF!</v>
      </c>
      <c r="J159" s="78" t="e">
        <f t="shared" si="67"/>
        <v>#REF!</v>
      </c>
      <c r="K159" s="86" t="e">
        <f t="shared" si="68"/>
        <v>#REF!</v>
      </c>
      <c r="L159" s="18" t="e">
        <f>E159+'апрель 2013 (по бухг)'!L159</f>
        <v>#REF!</v>
      </c>
      <c r="M159" s="18" t="e">
        <f>F159+'апрель 2013 (по бухг)'!M159</f>
        <v>#REF!</v>
      </c>
      <c r="N159" s="18" t="e">
        <f>G159+'апрель 2013 (по бухг)'!N159</f>
        <v>#REF!</v>
      </c>
      <c r="O159" s="958" t="e">
        <f t="shared" si="78"/>
        <v>#REF!</v>
      </c>
      <c r="P159" s="959" t="e">
        <f t="shared" si="79"/>
        <v>#REF!</v>
      </c>
      <c r="Q159" s="958" t="e">
        <f t="shared" si="80"/>
        <v>#REF!</v>
      </c>
      <c r="R159" s="961" t="e">
        <f t="shared" si="81"/>
        <v>#REF!</v>
      </c>
    </row>
    <row r="160" spans="1:18" hidden="1">
      <c r="A160" s="1351"/>
      <c r="B160" s="1354"/>
      <c r="C160" s="1283"/>
      <c r="D160" s="1001" t="s">
        <v>16</v>
      </c>
      <c r="E160" s="11">
        <f>E159/E156</f>
        <v>6.6780850482059756E-2</v>
      </c>
      <c r="F160" s="15" t="e">
        <f t="shared" ref="F160:G160" si="92">F159/F156</f>
        <v>#REF!</v>
      </c>
      <c r="G160" s="15" t="e">
        <f t="shared" si="92"/>
        <v>#REF!</v>
      </c>
      <c r="H160" s="78" t="e">
        <f t="shared" si="65"/>
        <v>#REF!</v>
      </c>
      <c r="I160" s="86" t="e">
        <f t="shared" si="66"/>
        <v>#REF!</v>
      </c>
      <c r="J160" s="78" t="e">
        <f t="shared" si="67"/>
        <v>#REF!</v>
      </c>
      <c r="K160" s="86" t="e">
        <f t="shared" si="68"/>
        <v>#REF!</v>
      </c>
      <c r="L160" s="19" t="e">
        <f>L159/L156</f>
        <v>#REF!</v>
      </c>
      <c r="M160" s="11" t="e">
        <f>M159/M156</f>
        <v>#REF!</v>
      </c>
      <c r="N160" s="11" t="e">
        <f>N159/N156</f>
        <v>#REF!</v>
      </c>
      <c r="O160" s="958" t="e">
        <f t="shared" si="78"/>
        <v>#REF!</v>
      </c>
      <c r="P160" s="959" t="e">
        <f t="shared" si="79"/>
        <v>#REF!</v>
      </c>
      <c r="Q160" s="958" t="e">
        <f t="shared" si="80"/>
        <v>#REF!</v>
      </c>
      <c r="R160" s="961" t="e">
        <f t="shared" si="81"/>
        <v>#REF!</v>
      </c>
    </row>
    <row r="161" spans="1:18" hidden="1">
      <c r="A161" s="1351"/>
      <c r="B161" s="1354"/>
      <c r="C161" s="1283" t="s">
        <v>18</v>
      </c>
      <c r="D161" s="1001" t="s">
        <v>14</v>
      </c>
      <c r="E161" s="9">
        <v>102.41199999999998</v>
      </c>
      <c r="F161" s="147" t="e">
        <f t="shared" ref="F161:G161" si="93">F157-F159</f>
        <v>#REF!</v>
      </c>
      <c r="G161" s="147" t="e">
        <f t="shared" si="93"/>
        <v>#REF!</v>
      </c>
      <c r="H161" s="78" t="e">
        <f t="shared" si="65"/>
        <v>#REF!</v>
      </c>
      <c r="I161" s="86" t="e">
        <f t="shared" si="66"/>
        <v>#REF!</v>
      </c>
      <c r="J161" s="78" t="e">
        <f t="shared" si="67"/>
        <v>#REF!</v>
      </c>
      <c r="K161" s="86" t="e">
        <f t="shared" si="68"/>
        <v>#REF!</v>
      </c>
      <c r="L161" s="18" t="e">
        <f>E161+'апрель 2013 (по бухг)'!L161</f>
        <v>#REF!</v>
      </c>
      <c r="M161" s="18" t="e">
        <f>F161+'апрель 2013 (по бухг)'!M161</f>
        <v>#REF!</v>
      </c>
      <c r="N161" s="18" t="e">
        <f>G161+'апрель 2013 (по бухг)'!N161</f>
        <v>#REF!</v>
      </c>
      <c r="O161" s="958" t="e">
        <f t="shared" si="78"/>
        <v>#REF!</v>
      </c>
      <c r="P161" s="959" t="e">
        <f t="shared" si="79"/>
        <v>#REF!</v>
      </c>
      <c r="Q161" s="958" t="e">
        <f t="shared" si="80"/>
        <v>#REF!</v>
      </c>
      <c r="R161" s="961" t="e">
        <f t="shared" si="81"/>
        <v>#REF!</v>
      </c>
    </row>
    <row r="162" spans="1:18" hidden="1">
      <c r="A162" s="1351"/>
      <c r="B162" s="1354"/>
      <c r="C162" s="1283"/>
      <c r="D162" s="1001" t="s">
        <v>16</v>
      </c>
      <c r="E162" s="11">
        <f>E161/E156</f>
        <v>3.7138872227512755E-2</v>
      </c>
      <c r="F162" s="11" t="e">
        <f t="shared" ref="F162:G162" si="94">F161/F156</f>
        <v>#REF!</v>
      </c>
      <c r="G162" s="11" t="e">
        <f t="shared" si="94"/>
        <v>#REF!</v>
      </c>
      <c r="H162" s="78" t="e">
        <f t="shared" si="65"/>
        <v>#REF!</v>
      </c>
      <c r="I162" s="86" t="e">
        <f t="shared" si="66"/>
        <v>#REF!</v>
      </c>
      <c r="J162" s="78" t="e">
        <f t="shared" si="67"/>
        <v>#REF!</v>
      </c>
      <c r="K162" s="86" t="e">
        <f t="shared" si="68"/>
        <v>#REF!</v>
      </c>
      <c r="L162" s="19" t="e">
        <f>L161/L156</f>
        <v>#REF!</v>
      </c>
      <c r="M162" s="11" t="e">
        <f>M161/M156</f>
        <v>#REF!</v>
      </c>
      <c r="N162" s="11" t="e">
        <f>N161/N156</f>
        <v>#REF!</v>
      </c>
      <c r="O162" s="958" t="e">
        <f t="shared" si="78"/>
        <v>#REF!</v>
      </c>
      <c r="P162" s="959" t="e">
        <f t="shared" si="79"/>
        <v>#REF!</v>
      </c>
      <c r="Q162" s="958" t="e">
        <f t="shared" si="80"/>
        <v>#REF!</v>
      </c>
      <c r="R162" s="961" t="e">
        <f t="shared" si="81"/>
        <v>#REF!</v>
      </c>
    </row>
    <row r="163" spans="1:18" ht="25.5" customHeight="1">
      <c r="A163" s="1351"/>
      <c r="B163" s="1354"/>
      <c r="C163" s="513" t="s">
        <v>111</v>
      </c>
      <c r="D163" s="1001" t="s">
        <v>14</v>
      </c>
      <c r="E163" s="516">
        <f>E156-E157</f>
        <v>2470.9789999999998</v>
      </c>
      <c r="F163" s="992" t="e">
        <f t="shared" ref="F163" si="95">F156-F157</f>
        <v>#REF!</v>
      </c>
      <c r="G163" s="993">
        <f>G164+G165</f>
        <v>2776.1590000000001</v>
      </c>
      <c r="H163" s="78" t="e">
        <f t="shared" si="65"/>
        <v>#REF!</v>
      </c>
      <c r="I163" s="86" t="e">
        <f t="shared" si="66"/>
        <v>#REF!</v>
      </c>
      <c r="J163" s="78">
        <f t="shared" si="67"/>
        <v>305.18000000000029</v>
      </c>
      <c r="K163" s="86">
        <f t="shared" si="68"/>
        <v>0.12350570360978394</v>
      </c>
      <c r="L163" s="515" t="e">
        <f>L156-L157</f>
        <v>#REF!</v>
      </c>
      <c r="M163" s="514" t="e">
        <f>M156-M157</f>
        <v>#REF!</v>
      </c>
      <c r="N163" s="514" t="e">
        <f>N156-N157</f>
        <v>#REF!</v>
      </c>
      <c r="O163" s="958" t="e">
        <f t="shared" si="78"/>
        <v>#REF!</v>
      </c>
      <c r="P163" s="959" t="e">
        <f t="shared" si="79"/>
        <v>#REF!</v>
      </c>
      <c r="Q163" s="958" t="e">
        <f t="shared" si="80"/>
        <v>#REF!</v>
      </c>
      <c r="R163" s="961" t="e">
        <f t="shared" si="81"/>
        <v>#REF!</v>
      </c>
    </row>
    <row r="164" spans="1:18" ht="25.5" customHeight="1">
      <c r="A164" s="1351"/>
      <c r="B164" s="1354"/>
      <c r="C164" s="518" t="s">
        <v>104</v>
      </c>
      <c r="D164" s="1001" t="s">
        <v>14</v>
      </c>
      <c r="E164" s="516">
        <v>0</v>
      </c>
      <c r="F164" s="994">
        <v>0</v>
      </c>
      <c r="G164" s="245">
        <v>0</v>
      </c>
      <c r="H164" s="78">
        <f t="shared" si="65"/>
        <v>0</v>
      </c>
      <c r="I164" s="86" t="str">
        <f t="shared" si="66"/>
        <v xml:space="preserve"> </v>
      </c>
      <c r="J164" s="78">
        <f t="shared" si="67"/>
        <v>0</v>
      </c>
      <c r="K164" s="86" t="str">
        <f t="shared" si="68"/>
        <v xml:space="preserve"> </v>
      </c>
      <c r="L164" s="516" t="e">
        <f>E164+'апрель 2013 (по бухг)'!L164</f>
        <v>#REF!</v>
      </c>
      <c r="M164" s="516" t="e">
        <f>F164+'апрель 2013 (по бухг)'!M164</f>
        <v>#REF!</v>
      </c>
      <c r="N164" s="516" t="e">
        <f>G164+'апрель 2013 (по бухг)'!N164</f>
        <v>#REF!</v>
      </c>
      <c r="O164" s="958" t="e">
        <f t="shared" si="78"/>
        <v>#REF!</v>
      </c>
      <c r="P164" s="959" t="e">
        <f t="shared" si="79"/>
        <v>#REF!</v>
      </c>
      <c r="Q164" s="958" t="e">
        <f t="shared" si="80"/>
        <v>#REF!</v>
      </c>
      <c r="R164" s="961" t="e">
        <f t="shared" si="81"/>
        <v>#REF!</v>
      </c>
    </row>
    <row r="165" spans="1:18" ht="25.5" customHeight="1" thickBot="1">
      <c r="A165" s="1352"/>
      <c r="B165" s="1355"/>
      <c r="C165" s="525" t="s">
        <v>106</v>
      </c>
      <c r="D165" s="526" t="s">
        <v>14</v>
      </c>
      <c r="E165" s="527">
        <f>E163-E164</f>
        <v>2470.9789999999998</v>
      </c>
      <c r="F165" s="527" t="e">
        <f>F163-F164</f>
        <v>#REF!</v>
      </c>
      <c r="G165" s="995">
        <v>2776.1590000000001</v>
      </c>
      <c r="H165" s="528" t="e">
        <f t="shared" si="65"/>
        <v>#REF!</v>
      </c>
      <c r="I165" s="529" t="e">
        <f t="shared" si="66"/>
        <v>#REF!</v>
      </c>
      <c r="J165" s="528">
        <f t="shared" si="67"/>
        <v>305.18000000000029</v>
      </c>
      <c r="K165" s="529">
        <f t="shared" si="68"/>
        <v>0.12350570360978394</v>
      </c>
      <c r="L165" s="527" t="e">
        <f>E165+'апрель 2013 (по бухг)'!L165</f>
        <v>#REF!</v>
      </c>
      <c r="M165" s="527" t="e">
        <f>F165+'апрель 2013 (по бухг)'!M165</f>
        <v>#REF!</v>
      </c>
      <c r="N165" s="527" t="e">
        <f>G165+'апрель 2013 (по бухг)'!N165</f>
        <v>#REF!</v>
      </c>
      <c r="O165" s="966" t="e">
        <f t="shared" si="78"/>
        <v>#REF!</v>
      </c>
      <c r="P165" s="967" t="e">
        <f t="shared" si="79"/>
        <v>#REF!</v>
      </c>
      <c r="Q165" s="966" t="e">
        <f t="shared" si="80"/>
        <v>#REF!</v>
      </c>
      <c r="R165" s="968" t="e">
        <f t="shared" si="81"/>
        <v>#REF!</v>
      </c>
    </row>
    <row r="166" spans="1:18" ht="22.5" customHeight="1">
      <c r="A166" s="1350">
        <v>14</v>
      </c>
      <c r="B166" s="1353" t="s">
        <v>25</v>
      </c>
      <c r="C166" s="519" t="s">
        <v>19</v>
      </c>
      <c r="D166" s="519" t="s">
        <v>14</v>
      </c>
      <c r="E166" s="521">
        <v>2884.3496</v>
      </c>
      <c r="F166" s="520" t="e">
        <f>#REF!</f>
        <v>#REF!</v>
      </c>
      <c r="G166" s="520">
        <f>G167+G173</f>
        <v>3267.77</v>
      </c>
      <c r="H166" s="534" t="e">
        <f t="shared" si="65"/>
        <v>#REF!</v>
      </c>
      <c r="I166" s="535" t="e">
        <f t="shared" si="66"/>
        <v>#REF!</v>
      </c>
      <c r="J166" s="534">
        <f t="shared" si="67"/>
        <v>383.42039999999997</v>
      </c>
      <c r="K166" s="535">
        <f t="shared" si="68"/>
        <v>0.13293132011459358</v>
      </c>
      <c r="L166" s="522" t="e">
        <f>E166+'апрель 2013 (по бухг)'!L166</f>
        <v>#REF!</v>
      </c>
      <c r="M166" s="522" t="e">
        <f>F166+'апрель 2013 (по бухг)'!M166</f>
        <v>#REF!</v>
      </c>
      <c r="N166" s="522" t="e">
        <f>G166+'апрель 2013 (по бухг)'!N166</f>
        <v>#REF!</v>
      </c>
      <c r="O166" s="955" t="e">
        <f t="shared" si="78"/>
        <v>#REF!</v>
      </c>
      <c r="P166" s="956" t="e">
        <f t="shared" si="79"/>
        <v>#REF!</v>
      </c>
      <c r="Q166" s="955" t="e">
        <f t="shared" si="80"/>
        <v>#REF!</v>
      </c>
      <c r="R166" s="957" t="e">
        <f t="shared" si="81"/>
        <v>#REF!</v>
      </c>
    </row>
    <row r="167" spans="1:18">
      <c r="A167" s="1351"/>
      <c r="B167" s="1354"/>
      <c r="C167" s="1283" t="s">
        <v>15</v>
      </c>
      <c r="D167" s="1001" t="s">
        <v>14</v>
      </c>
      <c r="E167" s="9">
        <v>196.81399999999999</v>
      </c>
      <c r="F167" s="147" t="e">
        <f>#REF!</f>
        <v>#REF!</v>
      </c>
      <c r="G167" s="147">
        <v>233.65199999999999</v>
      </c>
      <c r="H167" s="78" t="e">
        <f t="shared" si="65"/>
        <v>#REF!</v>
      </c>
      <c r="I167" s="86" t="e">
        <f t="shared" si="66"/>
        <v>#REF!</v>
      </c>
      <c r="J167" s="78">
        <f t="shared" si="67"/>
        <v>36.837999999999994</v>
      </c>
      <c r="K167" s="86">
        <f t="shared" si="68"/>
        <v>0.18717164429359698</v>
      </c>
      <c r="L167" s="18" t="e">
        <f>E167+'апрель 2013 (по бухг)'!L167</f>
        <v>#REF!</v>
      </c>
      <c r="M167" s="18" t="e">
        <f>F167+'апрель 2013 (по бухг)'!M167</f>
        <v>#REF!</v>
      </c>
      <c r="N167" s="18" t="e">
        <f>G167+'апрель 2013 (по бухг)'!N167</f>
        <v>#REF!</v>
      </c>
      <c r="O167" s="958" t="e">
        <f t="shared" si="78"/>
        <v>#REF!</v>
      </c>
      <c r="P167" s="959" t="e">
        <f t="shared" si="79"/>
        <v>#REF!</v>
      </c>
      <c r="Q167" s="958" t="e">
        <f t="shared" si="80"/>
        <v>#REF!</v>
      </c>
      <c r="R167" s="961" t="e">
        <f t="shared" si="81"/>
        <v>#REF!</v>
      </c>
    </row>
    <row r="168" spans="1:18">
      <c r="A168" s="1351"/>
      <c r="B168" s="1354"/>
      <c r="C168" s="1283"/>
      <c r="D168" s="1001" t="s">
        <v>16</v>
      </c>
      <c r="E168" s="15">
        <f>E167/E166</f>
        <v>6.8235140428192204E-2</v>
      </c>
      <c r="F168" s="15" t="e">
        <f t="shared" ref="F168:G168" si="96">F167/F166</f>
        <v>#REF!</v>
      </c>
      <c r="G168" s="15">
        <f t="shared" si="96"/>
        <v>7.1501972293031638E-2</v>
      </c>
      <c r="H168" s="452"/>
      <c r="I168" s="453" t="e">
        <f>G168-F168</f>
        <v>#REF!</v>
      </c>
      <c r="J168" s="454"/>
      <c r="K168" s="453">
        <f>G168-E168</f>
        <v>3.266831864839434E-3</v>
      </c>
      <c r="L168" s="19" t="e">
        <f>L167/L166</f>
        <v>#REF!</v>
      </c>
      <c r="M168" s="11" t="e">
        <f>M167/M166</f>
        <v>#REF!</v>
      </c>
      <c r="N168" s="11" t="e">
        <f>N167/N166</f>
        <v>#REF!</v>
      </c>
      <c r="O168" s="962"/>
      <c r="P168" s="963" t="e">
        <f>N168-M168</f>
        <v>#REF!</v>
      </c>
      <c r="Q168" s="964"/>
      <c r="R168" s="965" t="e">
        <f>N168-L168</f>
        <v>#REF!</v>
      </c>
    </row>
    <row r="169" spans="1:18" hidden="1">
      <c r="A169" s="1351"/>
      <c r="B169" s="1354"/>
      <c r="C169" s="1283" t="s">
        <v>17</v>
      </c>
      <c r="D169" s="1001" t="s">
        <v>14</v>
      </c>
      <c r="E169" s="9">
        <v>469.97500000000002</v>
      </c>
      <c r="F169" s="147" t="e">
        <f>#REF!</f>
        <v>#REF!</v>
      </c>
      <c r="G169" s="147" t="e">
        <f>F170*G166</f>
        <v>#REF!</v>
      </c>
      <c r="H169" s="78" t="e">
        <f t="shared" si="65"/>
        <v>#REF!</v>
      </c>
      <c r="I169" s="86" t="e">
        <f t="shared" si="66"/>
        <v>#REF!</v>
      </c>
      <c r="J169" s="78" t="e">
        <f t="shared" si="67"/>
        <v>#REF!</v>
      </c>
      <c r="K169" s="86" t="e">
        <f t="shared" si="68"/>
        <v>#REF!</v>
      </c>
      <c r="L169" s="18" t="e">
        <f>E169+'апрель 2013 (по бухг)'!L169</f>
        <v>#REF!</v>
      </c>
      <c r="M169" s="18" t="e">
        <f>F169+'апрель 2013 (по бухг)'!M169</f>
        <v>#REF!</v>
      </c>
      <c r="N169" s="18" t="e">
        <f>G169+'апрель 2013 (по бухг)'!N169</f>
        <v>#REF!</v>
      </c>
      <c r="O169" s="958" t="e">
        <f t="shared" si="78"/>
        <v>#REF!</v>
      </c>
      <c r="P169" s="959" t="e">
        <f t="shared" si="79"/>
        <v>#REF!</v>
      </c>
      <c r="Q169" s="958" t="e">
        <f t="shared" si="80"/>
        <v>#REF!</v>
      </c>
      <c r="R169" s="961" t="e">
        <f t="shared" si="81"/>
        <v>#REF!</v>
      </c>
    </row>
    <row r="170" spans="1:18" hidden="1">
      <c r="A170" s="1351"/>
      <c r="B170" s="1354"/>
      <c r="C170" s="1283"/>
      <c r="D170" s="1001" t="s">
        <v>16</v>
      </c>
      <c r="E170" s="11">
        <f>E169/E166</f>
        <v>0.16293967971150239</v>
      </c>
      <c r="F170" s="15" t="e">
        <f t="shared" ref="F170:G170" si="97">F169/F166</f>
        <v>#REF!</v>
      </c>
      <c r="G170" s="15" t="e">
        <f t="shared" si="97"/>
        <v>#REF!</v>
      </c>
      <c r="H170" s="78" t="e">
        <f t="shared" si="65"/>
        <v>#REF!</v>
      </c>
      <c r="I170" s="86" t="e">
        <f t="shared" si="66"/>
        <v>#REF!</v>
      </c>
      <c r="J170" s="78" t="e">
        <f t="shared" si="67"/>
        <v>#REF!</v>
      </c>
      <c r="K170" s="86" t="e">
        <f t="shared" si="68"/>
        <v>#REF!</v>
      </c>
      <c r="L170" s="19" t="e">
        <f>L169/L166</f>
        <v>#REF!</v>
      </c>
      <c r="M170" s="11" t="e">
        <f>M169/M166</f>
        <v>#REF!</v>
      </c>
      <c r="N170" s="11" t="e">
        <f>N169/N166</f>
        <v>#REF!</v>
      </c>
      <c r="O170" s="958" t="e">
        <f t="shared" si="78"/>
        <v>#REF!</v>
      </c>
      <c r="P170" s="959" t="e">
        <f t="shared" si="79"/>
        <v>#REF!</v>
      </c>
      <c r="Q170" s="958" t="e">
        <f t="shared" si="80"/>
        <v>#REF!</v>
      </c>
      <c r="R170" s="961" t="e">
        <f t="shared" si="81"/>
        <v>#REF!</v>
      </c>
    </row>
    <row r="171" spans="1:18" hidden="1">
      <c r="A171" s="1351"/>
      <c r="B171" s="1354"/>
      <c r="C171" s="1283" t="s">
        <v>18</v>
      </c>
      <c r="D171" s="1001" t="s">
        <v>14</v>
      </c>
      <c r="E171" s="9">
        <v>-273.16100000000006</v>
      </c>
      <c r="F171" s="147" t="e">
        <f t="shared" ref="F171:G171" si="98">F167-F169</f>
        <v>#REF!</v>
      </c>
      <c r="G171" s="147" t="e">
        <f t="shared" si="98"/>
        <v>#REF!</v>
      </c>
      <c r="H171" s="78" t="e">
        <f t="shared" si="65"/>
        <v>#REF!</v>
      </c>
      <c r="I171" s="86" t="e">
        <f t="shared" si="66"/>
        <v>#REF!</v>
      </c>
      <c r="J171" s="78" t="e">
        <f t="shared" si="67"/>
        <v>#REF!</v>
      </c>
      <c r="K171" s="86" t="e">
        <f t="shared" si="68"/>
        <v>#REF!</v>
      </c>
      <c r="L171" s="18" t="e">
        <f>E171+'апрель 2013 (по бухг)'!L171</f>
        <v>#REF!</v>
      </c>
      <c r="M171" s="18" t="e">
        <f>F171+'апрель 2013 (по бухг)'!M171</f>
        <v>#REF!</v>
      </c>
      <c r="N171" s="18" t="e">
        <f>G171+'апрель 2013 (по бухг)'!N171</f>
        <v>#REF!</v>
      </c>
      <c r="O171" s="958" t="e">
        <f t="shared" si="78"/>
        <v>#REF!</v>
      </c>
      <c r="P171" s="959" t="e">
        <f t="shared" si="79"/>
        <v>#REF!</v>
      </c>
      <c r="Q171" s="958" t="e">
        <f t="shared" si="80"/>
        <v>#REF!</v>
      </c>
      <c r="R171" s="961" t="e">
        <f t="shared" si="81"/>
        <v>#REF!</v>
      </c>
    </row>
    <row r="172" spans="1:18" hidden="1">
      <c r="A172" s="1351"/>
      <c r="B172" s="1354"/>
      <c r="C172" s="1283"/>
      <c r="D172" s="1001" t="s">
        <v>16</v>
      </c>
      <c r="E172" s="11">
        <f>E171/E166</f>
        <v>-9.4704539283310199E-2</v>
      </c>
      <c r="F172" s="11" t="e">
        <f t="shared" ref="F172:G172" si="99">F171/F166</f>
        <v>#REF!</v>
      </c>
      <c r="G172" s="11" t="e">
        <f t="shared" si="99"/>
        <v>#REF!</v>
      </c>
      <c r="H172" s="78" t="e">
        <f t="shared" si="65"/>
        <v>#REF!</v>
      </c>
      <c r="I172" s="86" t="e">
        <f t="shared" si="66"/>
        <v>#REF!</v>
      </c>
      <c r="J172" s="78" t="e">
        <f t="shared" si="67"/>
        <v>#REF!</v>
      </c>
      <c r="K172" s="86" t="e">
        <f t="shared" si="68"/>
        <v>#REF!</v>
      </c>
      <c r="L172" s="19" t="e">
        <f>L171/L166</f>
        <v>#REF!</v>
      </c>
      <c r="M172" s="11" t="e">
        <f>M171/M166</f>
        <v>#REF!</v>
      </c>
      <c r="N172" s="11" t="e">
        <f>N171/N166</f>
        <v>#REF!</v>
      </c>
      <c r="O172" s="958" t="e">
        <f t="shared" si="78"/>
        <v>#REF!</v>
      </c>
      <c r="P172" s="959" t="e">
        <f t="shared" si="79"/>
        <v>#REF!</v>
      </c>
      <c r="Q172" s="958" t="e">
        <f t="shared" si="80"/>
        <v>#REF!</v>
      </c>
      <c r="R172" s="961" t="e">
        <f t="shared" si="81"/>
        <v>#REF!</v>
      </c>
    </row>
    <row r="173" spans="1:18" ht="25.5" customHeight="1">
      <c r="A173" s="1351"/>
      <c r="B173" s="1354"/>
      <c r="C173" s="513" t="s">
        <v>111</v>
      </c>
      <c r="D173" s="1001" t="s">
        <v>14</v>
      </c>
      <c r="E173" s="516">
        <f>E166-E167</f>
        <v>2687.5356000000002</v>
      </c>
      <c r="F173" s="992" t="e">
        <f t="shared" ref="F173" si="100">F166-F167</f>
        <v>#REF!</v>
      </c>
      <c r="G173" s="993">
        <f>G174+G175</f>
        <v>3034.1179999999999</v>
      </c>
      <c r="H173" s="78" t="e">
        <f t="shared" si="65"/>
        <v>#REF!</v>
      </c>
      <c r="I173" s="86" t="e">
        <f t="shared" si="66"/>
        <v>#REF!</v>
      </c>
      <c r="J173" s="78">
        <f t="shared" si="67"/>
        <v>346.58239999999978</v>
      </c>
      <c r="K173" s="86">
        <f t="shared" si="68"/>
        <v>0.12895918476391521</v>
      </c>
      <c r="L173" s="515" t="e">
        <f>L166-L167</f>
        <v>#REF!</v>
      </c>
      <c r="M173" s="514" t="e">
        <f>M166-M167</f>
        <v>#REF!</v>
      </c>
      <c r="N173" s="514" t="e">
        <f>N166-N167</f>
        <v>#REF!</v>
      </c>
      <c r="O173" s="958" t="e">
        <f t="shared" si="78"/>
        <v>#REF!</v>
      </c>
      <c r="P173" s="959" t="e">
        <f t="shared" si="79"/>
        <v>#REF!</v>
      </c>
      <c r="Q173" s="958" t="e">
        <f t="shared" si="80"/>
        <v>#REF!</v>
      </c>
      <c r="R173" s="961" t="e">
        <f t="shared" si="81"/>
        <v>#REF!</v>
      </c>
    </row>
    <row r="174" spans="1:18" ht="25.5" customHeight="1">
      <c r="A174" s="1351"/>
      <c r="B174" s="1354"/>
      <c r="C174" s="518" t="s">
        <v>104</v>
      </c>
      <c r="D174" s="1001" t="s">
        <v>14</v>
      </c>
      <c r="E174" s="516">
        <v>0</v>
      </c>
      <c r="F174" s="994">
        <v>0</v>
      </c>
      <c r="G174" s="245">
        <v>0</v>
      </c>
      <c r="H174" s="78">
        <f>G174-F174</f>
        <v>0</v>
      </c>
      <c r="I174" s="86" t="str">
        <f t="shared" si="66"/>
        <v xml:space="preserve"> </v>
      </c>
      <c r="J174" s="78">
        <f t="shared" si="67"/>
        <v>0</v>
      </c>
      <c r="K174" s="86" t="str">
        <f t="shared" si="68"/>
        <v xml:space="preserve"> </v>
      </c>
      <c r="L174" s="516" t="e">
        <f>E174+'апрель 2013 (по бухг)'!L174</f>
        <v>#REF!</v>
      </c>
      <c r="M174" s="516" t="e">
        <f>F174+'апрель 2013 (по бухг)'!M174</f>
        <v>#REF!</v>
      </c>
      <c r="N174" s="516" t="e">
        <f>G174+'апрель 2013 (по бухг)'!N174</f>
        <v>#REF!</v>
      </c>
      <c r="O174" s="958" t="e">
        <f t="shared" si="78"/>
        <v>#REF!</v>
      </c>
      <c r="P174" s="959" t="e">
        <f t="shared" si="79"/>
        <v>#REF!</v>
      </c>
      <c r="Q174" s="958" t="e">
        <f t="shared" si="80"/>
        <v>#REF!</v>
      </c>
      <c r="R174" s="961" t="e">
        <f t="shared" si="81"/>
        <v>#REF!</v>
      </c>
    </row>
    <row r="175" spans="1:18" ht="25.5" customHeight="1" thickBot="1">
      <c r="A175" s="1352"/>
      <c r="B175" s="1355"/>
      <c r="C175" s="525" t="s">
        <v>106</v>
      </c>
      <c r="D175" s="526" t="s">
        <v>14</v>
      </c>
      <c r="E175" s="527">
        <f>E173-E174</f>
        <v>2687.5356000000002</v>
      </c>
      <c r="F175" s="527" t="e">
        <f>F173-F174</f>
        <v>#REF!</v>
      </c>
      <c r="G175" s="995">
        <v>3034.1179999999999</v>
      </c>
      <c r="H175" s="528" t="e">
        <f t="shared" si="65"/>
        <v>#REF!</v>
      </c>
      <c r="I175" s="529" t="e">
        <f t="shared" si="66"/>
        <v>#REF!</v>
      </c>
      <c r="J175" s="528">
        <f t="shared" si="67"/>
        <v>346.58239999999978</v>
      </c>
      <c r="K175" s="529">
        <f t="shared" si="68"/>
        <v>0.12895918476391521</v>
      </c>
      <c r="L175" s="527" t="e">
        <f>E175+'апрель 2013 (по бухг)'!L175</f>
        <v>#REF!</v>
      </c>
      <c r="M175" s="527" t="e">
        <f>F175+'апрель 2013 (по бухг)'!M175</f>
        <v>#REF!</v>
      </c>
      <c r="N175" s="527" t="e">
        <f>G175+'апрель 2013 (по бухг)'!N175</f>
        <v>#REF!</v>
      </c>
      <c r="O175" s="966" t="e">
        <f t="shared" si="78"/>
        <v>#REF!</v>
      </c>
      <c r="P175" s="967" t="e">
        <f t="shared" si="79"/>
        <v>#REF!</v>
      </c>
      <c r="Q175" s="966" t="e">
        <f t="shared" si="80"/>
        <v>#REF!</v>
      </c>
      <c r="R175" s="968" t="e">
        <f t="shared" si="81"/>
        <v>#REF!</v>
      </c>
    </row>
    <row r="176" spans="1:18" ht="22.5" customHeight="1">
      <c r="A176" s="1324" t="s">
        <v>34</v>
      </c>
      <c r="B176" s="1325"/>
      <c r="C176" s="519" t="s">
        <v>19</v>
      </c>
      <c r="D176" s="519" t="s">
        <v>14</v>
      </c>
      <c r="E176" s="523">
        <f t="shared" ref="E176:G177" si="101">E6+E16+E26+E36+E56+E66+E76+E86+E96+E106+E126+E136+E156+E166</f>
        <v>101841.5316</v>
      </c>
      <c r="F176" s="523" t="e">
        <f t="shared" si="101"/>
        <v>#REF!</v>
      </c>
      <c r="G176" s="520">
        <f t="shared" si="101"/>
        <v>104322.93299999998</v>
      </c>
      <c r="H176" s="534" t="e">
        <f t="shared" si="65"/>
        <v>#REF!</v>
      </c>
      <c r="I176" s="535" t="e">
        <f t="shared" si="66"/>
        <v>#REF!</v>
      </c>
      <c r="J176" s="534">
        <f t="shared" si="67"/>
        <v>2481.4013999999734</v>
      </c>
      <c r="K176" s="535">
        <f t="shared" si="68"/>
        <v>2.4365318952056819E-2</v>
      </c>
      <c r="L176" s="522" t="e">
        <f>E176+'апрель 2013 (по бухг)'!L176</f>
        <v>#REF!</v>
      </c>
      <c r="M176" s="522" t="e">
        <f>F176+'апрель 2013 (по бухг)'!M176</f>
        <v>#REF!</v>
      </c>
      <c r="N176" s="522" t="e">
        <f>G176+'апрель 2013 (по бухг)'!N176</f>
        <v>#REF!</v>
      </c>
      <c r="O176" s="955" t="e">
        <f t="shared" si="78"/>
        <v>#REF!</v>
      </c>
      <c r="P176" s="956" t="e">
        <f t="shared" si="79"/>
        <v>#REF!</v>
      </c>
      <c r="Q176" s="955" t="e">
        <f t="shared" si="80"/>
        <v>#REF!</v>
      </c>
      <c r="R176" s="957" t="e">
        <f t="shared" si="81"/>
        <v>#REF!</v>
      </c>
    </row>
    <row r="177" spans="1:18">
      <c r="A177" s="1326"/>
      <c r="B177" s="1327"/>
      <c r="C177" s="1307" t="s">
        <v>15</v>
      </c>
      <c r="D177" s="1001" t="s">
        <v>14</v>
      </c>
      <c r="E177" s="13">
        <f t="shared" si="101"/>
        <v>10656.821000000002</v>
      </c>
      <c r="F177" s="13" t="e">
        <f t="shared" si="101"/>
        <v>#REF!</v>
      </c>
      <c r="G177" s="147">
        <f t="shared" si="101"/>
        <v>8991.2040000000015</v>
      </c>
      <c r="H177" s="78" t="e">
        <f t="shared" ref="H177:H185" si="102">G177-F177</f>
        <v>#REF!</v>
      </c>
      <c r="I177" s="86" t="e">
        <f t="shared" ref="I177:I185" si="103">IF(F177=0," ",H177/F177)</f>
        <v>#REF!</v>
      </c>
      <c r="J177" s="78">
        <f t="shared" ref="J177:J185" si="104">G177-E177</f>
        <v>-1665.6170000000002</v>
      </c>
      <c r="K177" s="86">
        <f t="shared" ref="K177:K185" si="105">IF(E177=0," ",J177/E177)</f>
        <v>-0.1562958597127605</v>
      </c>
      <c r="L177" s="18" t="e">
        <f>E177+'апрель 2013 (по бухг)'!L177</f>
        <v>#REF!</v>
      </c>
      <c r="M177" s="18" t="e">
        <f>F177+'апрель 2013 (по бухг)'!M177</f>
        <v>#REF!</v>
      </c>
      <c r="N177" s="18" t="e">
        <f>G177+'апрель 2013 (по бухг)'!N177</f>
        <v>#REF!</v>
      </c>
      <c r="O177" s="958" t="e">
        <f t="shared" si="78"/>
        <v>#REF!</v>
      </c>
      <c r="P177" s="959" t="e">
        <f t="shared" si="79"/>
        <v>#REF!</v>
      </c>
      <c r="Q177" s="958" t="e">
        <f t="shared" si="80"/>
        <v>#REF!</v>
      </c>
      <c r="R177" s="961" t="e">
        <f t="shared" si="81"/>
        <v>#REF!</v>
      </c>
    </row>
    <row r="178" spans="1:18">
      <c r="A178" s="1326"/>
      <c r="B178" s="1327"/>
      <c r="C178" s="1308"/>
      <c r="D178" s="1001" t="s">
        <v>16</v>
      </c>
      <c r="E178" s="15">
        <f>E177/E176</f>
        <v>0.10464120906838366</v>
      </c>
      <c r="F178" s="15" t="e">
        <f>F177/F176</f>
        <v>#REF!</v>
      </c>
      <c r="G178" s="11">
        <f>G177/G176</f>
        <v>8.6186265487761968E-2</v>
      </c>
      <c r="H178" s="452"/>
      <c r="I178" s="453" t="e">
        <f>G178-F178</f>
        <v>#REF!</v>
      </c>
      <c r="J178" s="454"/>
      <c r="K178" s="453">
        <f>G178-E178</f>
        <v>-1.8454943580621691E-2</v>
      </c>
      <c r="L178" s="19" t="e">
        <f>L177/L176</f>
        <v>#REF!</v>
      </c>
      <c r="M178" s="11" t="e">
        <f>M177/M176</f>
        <v>#REF!</v>
      </c>
      <c r="N178" s="11" t="e">
        <f>N177/N176</f>
        <v>#REF!</v>
      </c>
      <c r="O178" s="962"/>
      <c r="P178" s="963" t="e">
        <f>N178-M178</f>
        <v>#REF!</v>
      </c>
      <c r="Q178" s="964"/>
      <c r="R178" s="965" t="e">
        <f>N178-L178</f>
        <v>#REF!</v>
      </c>
    </row>
    <row r="179" spans="1:18" hidden="1">
      <c r="A179" s="1326"/>
      <c r="B179" s="1327"/>
      <c r="C179" s="1307" t="s">
        <v>17</v>
      </c>
      <c r="D179" s="1001" t="s">
        <v>14</v>
      </c>
      <c r="E179" s="13">
        <f>E9+E19+E29+E39+E59+E69+E79+E89+E99+E109+E129+E139+E159+E169</f>
        <v>10474.451999999999</v>
      </c>
      <c r="F179" s="13" t="e">
        <f>F9+F19+F29+F39+F59+F69+F79+F89+F99+F109+F129+F139+F159+F169</f>
        <v>#REF!</v>
      </c>
      <c r="G179" s="9" t="e">
        <f>G9+G19+G29+G39+G59+G69+G79+G89+G99+G109+G129+G139+G159+G169</f>
        <v>#REF!</v>
      </c>
      <c r="H179" s="78" t="e">
        <f t="shared" si="102"/>
        <v>#REF!</v>
      </c>
      <c r="I179" s="86" t="e">
        <f t="shared" si="103"/>
        <v>#REF!</v>
      </c>
      <c r="J179" s="78" t="e">
        <f t="shared" si="104"/>
        <v>#REF!</v>
      </c>
      <c r="K179" s="86" t="e">
        <f t="shared" si="105"/>
        <v>#REF!</v>
      </c>
      <c r="L179" s="18" t="e">
        <f>E179+'апрель 2013 (по бухг)'!L179</f>
        <v>#REF!</v>
      </c>
      <c r="M179" s="18" t="e">
        <f>F179+'апрель 2013 (по бухг)'!M179</f>
        <v>#REF!</v>
      </c>
      <c r="N179" s="18" t="e">
        <f>G179+'апрель 2013 (по бухг)'!N179</f>
        <v>#REF!</v>
      </c>
      <c r="O179" s="958" t="e">
        <f t="shared" si="78"/>
        <v>#REF!</v>
      </c>
      <c r="P179" s="959" t="e">
        <f t="shared" si="79"/>
        <v>#REF!</v>
      </c>
      <c r="Q179" s="958" t="e">
        <f t="shared" si="80"/>
        <v>#REF!</v>
      </c>
      <c r="R179" s="961" t="e">
        <f t="shared" si="81"/>
        <v>#REF!</v>
      </c>
    </row>
    <row r="180" spans="1:18" hidden="1">
      <c r="A180" s="1326"/>
      <c r="B180" s="1327"/>
      <c r="C180" s="1308"/>
      <c r="D180" s="1001" t="s">
        <v>16</v>
      </c>
      <c r="E180" s="11">
        <f>E179/E176</f>
        <v>0.10285049562235765</v>
      </c>
      <c r="F180" s="11" t="e">
        <f>F179/F176</f>
        <v>#REF!</v>
      </c>
      <c r="G180" s="11" t="e">
        <f>G179/G176</f>
        <v>#REF!</v>
      </c>
      <c r="H180" s="78" t="e">
        <f t="shared" si="102"/>
        <v>#REF!</v>
      </c>
      <c r="I180" s="86" t="e">
        <f t="shared" si="103"/>
        <v>#REF!</v>
      </c>
      <c r="J180" s="78" t="e">
        <f t="shared" si="104"/>
        <v>#REF!</v>
      </c>
      <c r="K180" s="86" t="e">
        <f t="shared" si="105"/>
        <v>#REF!</v>
      </c>
      <c r="L180" s="19" t="e">
        <f>L179/L176</f>
        <v>#REF!</v>
      </c>
      <c r="M180" s="11" t="e">
        <f>M179/M176</f>
        <v>#REF!</v>
      </c>
      <c r="N180" s="11" t="e">
        <f>N179/N176</f>
        <v>#REF!</v>
      </c>
      <c r="O180" s="958" t="e">
        <f t="shared" si="78"/>
        <v>#REF!</v>
      </c>
      <c r="P180" s="959" t="e">
        <f t="shared" si="79"/>
        <v>#REF!</v>
      </c>
      <c r="Q180" s="958" t="e">
        <f t="shared" si="80"/>
        <v>#REF!</v>
      </c>
      <c r="R180" s="961" t="e">
        <f t="shared" si="81"/>
        <v>#REF!</v>
      </c>
    </row>
    <row r="181" spans="1:18" hidden="1">
      <c r="A181" s="1326"/>
      <c r="B181" s="1327"/>
      <c r="C181" s="1307" t="s">
        <v>18</v>
      </c>
      <c r="D181" s="1001" t="s">
        <v>14</v>
      </c>
      <c r="E181" s="13">
        <f>E11+E21+E31+E41+E61+E71+E81+E91+E101+E111+E131+E141+E161+E171</f>
        <v>168.85400000000027</v>
      </c>
      <c r="F181" s="13" t="e">
        <f>F11+F21+F31+F41+F61+F71+F81+F91+F101+F111+F131+F141+F161+F171</f>
        <v>#REF!</v>
      </c>
      <c r="G181" s="9" t="e">
        <f>G11+G21+G31+G41+G61+G71+G81+G91+G101+G111+G131+G141+G161+G171</f>
        <v>#REF!</v>
      </c>
      <c r="H181" s="78" t="e">
        <f t="shared" si="102"/>
        <v>#REF!</v>
      </c>
      <c r="I181" s="86" t="e">
        <f t="shared" si="103"/>
        <v>#REF!</v>
      </c>
      <c r="J181" s="78" t="e">
        <f t="shared" si="104"/>
        <v>#REF!</v>
      </c>
      <c r="K181" s="86" t="e">
        <f t="shared" si="105"/>
        <v>#REF!</v>
      </c>
      <c r="L181" s="18" t="e">
        <f>E181+'апрель 2013 (по бухг)'!L181</f>
        <v>#REF!</v>
      </c>
      <c r="M181" s="18" t="e">
        <f>F181+'апрель 2013 (по бухг)'!M181</f>
        <v>#REF!</v>
      </c>
      <c r="N181" s="18" t="e">
        <f>G181+'апрель 2013 (по бухг)'!N181</f>
        <v>#REF!</v>
      </c>
      <c r="O181" s="958" t="e">
        <f t="shared" si="78"/>
        <v>#REF!</v>
      </c>
      <c r="P181" s="959" t="e">
        <f t="shared" si="79"/>
        <v>#REF!</v>
      </c>
      <c r="Q181" s="958" t="e">
        <f t="shared" si="80"/>
        <v>#REF!</v>
      </c>
      <c r="R181" s="961" t="e">
        <f t="shared" si="81"/>
        <v>#REF!</v>
      </c>
    </row>
    <row r="182" spans="1:18" hidden="1">
      <c r="A182" s="1326"/>
      <c r="B182" s="1327"/>
      <c r="C182" s="1308"/>
      <c r="D182" s="1001" t="s">
        <v>16</v>
      </c>
      <c r="E182" s="11">
        <f>E181/E176</f>
        <v>1.6580072721530071E-3</v>
      </c>
      <c r="F182" s="11" t="e">
        <f t="shared" ref="F182:G182" si="106">F181/F176</f>
        <v>#REF!</v>
      </c>
      <c r="G182" s="11" t="e">
        <f t="shared" si="106"/>
        <v>#REF!</v>
      </c>
      <c r="H182" s="78" t="e">
        <f t="shared" si="102"/>
        <v>#REF!</v>
      </c>
      <c r="I182" s="86" t="e">
        <f t="shared" si="103"/>
        <v>#REF!</v>
      </c>
      <c r="J182" s="78" t="e">
        <f t="shared" si="104"/>
        <v>#REF!</v>
      </c>
      <c r="K182" s="86" t="e">
        <f t="shared" si="105"/>
        <v>#REF!</v>
      </c>
      <c r="L182" s="19" t="e">
        <f>L181/L176</f>
        <v>#REF!</v>
      </c>
      <c r="M182" s="11" t="e">
        <f>M181/M176</f>
        <v>#REF!</v>
      </c>
      <c r="N182" s="11" t="e">
        <f>N181/N176</f>
        <v>#REF!</v>
      </c>
      <c r="O182" s="958" t="e">
        <f t="shared" si="78"/>
        <v>#REF!</v>
      </c>
      <c r="P182" s="959" t="e">
        <f t="shared" si="79"/>
        <v>#REF!</v>
      </c>
      <c r="Q182" s="958" t="e">
        <f t="shared" si="80"/>
        <v>#REF!</v>
      </c>
      <c r="R182" s="961" t="e">
        <f t="shared" si="81"/>
        <v>#REF!</v>
      </c>
    </row>
    <row r="183" spans="1:18" ht="25.5" customHeight="1">
      <c r="A183" s="1326"/>
      <c r="B183" s="1327"/>
      <c r="C183" s="513" t="s">
        <v>111</v>
      </c>
      <c r="D183" s="1003" t="s">
        <v>14</v>
      </c>
      <c r="E183" s="233">
        <f>E13+E23+E33+E43+E63+E73+E83+E93+E103+E113+E133+E143+E163+E173</f>
        <v>91184.71060000002</v>
      </c>
      <c r="F183" s="233" t="e">
        <f t="shared" ref="F183:G185" si="107">F13+F23+F33+F43+F63+F73+F83+F93+F103+F113+F133+F143+F163+F173</f>
        <v>#REF!</v>
      </c>
      <c r="G183" s="613">
        <f t="shared" si="107"/>
        <v>95331.728999999978</v>
      </c>
      <c r="H183" s="78" t="e">
        <f t="shared" si="102"/>
        <v>#REF!</v>
      </c>
      <c r="I183" s="86" t="e">
        <f t="shared" si="103"/>
        <v>#REF!</v>
      </c>
      <c r="J183" s="78">
        <f t="shared" si="104"/>
        <v>4147.0183999999572</v>
      </c>
      <c r="K183" s="86">
        <f t="shared" si="105"/>
        <v>4.5479317450396739E-2</v>
      </c>
      <c r="L183" s="515" t="e">
        <f>L176-L177</f>
        <v>#REF!</v>
      </c>
      <c r="M183" s="514" t="e">
        <f>M176-M177</f>
        <v>#REF!</v>
      </c>
      <c r="N183" s="514" t="e">
        <f>N176-N177</f>
        <v>#REF!</v>
      </c>
      <c r="O183" s="958" t="e">
        <f t="shared" si="78"/>
        <v>#REF!</v>
      </c>
      <c r="P183" s="959" t="e">
        <f t="shared" si="79"/>
        <v>#REF!</v>
      </c>
      <c r="Q183" s="958" t="e">
        <f t="shared" si="80"/>
        <v>#REF!</v>
      </c>
      <c r="R183" s="961" t="e">
        <f t="shared" si="81"/>
        <v>#REF!</v>
      </c>
    </row>
    <row r="184" spans="1:18" ht="25.5" customHeight="1">
      <c r="A184" s="1326"/>
      <c r="B184" s="1327"/>
      <c r="C184" s="518" t="s">
        <v>104</v>
      </c>
      <c r="D184" s="1001" t="s">
        <v>14</v>
      </c>
      <c r="E184" s="236">
        <f>E14+E24+E34+E44+E64+E74+E84+E94+E104+E114+E134+E144+E164+E174</f>
        <v>341.25099999999998</v>
      </c>
      <c r="F184" s="236">
        <f t="shared" si="107"/>
        <v>314.04899999999998</v>
      </c>
      <c r="G184" s="952">
        <f t="shared" si="107"/>
        <v>528.09900000000005</v>
      </c>
      <c r="H184" s="78">
        <f>G184-F184</f>
        <v>214.05000000000007</v>
      </c>
      <c r="I184" s="86">
        <f t="shared" si="103"/>
        <v>0.68158153663918719</v>
      </c>
      <c r="J184" s="78">
        <f t="shared" si="104"/>
        <v>186.84800000000007</v>
      </c>
      <c r="K184" s="86">
        <f t="shared" si="105"/>
        <v>0.54753832223202303</v>
      </c>
      <c r="L184" s="516" t="e">
        <f>E184+'апрель 2013 (по бухг)'!L184</f>
        <v>#REF!</v>
      </c>
      <c r="M184" s="516" t="e">
        <f>F184+'апрель 2013 (по бухг)'!M184</f>
        <v>#REF!</v>
      </c>
      <c r="N184" s="516" t="e">
        <f>G184+'апрель 2013 (по бухг)'!N184</f>
        <v>#REF!</v>
      </c>
      <c r="O184" s="958" t="e">
        <f t="shared" si="78"/>
        <v>#REF!</v>
      </c>
      <c r="P184" s="959" t="e">
        <f t="shared" si="79"/>
        <v>#REF!</v>
      </c>
      <c r="Q184" s="958" t="e">
        <f t="shared" si="80"/>
        <v>#REF!</v>
      </c>
      <c r="R184" s="961" t="e">
        <f t="shared" si="81"/>
        <v>#REF!</v>
      </c>
    </row>
    <row r="185" spans="1:18" ht="33.75" customHeight="1" thickBot="1">
      <c r="A185" s="1328"/>
      <c r="B185" s="1329"/>
      <c r="C185" s="525" t="s">
        <v>106</v>
      </c>
      <c r="D185" s="526" t="s">
        <v>14</v>
      </c>
      <c r="E185" s="562">
        <f>E15+E25+E35+E45+E65+E75+E85+E95+E105+E115+E135+E145+E165+E175</f>
        <v>90843.459600000031</v>
      </c>
      <c r="F185" s="563" t="e">
        <f t="shared" si="107"/>
        <v>#REF!</v>
      </c>
      <c r="G185" s="611">
        <f t="shared" si="107"/>
        <v>94803.62999999999</v>
      </c>
      <c r="H185" s="528" t="e">
        <f t="shared" si="102"/>
        <v>#REF!</v>
      </c>
      <c r="I185" s="529" t="e">
        <f t="shared" si="103"/>
        <v>#REF!</v>
      </c>
      <c r="J185" s="528">
        <f t="shared" si="104"/>
        <v>3960.170399999959</v>
      </c>
      <c r="K185" s="529">
        <f t="shared" si="105"/>
        <v>4.3593346372290273E-2</v>
      </c>
      <c r="L185" s="527" t="e">
        <f>E185+'апрель 2013 (по бухг)'!L185</f>
        <v>#REF!</v>
      </c>
      <c r="M185" s="527" t="e">
        <f>F185+'апрель 2013 (по бухг)'!M185</f>
        <v>#REF!</v>
      </c>
      <c r="N185" s="527" t="e">
        <f>G185+'апрель 2013 (по бухг)'!N185</f>
        <v>#REF!</v>
      </c>
      <c r="O185" s="966" t="e">
        <f t="shared" si="78"/>
        <v>#REF!</v>
      </c>
      <c r="P185" s="967" t="e">
        <f t="shared" si="79"/>
        <v>#REF!</v>
      </c>
      <c r="Q185" s="966" t="e">
        <f t="shared" si="80"/>
        <v>#REF!</v>
      </c>
      <c r="R185" s="968" t="e">
        <f t="shared" si="81"/>
        <v>#REF!</v>
      </c>
    </row>
    <row r="186" spans="1:18" hidden="1">
      <c r="B186" s="1000" t="s">
        <v>35</v>
      </c>
      <c r="E186" s="16">
        <f>E176-E177</f>
        <v>91184.710600000006</v>
      </c>
      <c r="F186" s="16" t="e">
        <f>F176-F177</f>
        <v>#REF!</v>
      </c>
      <c r="G186" s="16">
        <f>G176-G177</f>
        <v>95331.728999999978</v>
      </c>
      <c r="L186" s="16" t="e">
        <f>L176-L177</f>
        <v>#REF!</v>
      </c>
      <c r="M186" s="16" t="e">
        <f>M176-M177</f>
        <v>#REF!</v>
      </c>
      <c r="N186" s="16" t="e">
        <f>N176-N177</f>
        <v>#REF!</v>
      </c>
    </row>
    <row r="187" spans="1:18" hidden="1">
      <c r="E187" s="14">
        <f>E183-E186</f>
        <v>0</v>
      </c>
      <c r="F187" s="14" t="e">
        <f>F183-F186</f>
        <v>#REF!</v>
      </c>
      <c r="G187" s="14">
        <f>G183-G186</f>
        <v>0</v>
      </c>
      <c r="L187" s="14" t="e">
        <f>L183-L186</f>
        <v>#REF!</v>
      </c>
      <c r="M187" s="14" t="e">
        <f>M183-M186</f>
        <v>#REF!</v>
      </c>
      <c r="N187" s="14" t="e">
        <f>N183-N186</f>
        <v>#REF!</v>
      </c>
    </row>
    <row r="188" spans="1:18" hidden="1"/>
    <row r="189" spans="1:18" hidden="1">
      <c r="G189" s="216">
        <v>10658.781000000001</v>
      </c>
    </row>
    <row r="190" spans="1:18" hidden="1">
      <c r="B190" s="489"/>
      <c r="G190" s="155">
        <f>G177-G189</f>
        <v>-1667.5769999999993</v>
      </c>
    </row>
    <row r="191" spans="1:18" hidden="1">
      <c r="B191" s="489"/>
      <c r="G191" s="155"/>
    </row>
    <row r="192" spans="1:18" hidden="1">
      <c r="B192" s="489"/>
    </row>
    <row r="193" spans="2:8" hidden="1">
      <c r="B193" s="489"/>
    </row>
    <row r="194" spans="2:8" hidden="1">
      <c r="B194" s="489"/>
    </row>
    <row r="195" spans="2:8" hidden="1">
      <c r="B195" s="489"/>
    </row>
    <row r="196" spans="2:8" hidden="1">
      <c r="B196" s="489"/>
    </row>
    <row r="197" spans="2:8">
      <c r="B197" s="489"/>
      <c r="E197" s="216"/>
      <c r="F197" s="155"/>
      <c r="G197" s="216"/>
    </row>
    <row r="198" spans="2:8">
      <c r="F198" s="155"/>
      <c r="G198" s="155"/>
    </row>
    <row r="200" spans="2:8">
      <c r="E200" s="216" t="e">
        <f>E185+'01-2021'!#REF!</f>
        <v>#REF!</v>
      </c>
      <c r="F200" s="216" t="e">
        <f>F185+'01-2021'!#REF!</f>
        <v>#REF!</v>
      </c>
      <c r="G200" s="216" t="e">
        <f>G185+'01-2021'!#REF!</f>
        <v>#REF!</v>
      </c>
    </row>
    <row r="201" spans="2:8">
      <c r="E201" s="216" t="e">
        <f>E200-L185</f>
        <v>#REF!</v>
      </c>
      <c r="F201" s="216" t="e">
        <f>F200-M185</f>
        <v>#REF!</v>
      </c>
      <c r="G201" s="216" t="e">
        <f>G200-N185</f>
        <v>#REF!</v>
      </c>
    </row>
    <row r="206" spans="2:8">
      <c r="F206" s="216"/>
      <c r="G206" s="216"/>
      <c r="H206" s="575"/>
    </row>
    <row r="207" spans="2:8">
      <c r="F207" s="216"/>
      <c r="G207" s="216"/>
      <c r="H207" s="575"/>
    </row>
    <row r="208" spans="2:8">
      <c r="F208" s="216"/>
      <c r="G208" s="216"/>
      <c r="H208" s="575"/>
    </row>
    <row r="209" spans="6:8">
      <c r="F209" s="216"/>
      <c r="G209" s="216"/>
      <c r="H209" s="575"/>
    </row>
    <row r="210" spans="6:8">
      <c r="F210" s="216"/>
      <c r="G210" s="216"/>
      <c r="H210" s="575"/>
    </row>
    <row r="211" spans="6:8">
      <c r="F211" s="216"/>
      <c r="G211" s="216"/>
      <c r="H211" s="575"/>
    </row>
    <row r="212" spans="6:8">
      <c r="F212" s="216"/>
      <c r="G212" s="216"/>
      <c r="H212" s="575"/>
    </row>
    <row r="213" spans="6:8">
      <c r="F213" s="216"/>
      <c r="G213" s="216"/>
      <c r="H213" s="575"/>
    </row>
    <row r="214" spans="6:8">
      <c r="F214" s="216"/>
      <c r="G214" s="216"/>
      <c r="H214" s="575"/>
    </row>
    <row r="215" spans="6:8">
      <c r="F215" s="216"/>
      <c r="G215" s="216"/>
      <c r="H215" s="575"/>
    </row>
    <row r="216" spans="6:8">
      <c r="F216" s="216"/>
      <c r="G216" s="216"/>
      <c r="H216" s="575"/>
    </row>
    <row r="217" spans="6:8">
      <c r="F217" s="216"/>
      <c r="G217" s="216"/>
      <c r="H217" s="575"/>
    </row>
    <row r="218" spans="6:8">
      <c r="F218" s="216"/>
      <c r="G218" s="216"/>
      <c r="H218" s="575"/>
    </row>
    <row r="219" spans="6:8">
      <c r="F219" s="216"/>
      <c r="G219" s="216"/>
      <c r="H219" s="575"/>
    </row>
    <row r="220" spans="6:8">
      <c r="F220" s="216"/>
      <c r="G220" s="216"/>
      <c r="H220" s="575"/>
    </row>
    <row r="221" spans="6:8">
      <c r="F221" s="216"/>
      <c r="G221" s="216"/>
      <c r="H221" s="575"/>
    </row>
    <row r="222" spans="6:8">
      <c r="F222" s="216"/>
      <c r="G222" s="216"/>
      <c r="H222" s="575"/>
    </row>
  </sheetData>
  <mergeCells count="99">
    <mergeCell ref="B1:I1"/>
    <mergeCell ref="A166:A175"/>
    <mergeCell ref="B166:B175"/>
    <mergeCell ref="C167:C168"/>
    <mergeCell ref="C169:C170"/>
    <mergeCell ref="C171:C172"/>
    <mergeCell ref="A126:A135"/>
    <mergeCell ref="B126:B135"/>
    <mergeCell ref="C127:C128"/>
    <mergeCell ref="C129:C130"/>
    <mergeCell ref="C131:C132"/>
    <mergeCell ref="A136:A145"/>
    <mergeCell ref="B136:B145"/>
    <mergeCell ref="C137:C138"/>
    <mergeCell ref="C139:C140"/>
    <mergeCell ref="C141:C142"/>
    <mergeCell ref="A176:B185"/>
    <mergeCell ref="C177:C178"/>
    <mergeCell ref="C179:C180"/>
    <mergeCell ref="C181:C182"/>
    <mergeCell ref="A146:A155"/>
    <mergeCell ref="B146:B155"/>
    <mergeCell ref="C147:C148"/>
    <mergeCell ref="C149:C150"/>
    <mergeCell ref="C151:C152"/>
    <mergeCell ref="A156:A165"/>
    <mergeCell ref="B156:B165"/>
    <mergeCell ref="C157:C158"/>
    <mergeCell ref="C159:C160"/>
    <mergeCell ref="C161:C162"/>
    <mergeCell ref="A106:A115"/>
    <mergeCell ref="B106:B115"/>
    <mergeCell ref="C107:C108"/>
    <mergeCell ref="C109:C110"/>
    <mergeCell ref="C111:C112"/>
    <mergeCell ref="A116:A125"/>
    <mergeCell ref="B116:B125"/>
    <mergeCell ref="C117:C118"/>
    <mergeCell ref="C119:C120"/>
    <mergeCell ref="C121:C122"/>
    <mergeCell ref="A86:A95"/>
    <mergeCell ref="B86:B95"/>
    <mergeCell ref="C87:C88"/>
    <mergeCell ref="C89:C90"/>
    <mergeCell ref="C91:C92"/>
    <mergeCell ref="A96:A105"/>
    <mergeCell ref="B96:B105"/>
    <mergeCell ref="C97:C98"/>
    <mergeCell ref="C99:C100"/>
    <mergeCell ref="C101:C102"/>
    <mergeCell ref="A66:A75"/>
    <mergeCell ref="B66:B75"/>
    <mergeCell ref="C67:C68"/>
    <mergeCell ref="C69:C70"/>
    <mergeCell ref="C71:C72"/>
    <mergeCell ref="A76:A85"/>
    <mergeCell ref="B76:B85"/>
    <mergeCell ref="C77:C78"/>
    <mergeCell ref="C79:C80"/>
    <mergeCell ref="C81:C82"/>
    <mergeCell ref="A46:A55"/>
    <mergeCell ref="B46:B55"/>
    <mergeCell ref="C47:C48"/>
    <mergeCell ref="C49:C50"/>
    <mergeCell ref="C51:C52"/>
    <mergeCell ref="A56:A65"/>
    <mergeCell ref="B56:B65"/>
    <mergeCell ref="C57:C58"/>
    <mergeCell ref="C59:C60"/>
    <mergeCell ref="C61:C62"/>
    <mergeCell ref="A26:A35"/>
    <mergeCell ref="B26:B35"/>
    <mergeCell ref="C27:C28"/>
    <mergeCell ref="C29:C30"/>
    <mergeCell ref="C31:C32"/>
    <mergeCell ref="A36:A45"/>
    <mergeCell ref="B36:B45"/>
    <mergeCell ref="C37:C38"/>
    <mergeCell ref="C39:C40"/>
    <mergeCell ref="C41:C42"/>
    <mergeCell ref="A6:A15"/>
    <mergeCell ref="B6:B15"/>
    <mergeCell ref="C7:C8"/>
    <mergeCell ref="C9:C10"/>
    <mergeCell ref="C11:C12"/>
    <mergeCell ref="A16:A25"/>
    <mergeCell ref="B16:B25"/>
    <mergeCell ref="C17:C18"/>
    <mergeCell ref="C19:C20"/>
    <mergeCell ref="C21:C22"/>
    <mergeCell ref="A2:A4"/>
    <mergeCell ref="B2:B4"/>
    <mergeCell ref="D2:D4"/>
    <mergeCell ref="E2:K2"/>
    <mergeCell ref="L2:R2"/>
    <mergeCell ref="H3:I3"/>
    <mergeCell ref="J3:K3"/>
    <mergeCell ref="O3:P3"/>
    <mergeCell ref="Q3:R3"/>
  </mergeCells>
  <printOptions horizontalCentered="1"/>
  <pageMargins left="0.39370078740157483" right="0.39370078740157483" top="0.78740157480314965" bottom="0.39370078740157483" header="0.31496062992125984" footer="0.31496062992125984"/>
  <pageSetup paperSize="8" scale="65" orientation="landscape" horizontalDpi="180" verticalDpi="180" r:id="rId1"/>
  <headerFooter alignWithMargins="0">
    <oddFooter>&amp;R&amp;N</oddFooter>
  </headerFooter>
  <rowBreaks count="2" manualBreakCount="2">
    <brk id="85" max="16383" man="1"/>
    <brk id="165" max="16383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R201"/>
  <sheetViews>
    <sheetView view="pageBreakPreview" zoomScaleNormal="80" zoomScaleSheetLayoutView="100" workbookViewId="0">
      <pane xSplit="3" ySplit="4" topLeftCell="D55" activePane="bottomRight" state="frozen"/>
      <selection activeCell="A5" sqref="A5:XFD5"/>
      <selection pane="topRight" activeCell="A5" sqref="A5:XFD5"/>
      <selection pane="bottomLeft" activeCell="A5" sqref="A5:XFD5"/>
      <selection pane="bottomRight" activeCell="A5" sqref="A5:XFD5"/>
    </sheetView>
  </sheetViews>
  <sheetFormatPr defaultRowHeight="15"/>
  <cols>
    <col min="1" max="1" width="7.140625" customWidth="1"/>
    <col min="2" max="2" width="22.7109375" style="2" customWidth="1"/>
    <col min="3" max="3" width="34.28515625" style="6" customWidth="1"/>
    <col min="4" max="4" width="18.140625" style="6" customWidth="1"/>
    <col min="5" max="5" width="19.140625" style="6" customWidth="1"/>
    <col min="6" max="6" width="19.7109375" style="6" customWidth="1"/>
    <col min="7" max="7" width="22.140625" style="6" customWidth="1"/>
    <col min="8" max="8" width="14" style="80" customWidth="1"/>
    <col min="9" max="9" width="14.28515625" style="80" customWidth="1"/>
    <col min="10" max="10" width="15.42578125" style="80" customWidth="1"/>
    <col min="11" max="11" width="13.28515625" style="80" customWidth="1"/>
    <col min="12" max="12" width="16.5703125" style="6" customWidth="1"/>
    <col min="13" max="13" width="15" style="6" customWidth="1"/>
    <col min="14" max="14" width="18.42578125" style="6" customWidth="1"/>
    <col min="15" max="15" width="14" style="80" customWidth="1"/>
    <col min="16" max="16" width="14.28515625" style="80" customWidth="1"/>
    <col min="17" max="17" width="16.42578125" style="80" customWidth="1"/>
    <col min="18" max="18" width="13.28515625" style="80" customWidth="1"/>
    <col min="19" max="19" width="15.42578125" customWidth="1"/>
    <col min="20" max="20" width="10.42578125" customWidth="1"/>
    <col min="21" max="21" width="9.28515625" customWidth="1"/>
  </cols>
  <sheetData>
    <row r="1" spans="1:18" ht="32.25" customHeight="1" thickBot="1">
      <c r="B1" s="1279" t="s">
        <v>55</v>
      </c>
      <c r="C1" s="1279"/>
      <c r="D1" s="1279"/>
    </row>
    <row r="2" spans="1:18">
      <c r="A2" s="1339" t="s">
        <v>30</v>
      </c>
      <c r="B2" s="1342" t="s">
        <v>29</v>
      </c>
      <c r="C2" s="538" t="s">
        <v>27</v>
      </c>
      <c r="D2" s="1342" t="s">
        <v>28</v>
      </c>
      <c r="E2" s="1344" t="s">
        <v>40</v>
      </c>
      <c r="F2" s="1344"/>
      <c r="G2" s="1344"/>
      <c r="H2" s="1344"/>
      <c r="I2" s="1344"/>
      <c r="J2" s="1344"/>
      <c r="K2" s="1344"/>
      <c r="L2" s="1345" t="s">
        <v>33</v>
      </c>
      <c r="M2" s="1345"/>
      <c r="N2" s="1345"/>
      <c r="O2" s="1345"/>
      <c r="P2" s="1345"/>
      <c r="Q2" s="1345"/>
      <c r="R2" s="1346"/>
    </row>
    <row r="3" spans="1:18" ht="37.5" customHeight="1">
      <c r="A3" s="1340" t="s">
        <v>30</v>
      </c>
      <c r="B3" s="1305" t="s">
        <v>29</v>
      </c>
      <c r="C3" s="450" t="s">
        <v>27</v>
      </c>
      <c r="D3" s="1305" t="s">
        <v>28</v>
      </c>
      <c r="E3" s="451" t="s">
        <v>2</v>
      </c>
      <c r="F3" s="451" t="s">
        <v>107</v>
      </c>
      <c r="G3" s="451" t="s">
        <v>108</v>
      </c>
      <c r="H3" s="1302" t="s">
        <v>109</v>
      </c>
      <c r="I3" s="1302"/>
      <c r="J3" s="1302" t="s">
        <v>110</v>
      </c>
      <c r="K3" s="1303"/>
      <c r="L3" s="448" t="s">
        <v>2</v>
      </c>
      <c r="M3" s="448" t="s">
        <v>107</v>
      </c>
      <c r="N3" s="448" t="s">
        <v>108</v>
      </c>
      <c r="O3" s="1288" t="s">
        <v>109</v>
      </c>
      <c r="P3" s="1288"/>
      <c r="Q3" s="1288" t="s">
        <v>110</v>
      </c>
      <c r="R3" s="1347"/>
    </row>
    <row r="4" spans="1:18" ht="22.5" customHeight="1" thickBot="1">
      <c r="A4" s="1341"/>
      <c r="B4" s="1343"/>
      <c r="C4" s="539"/>
      <c r="D4" s="1343"/>
      <c r="E4" s="540" t="s">
        <v>14</v>
      </c>
      <c r="F4" s="540" t="s">
        <v>14</v>
      </c>
      <c r="G4" s="540" t="s">
        <v>14</v>
      </c>
      <c r="H4" s="541" t="s">
        <v>14</v>
      </c>
      <c r="I4" s="541" t="s">
        <v>26</v>
      </c>
      <c r="J4" s="541" t="s">
        <v>14</v>
      </c>
      <c r="K4" s="542" t="s">
        <v>26</v>
      </c>
      <c r="L4" s="540" t="s">
        <v>14</v>
      </c>
      <c r="M4" s="540" t="s">
        <v>14</v>
      </c>
      <c r="N4" s="540" t="s">
        <v>14</v>
      </c>
      <c r="O4" s="541" t="s">
        <v>14</v>
      </c>
      <c r="P4" s="541" t="s">
        <v>26</v>
      </c>
      <c r="Q4" s="541" t="s">
        <v>14</v>
      </c>
      <c r="R4" s="543" t="s">
        <v>26</v>
      </c>
    </row>
    <row r="5" spans="1:18" s="1132" customFormat="1" ht="12.75" customHeight="1" thickBot="1">
      <c r="A5" s="1130">
        <v>1</v>
      </c>
      <c r="B5" s="1131">
        <v>2</v>
      </c>
      <c r="C5" s="1130">
        <v>3</v>
      </c>
      <c r="D5" s="1130">
        <v>4</v>
      </c>
      <c r="E5" s="1131">
        <v>5</v>
      </c>
      <c r="F5" s="1130">
        <v>6</v>
      </c>
      <c r="G5" s="1130">
        <v>7</v>
      </c>
      <c r="H5" s="1131">
        <v>8</v>
      </c>
      <c r="I5" s="1130">
        <v>9</v>
      </c>
      <c r="J5" s="1130">
        <v>10</v>
      </c>
      <c r="K5" s="1131">
        <v>11</v>
      </c>
      <c r="L5" s="1130">
        <v>12</v>
      </c>
      <c r="M5" s="1130">
        <v>13</v>
      </c>
      <c r="N5" s="1131">
        <v>14</v>
      </c>
      <c r="O5" s="1130">
        <v>15</v>
      </c>
      <c r="P5" s="1130">
        <v>16</v>
      </c>
      <c r="Q5" s="1131">
        <v>17</v>
      </c>
      <c r="R5" s="1130">
        <v>18</v>
      </c>
    </row>
    <row r="6" spans="1:18" ht="18.75" customHeight="1">
      <c r="A6" s="1291">
        <v>1</v>
      </c>
      <c r="B6" s="1330" t="s">
        <v>13</v>
      </c>
      <c r="C6" s="519" t="s">
        <v>19</v>
      </c>
      <c r="D6" s="519" t="s">
        <v>14</v>
      </c>
      <c r="E6" s="521">
        <v>43610.235999999997</v>
      </c>
      <c r="F6" s="520" t="e">
        <f>#REF!</f>
        <v>#REF!</v>
      </c>
      <c r="G6" s="16">
        <f>G7+G13</f>
        <v>44602.991999999998</v>
      </c>
      <c r="H6" s="534" t="e">
        <f>G6-F6</f>
        <v>#REF!</v>
      </c>
      <c r="I6" s="535" t="e">
        <f>IF(F6=0," ",H6/F6)</f>
        <v>#REF!</v>
      </c>
      <c r="J6" s="534">
        <f>G6-E6</f>
        <v>992.75600000000122</v>
      </c>
      <c r="K6" s="535">
        <f>IF(E6=0," ",J6/E6)</f>
        <v>2.2764288640859484E-2</v>
      </c>
      <c r="L6" s="522" t="e">
        <f>E6+'май (по бухг)'!L6</f>
        <v>#REF!</v>
      </c>
      <c r="M6" s="522" t="e">
        <f>F6+'май (по бухг)'!M6</f>
        <v>#REF!</v>
      </c>
      <c r="N6" s="522" t="e">
        <f>G6+'май (по бухг)'!N6</f>
        <v>#REF!</v>
      </c>
      <c r="O6" s="534" t="e">
        <f>N6-M6</f>
        <v>#REF!</v>
      </c>
      <c r="P6" s="535" t="e">
        <f>IF(M6=0," ",O6/M6)</f>
        <v>#REF!</v>
      </c>
      <c r="Q6" s="534" t="e">
        <f>N6-L6</f>
        <v>#REF!</v>
      </c>
      <c r="R6" s="536" t="e">
        <f>IF(L6=0," ",Q6/L6)</f>
        <v>#REF!</v>
      </c>
    </row>
    <row r="7" spans="1:18">
      <c r="A7" s="1292"/>
      <c r="B7" s="1331"/>
      <c r="C7" s="1307" t="s">
        <v>15</v>
      </c>
      <c r="D7" s="492" t="s">
        <v>14</v>
      </c>
      <c r="E7" s="9">
        <v>2013.6980000000001</v>
      </c>
      <c r="F7" s="9" t="e">
        <f>F6-F13</f>
        <v>#REF!</v>
      </c>
      <c r="G7" s="9">
        <v>939.43499999999995</v>
      </c>
      <c r="H7" s="78" t="e">
        <f t="shared" ref="H7:H12" si="0">G7-F7</f>
        <v>#REF!</v>
      </c>
      <c r="I7" s="86" t="e">
        <f t="shared" ref="I7:I12" si="1">IF(F7=0," ",H7/F7)</f>
        <v>#REF!</v>
      </c>
      <c r="J7" s="78">
        <f>G7-E7</f>
        <v>-1074.2630000000001</v>
      </c>
      <c r="K7" s="86">
        <f>IF(E7=0," ",J7/E7)</f>
        <v>-0.53347771115629061</v>
      </c>
      <c r="L7" s="18" t="e">
        <f>E7+'май (по бухг)'!L7</f>
        <v>#REF!</v>
      </c>
      <c r="M7" s="18" t="e">
        <f>F7+'май (по бухг)'!M7</f>
        <v>#REF!</v>
      </c>
      <c r="N7" s="18" t="e">
        <f>G7+'май (по бухг)'!N7</f>
        <v>#REF!</v>
      </c>
      <c r="O7" s="78" t="e">
        <f t="shared" ref="O7:O70" si="2">N7-M7</f>
        <v>#REF!</v>
      </c>
      <c r="P7" s="86" t="e">
        <f t="shared" ref="P7:P70" si="3">IF(M7=0," ",O7/M7)</f>
        <v>#REF!</v>
      </c>
      <c r="Q7" s="78" t="e">
        <f t="shared" ref="Q7:Q70" si="4">N7-L7</f>
        <v>#REF!</v>
      </c>
      <c r="R7" s="524" t="e">
        <f t="shared" ref="R7:R70" si="5">IF(L7=0," ",Q7/L7)</f>
        <v>#REF!</v>
      </c>
    </row>
    <row r="8" spans="1:18">
      <c r="A8" s="1292"/>
      <c r="B8" s="1331"/>
      <c r="C8" s="1308"/>
      <c r="D8" s="492" t="s">
        <v>16</v>
      </c>
      <c r="E8" s="11">
        <f>E7/E6</f>
        <v>4.6174893435568666E-2</v>
      </c>
      <c r="F8" s="11" t="e">
        <f>F7/F6</f>
        <v>#REF!</v>
      </c>
      <c r="G8" s="11">
        <f>G7/G6</f>
        <v>2.1062152063700122E-2</v>
      </c>
      <c r="H8" s="452"/>
      <c r="I8" s="453" t="e">
        <f>G8-F8</f>
        <v>#REF!</v>
      </c>
      <c r="J8" s="454"/>
      <c r="K8" s="453">
        <f>G8-E8</f>
        <v>-2.5112741371868544E-2</v>
      </c>
      <c r="L8" s="19" t="e">
        <f>L7/L6</f>
        <v>#REF!</v>
      </c>
      <c r="M8" s="11" t="e">
        <f>M7/M6</f>
        <v>#REF!</v>
      </c>
      <c r="N8" s="11" t="e">
        <f>N7/N6</f>
        <v>#REF!</v>
      </c>
      <c r="O8" s="452"/>
      <c r="P8" s="453" t="e">
        <f>N8-M8</f>
        <v>#REF!</v>
      </c>
      <c r="Q8" s="454"/>
      <c r="R8" s="571" t="e">
        <f>N8-L8</f>
        <v>#REF!</v>
      </c>
    </row>
    <row r="9" spans="1:18">
      <c r="A9" s="1292"/>
      <c r="B9" s="1331"/>
      <c r="C9" s="1307" t="s">
        <v>17</v>
      </c>
      <c r="D9" s="492" t="s">
        <v>14</v>
      </c>
      <c r="E9" s="9">
        <v>1955.04</v>
      </c>
      <c r="F9" s="9" t="e">
        <f>#REF!</f>
        <v>#REF!</v>
      </c>
      <c r="G9" s="147" t="e">
        <f>F10*G6</f>
        <v>#REF!</v>
      </c>
      <c r="H9" s="78" t="e">
        <f t="shared" si="0"/>
        <v>#REF!</v>
      </c>
      <c r="I9" s="86" t="e">
        <f t="shared" si="1"/>
        <v>#REF!</v>
      </c>
      <c r="J9" s="78" t="e">
        <f>G9-E9</f>
        <v>#REF!</v>
      </c>
      <c r="K9" s="86" t="e">
        <f>IF(E9=0," ",J9/E9)</f>
        <v>#REF!</v>
      </c>
      <c r="L9" s="18" t="e">
        <f>E9+'май (по бухг)'!L9</f>
        <v>#REF!</v>
      </c>
      <c r="M9" s="18" t="e">
        <f>F9+'май (по бухг)'!M9</f>
        <v>#REF!</v>
      </c>
      <c r="N9" s="18" t="e">
        <f>G9+'май (по бухг)'!N9</f>
        <v>#REF!</v>
      </c>
      <c r="O9" s="78" t="e">
        <f t="shared" si="2"/>
        <v>#REF!</v>
      </c>
      <c r="P9" s="86" t="e">
        <f t="shared" si="3"/>
        <v>#REF!</v>
      </c>
      <c r="Q9" s="78" t="e">
        <f t="shared" si="4"/>
        <v>#REF!</v>
      </c>
      <c r="R9" s="524" t="e">
        <f t="shared" si="5"/>
        <v>#REF!</v>
      </c>
    </row>
    <row r="10" spans="1:18">
      <c r="A10" s="1292"/>
      <c r="B10" s="1331"/>
      <c r="C10" s="1308"/>
      <c r="D10" s="492" t="s">
        <v>16</v>
      </c>
      <c r="E10" s="11">
        <f>E9/E6</f>
        <v>4.4829842241624195E-2</v>
      </c>
      <c r="F10" s="11" t="e">
        <f>F9/F6</f>
        <v>#REF!</v>
      </c>
      <c r="G10" s="15" t="e">
        <f>G9/G6</f>
        <v>#REF!</v>
      </c>
      <c r="H10" s="78" t="e">
        <f t="shared" si="0"/>
        <v>#REF!</v>
      </c>
      <c r="I10" s="86" t="e">
        <f t="shared" si="1"/>
        <v>#REF!</v>
      </c>
      <c r="J10" s="78" t="e">
        <f t="shared" ref="J10" si="6">G10-E10</f>
        <v>#REF!</v>
      </c>
      <c r="K10" s="86" t="e">
        <f>IF(E10=0," ",J10/E10)</f>
        <v>#REF!</v>
      </c>
      <c r="L10" s="19" t="e">
        <f>L9/L6</f>
        <v>#REF!</v>
      </c>
      <c r="M10" s="11" t="e">
        <f>M9/M6</f>
        <v>#REF!</v>
      </c>
      <c r="N10" s="11" t="e">
        <f>N9/N6</f>
        <v>#REF!</v>
      </c>
      <c r="O10" s="78" t="e">
        <f t="shared" si="2"/>
        <v>#REF!</v>
      </c>
      <c r="P10" s="86" t="e">
        <f t="shared" si="3"/>
        <v>#REF!</v>
      </c>
      <c r="Q10" s="78" t="e">
        <f t="shared" si="4"/>
        <v>#REF!</v>
      </c>
      <c r="R10" s="524" t="e">
        <f t="shared" si="5"/>
        <v>#REF!</v>
      </c>
    </row>
    <row r="11" spans="1:18">
      <c r="A11" s="1292"/>
      <c r="B11" s="1331"/>
      <c r="C11" s="1307" t="s">
        <v>18</v>
      </c>
      <c r="D11" s="492" t="s">
        <v>14</v>
      </c>
      <c r="E11" s="9">
        <v>58.658000000000129</v>
      </c>
      <c r="F11" s="9" t="e">
        <f>F7-F9</f>
        <v>#REF!</v>
      </c>
      <c r="G11" s="9" t="e">
        <f>G7-G9</f>
        <v>#REF!</v>
      </c>
      <c r="H11" s="78" t="e">
        <f t="shared" si="0"/>
        <v>#REF!</v>
      </c>
      <c r="I11" s="86" t="e">
        <f t="shared" si="1"/>
        <v>#REF!</v>
      </c>
      <c r="J11" s="78" t="e">
        <f>G11-E11</f>
        <v>#REF!</v>
      </c>
      <c r="K11" s="86" t="e">
        <f>IF(E11=0," ",J11/E11)</f>
        <v>#REF!</v>
      </c>
      <c r="L11" s="18" t="e">
        <f>E11+'май (по бухг)'!L11</f>
        <v>#REF!</v>
      </c>
      <c r="M11" s="18" t="e">
        <f>F11+'май (по бухг)'!M11</f>
        <v>#REF!</v>
      </c>
      <c r="N11" s="18" t="e">
        <f>G11+'май (по бухг)'!N11</f>
        <v>#REF!</v>
      </c>
      <c r="O11" s="78" t="e">
        <f t="shared" si="2"/>
        <v>#REF!</v>
      </c>
      <c r="P11" s="86" t="e">
        <f t="shared" si="3"/>
        <v>#REF!</v>
      </c>
      <c r="Q11" s="78" t="e">
        <f t="shared" si="4"/>
        <v>#REF!</v>
      </c>
      <c r="R11" s="524" t="e">
        <f t="shared" si="5"/>
        <v>#REF!</v>
      </c>
    </row>
    <row r="12" spans="1:18">
      <c r="A12" s="1292"/>
      <c r="B12" s="1331"/>
      <c r="C12" s="1308"/>
      <c r="D12" s="492" t="s">
        <v>16</v>
      </c>
      <c r="E12" s="11">
        <v>1.3463433493202358E-3</v>
      </c>
      <c r="F12" s="11" t="e">
        <f t="shared" ref="F12:G12" si="7">F11/F6</f>
        <v>#REF!</v>
      </c>
      <c r="G12" s="11" t="e">
        <f t="shared" si="7"/>
        <v>#REF!</v>
      </c>
      <c r="H12" s="78" t="e">
        <f t="shared" si="0"/>
        <v>#REF!</v>
      </c>
      <c r="I12" s="86" t="e">
        <f t="shared" si="1"/>
        <v>#REF!</v>
      </c>
      <c r="J12" s="78" t="e">
        <f t="shared" ref="J12" si="8">G12-E12</f>
        <v>#REF!</v>
      </c>
      <c r="K12" s="86" t="e">
        <f t="shared" ref="K12" si="9">IF(E12=0," ",J12/E12)</f>
        <v>#REF!</v>
      </c>
      <c r="L12" s="19" t="e">
        <f>L11/L6</f>
        <v>#REF!</v>
      </c>
      <c r="M12" s="11" t="e">
        <f>M11/M6</f>
        <v>#REF!</v>
      </c>
      <c r="N12" s="11" t="e">
        <f>N11/N6</f>
        <v>#REF!</v>
      </c>
      <c r="O12" s="78" t="e">
        <f t="shared" si="2"/>
        <v>#REF!</v>
      </c>
      <c r="P12" s="86" t="e">
        <f t="shared" si="3"/>
        <v>#REF!</v>
      </c>
      <c r="Q12" s="78" t="e">
        <f t="shared" si="4"/>
        <v>#REF!</v>
      </c>
      <c r="R12" s="524" t="e">
        <f t="shared" si="5"/>
        <v>#REF!</v>
      </c>
    </row>
    <row r="13" spans="1:18" ht="30" customHeight="1">
      <c r="A13" s="1292"/>
      <c r="B13" s="1331"/>
      <c r="C13" s="513" t="s">
        <v>111</v>
      </c>
      <c r="D13" s="493" t="s">
        <v>14</v>
      </c>
      <c r="E13" s="514">
        <f>E6-E7</f>
        <v>41596.538</v>
      </c>
      <c r="F13" s="514" t="e">
        <f>#REF!</f>
        <v>#REF!</v>
      </c>
      <c r="G13" s="514">
        <f>G14+G15</f>
        <v>43663.557000000001</v>
      </c>
      <c r="H13" s="78" t="e">
        <f t="shared" ref="H13:H25" si="10">G13-F13</f>
        <v>#REF!</v>
      </c>
      <c r="I13" s="86" t="e">
        <f t="shared" ref="I13:I25" si="11">IF(F13=0," ",H13/F13)</f>
        <v>#REF!</v>
      </c>
      <c r="J13" s="78">
        <f t="shared" ref="J13:J25" si="12">G13-E13</f>
        <v>2067.0190000000002</v>
      </c>
      <c r="K13" s="86">
        <f t="shared" ref="K13:K25" si="13">IF(E13=0," ",J13/E13)</f>
        <v>4.9692092164016155E-2</v>
      </c>
      <c r="L13" s="515" t="e">
        <f>L6-L7</f>
        <v>#REF!</v>
      </c>
      <c r="M13" s="514" t="e">
        <f>M6-M7</f>
        <v>#REF!</v>
      </c>
      <c r="N13" s="514" t="e">
        <f>N6-N7</f>
        <v>#REF!</v>
      </c>
      <c r="O13" s="78" t="e">
        <f t="shared" si="2"/>
        <v>#REF!</v>
      </c>
      <c r="P13" s="86" t="e">
        <f t="shared" si="3"/>
        <v>#REF!</v>
      </c>
      <c r="Q13" s="78" t="e">
        <f t="shared" si="4"/>
        <v>#REF!</v>
      </c>
      <c r="R13" s="524" t="e">
        <f t="shared" si="5"/>
        <v>#REF!</v>
      </c>
    </row>
    <row r="14" spans="1:18" ht="18.75" customHeight="1">
      <c r="A14" s="1292"/>
      <c r="B14" s="1331"/>
      <c r="C14" s="518" t="s">
        <v>104</v>
      </c>
      <c r="D14" s="492" t="s">
        <v>14</v>
      </c>
      <c r="E14" s="516">
        <v>0</v>
      </c>
      <c r="F14" s="516"/>
      <c r="G14" s="1019">
        <v>156.404</v>
      </c>
      <c r="H14" s="78">
        <f t="shared" si="10"/>
        <v>156.404</v>
      </c>
      <c r="I14" s="86" t="str">
        <f t="shared" si="11"/>
        <v xml:space="preserve"> </v>
      </c>
      <c r="J14" s="78">
        <f t="shared" si="12"/>
        <v>156.404</v>
      </c>
      <c r="K14" s="86" t="str">
        <f t="shared" si="13"/>
        <v xml:space="preserve"> </v>
      </c>
      <c r="L14" s="516" t="e">
        <f>E14+'май (по бухг)'!L14</f>
        <v>#REF!</v>
      </c>
      <c r="M14" s="516" t="e">
        <f>F14+'май (по бухг)'!M14</f>
        <v>#REF!</v>
      </c>
      <c r="N14" s="516" t="e">
        <f>G14+'май (по бухг)'!N14</f>
        <v>#REF!</v>
      </c>
      <c r="O14" s="78" t="e">
        <f>N14-M14</f>
        <v>#REF!</v>
      </c>
      <c r="P14" s="86" t="e">
        <f t="shared" si="3"/>
        <v>#REF!</v>
      </c>
      <c r="Q14" s="78" t="e">
        <f t="shared" si="4"/>
        <v>#REF!</v>
      </c>
      <c r="R14" s="524" t="e">
        <f t="shared" si="5"/>
        <v>#REF!</v>
      </c>
    </row>
    <row r="15" spans="1:18" ht="30.75" customHeight="1" thickBot="1">
      <c r="A15" s="1293"/>
      <c r="B15" s="1332"/>
      <c r="C15" s="525" t="s">
        <v>106</v>
      </c>
      <c r="D15" s="526" t="s">
        <v>14</v>
      </c>
      <c r="E15" s="527">
        <f>E13-E14</f>
        <v>41596.538</v>
      </c>
      <c r="F15" s="527" t="e">
        <f>F13-F14</f>
        <v>#REF!</v>
      </c>
      <c r="G15" s="527">
        <v>43507.152999999998</v>
      </c>
      <c r="H15" s="528" t="e">
        <f t="shared" si="10"/>
        <v>#REF!</v>
      </c>
      <c r="I15" s="529" t="e">
        <f t="shared" si="11"/>
        <v>#REF!</v>
      </c>
      <c r="J15" s="528">
        <f t="shared" si="12"/>
        <v>1910.614999999998</v>
      </c>
      <c r="K15" s="529">
        <f t="shared" si="13"/>
        <v>4.5932067711981175E-2</v>
      </c>
      <c r="L15" s="527" t="e">
        <f>E15+'май (по бухг)'!L15</f>
        <v>#REF!</v>
      </c>
      <c r="M15" s="527" t="e">
        <f>F15+'май (по бухг)'!M15</f>
        <v>#REF!</v>
      </c>
      <c r="N15" s="527" t="e">
        <f>G15+'май (по бухг)'!N15</f>
        <v>#REF!</v>
      </c>
      <c r="O15" s="528" t="e">
        <f t="shared" si="2"/>
        <v>#REF!</v>
      </c>
      <c r="P15" s="529" t="e">
        <f t="shared" si="3"/>
        <v>#REF!</v>
      </c>
      <c r="Q15" s="528" t="e">
        <f t="shared" si="4"/>
        <v>#REF!</v>
      </c>
      <c r="R15" s="530" t="e">
        <f t="shared" si="5"/>
        <v>#REF!</v>
      </c>
    </row>
    <row r="16" spans="1:18" ht="22.5" customHeight="1">
      <c r="A16" s="1291">
        <v>2</v>
      </c>
      <c r="B16" s="1330" t="s">
        <v>5</v>
      </c>
      <c r="C16" s="519" t="s">
        <v>19</v>
      </c>
      <c r="D16" s="519" t="s">
        <v>14</v>
      </c>
      <c r="E16" s="521">
        <v>7201.72</v>
      </c>
      <c r="F16" s="520" t="e">
        <f>#REF!</f>
        <v>#REF!</v>
      </c>
      <c r="G16" s="16">
        <f>G17+G23</f>
        <v>7310.6666299999997</v>
      </c>
      <c r="H16" s="534" t="e">
        <f t="shared" si="10"/>
        <v>#REF!</v>
      </c>
      <c r="I16" s="535" t="e">
        <f t="shared" si="11"/>
        <v>#REF!</v>
      </c>
      <c r="J16" s="534">
        <f t="shared" si="12"/>
        <v>108.94662999999946</v>
      </c>
      <c r="K16" s="535">
        <f t="shared" si="13"/>
        <v>1.5127862510622387E-2</v>
      </c>
      <c r="L16" s="522" t="e">
        <f>E16+'май (по бухг)'!L16</f>
        <v>#REF!</v>
      </c>
      <c r="M16" s="522" t="e">
        <f>F16+'май (по бухг)'!M16</f>
        <v>#REF!</v>
      </c>
      <c r="N16" s="522" t="e">
        <f>G16+'май (по бухг)'!N16</f>
        <v>#REF!</v>
      </c>
      <c r="O16" s="534" t="e">
        <f t="shared" si="2"/>
        <v>#REF!</v>
      </c>
      <c r="P16" s="535" t="e">
        <f t="shared" si="3"/>
        <v>#REF!</v>
      </c>
      <c r="Q16" s="534" t="e">
        <f t="shared" si="4"/>
        <v>#REF!</v>
      </c>
      <c r="R16" s="536" t="e">
        <f t="shared" si="5"/>
        <v>#REF!</v>
      </c>
    </row>
    <row r="17" spans="1:18">
      <c r="A17" s="1292"/>
      <c r="B17" s="1331"/>
      <c r="C17" s="1307" t="s">
        <v>15</v>
      </c>
      <c r="D17" s="492" t="s">
        <v>14</v>
      </c>
      <c r="E17" s="9">
        <v>1113.5039999999999</v>
      </c>
      <c r="F17" s="9" t="e">
        <f>F16-F23</f>
        <v>#REF!</v>
      </c>
      <c r="G17" s="9">
        <v>1216.432</v>
      </c>
      <c r="H17" s="78" t="e">
        <f t="shared" si="10"/>
        <v>#REF!</v>
      </c>
      <c r="I17" s="86" t="e">
        <f t="shared" si="11"/>
        <v>#REF!</v>
      </c>
      <c r="J17" s="78">
        <f t="shared" si="12"/>
        <v>102.92800000000011</v>
      </c>
      <c r="K17" s="86">
        <f t="shared" si="13"/>
        <v>9.2436129551398211E-2</v>
      </c>
      <c r="L17" s="18" t="e">
        <f>E17+'май (по бухг)'!L17</f>
        <v>#REF!</v>
      </c>
      <c r="M17" s="18" t="e">
        <f>F17+'май (по бухг)'!M17</f>
        <v>#REF!</v>
      </c>
      <c r="N17" s="18" t="e">
        <f>G17+'май (по бухг)'!N17</f>
        <v>#REF!</v>
      </c>
      <c r="O17" s="78" t="e">
        <f t="shared" si="2"/>
        <v>#REF!</v>
      </c>
      <c r="P17" s="86" t="e">
        <f t="shared" si="3"/>
        <v>#REF!</v>
      </c>
      <c r="Q17" s="78" t="e">
        <f t="shared" si="4"/>
        <v>#REF!</v>
      </c>
      <c r="R17" s="524" t="e">
        <f t="shared" si="5"/>
        <v>#REF!</v>
      </c>
    </row>
    <row r="18" spans="1:18">
      <c r="A18" s="1292"/>
      <c r="B18" s="1331"/>
      <c r="C18" s="1308"/>
      <c r="D18" s="492" t="s">
        <v>16</v>
      </c>
      <c r="E18" s="11">
        <f>E17/E16</f>
        <v>0.15461639719400364</v>
      </c>
      <c r="F18" s="970" t="e">
        <f>F17/F16</f>
        <v>#REF!</v>
      </c>
      <c r="G18" s="970">
        <f>G17/G16</f>
        <v>0.16639139240849232</v>
      </c>
      <c r="H18" s="452"/>
      <c r="I18" s="453" t="e">
        <f>G18-F18</f>
        <v>#REF!</v>
      </c>
      <c r="J18" s="454"/>
      <c r="K18" s="453">
        <f>G18-E18</f>
        <v>1.1774995214488687E-2</v>
      </c>
      <c r="L18" s="19" t="e">
        <f>L17/L16</f>
        <v>#REF!</v>
      </c>
      <c r="M18" s="11" t="e">
        <f>M17/M16</f>
        <v>#REF!</v>
      </c>
      <c r="N18" s="11" t="e">
        <f>N17/N16</f>
        <v>#REF!</v>
      </c>
      <c r="O18" s="452"/>
      <c r="P18" s="453" t="e">
        <f>N18-M18</f>
        <v>#REF!</v>
      </c>
      <c r="Q18" s="454"/>
      <c r="R18" s="571" t="e">
        <f>N18-L18</f>
        <v>#REF!</v>
      </c>
    </row>
    <row r="19" spans="1:18" hidden="1">
      <c r="A19" s="1292"/>
      <c r="B19" s="1331"/>
      <c r="C19" s="1307" t="s">
        <v>17</v>
      </c>
      <c r="D19" s="492" t="s">
        <v>14</v>
      </c>
      <c r="E19" s="9">
        <v>1219.1559999999999</v>
      </c>
      <c r="F19" s="9" t="e">
        <f>#REF!</f>
        <v>#REF!</v>
      </c>
      <c r="G19" s="147" t="e">
        <f>F20*G16</f>
        <v>#REF!</v>
      </c>
      <c r="H19" s="78" t="e">
        <f t="shared" si="10"/>
        <v>#REF!</v>
      </c>
      <c r="I19" s="86" t="e">
        <f t="shared" si="11"/>
        <v>#REF!</v>
      </c>
      <c r="J19" s="78" t="e">
        <f t="shared" si="12"/>
        <v>#REF!</v>
      </c>
      <c r="K19" s="86" t="e">
        <f t="shared" si="13"/>
        <v>#REF!</v>
      </c>
      <c r="L19" s="18" t="e">
        <f>E19+'май (по бухг)'!L19</f>
        <v>#REF!</v>
      </c>
      <c r="M19" s="18" t="e">
        <f>F19+'май (по бухг)'!M19</f>
        <v>#REF!</v>
      </c>
      <c r="N19" s="18" t="e">
        <f>G19+'май (по бухг)'!N19</f>
        <v>#REF!</v>
      </c>
      <c r="O19" s="78" t="e">
        <f t="shared" si="2"/>
        <v>#REF!</v>
      </c>
      <c r="P19" s="86" t="e">
        <f t="shared" si="3"/>
        <v>#REF!</v>
      </c>
      <c r="Q19" s="78" t="e">
        <f t="shared" si="4"/>
        <v>#REF!</v>
      </c>
      <c r="R19" s="524" t="e">
        <f t="shared" si="5"/>
        <v>#REF!</v>
      </c>
    </row>
    <row r="20" spans="1:18" hidden="1">
      <c r="A20" s="1292"/>
      <c r="B20" s="1331"/>
      <c r="C20" s="1308"/>
      <c r="D20" s="492" t="s">
        <v>16</v>
      </c>
      <c r="E20" s="11">
        <f>E19/E16</f>
        <v>0.16928678149108822</v>
      </c>
      <c r="F20" s="11" t="e">
        <f>F19/F16</f>
        <v>#REF!</v>
      </c>
      <c r="G20" s="15" t="e">
        <f>G19/G16</f>
        <v>#REF!</v>
      </c>
      <c r="H20" s="78" t="e">
        <f t="shared" si="10"/>
        <v>#REF!</v>
      </c>
      <c r="I20" s="86" t="e">
        <f t="shared" si="11"/>
        <v>#REF!</v>
      </c>
      <c r="J20" s="78" t="e">
        <f t="shared" si="12"/>
        <v>#REF!</v>
      </c>
      <c r="K20" s="86" t="e">
        <f t="shared" si="13"/>
        <v>#REF!</v>
      </c>
      <c r="L20" s="19" t="e">
        <f>L19/L16</f>
        <v>#REF!</v>
      </c>
      <c r="M20" s="11" t="e">
        <f>M19/M16</f>
        <v>#REF!</v>
      </c>
      <c r="N20" s="11" t="e">
        <f>N19/N16</f>
        <v>#REF!</v>
      </c>
      <c r="O20" s="78" t="e">
        <f t="shared" si="2"/>
        <v>#REF!</v>
      </c>
      <c r="P20" s="86" t="e">
        <f t="shared" si="3"/>
        <v>#REF!</v>
      </c>
      <c r="Q20" s="78" t="e">
        <f t="shared" si="4"/>
        <v>#REF!</v>
      </c>
      <c r="R20" s="524" t="e">
        <f t="shared" si="5"/>
        <v>#REF!</v>
      </c>
    </row>
    <row r="21" spans="1:18" hidden="1">
      <c r="A21" s="1292"/>
      <c r="B21" s="1331"/>
      <c r="C21" s="1307" t="s">
        <v>18</v>
      </c>
      <c r="D21" s="492" t="s">
        <v>14</v>
      </c>
      <c r="E21" s="9">
        <v>-105.65200000000004</v>
      </c>
      <c r="F21" s="9" t="e">
        <f>F17-F19</f>
        <v>#REF!</v>
      </c>
      <c r="G21" s="9" t="e">
        <f>G17-G19</f>
        <v>#REF!</v>
      </c>
      <c r="H21" s="78" t="e">
        <f t="shared" si="10"/>
        <v>#REF!</v>
      </c>
      <c r="I21" s="86" t="e">
        <f t="shared" si="11"/>
        <v>#REF!</v>
      </c>
      <c r="J21" s="78" t="e">
        <f t="shared" si="12"/>
        <v>#REF!</v>
      </c>
      <c r="K21" s="86" t="e">
        <f t="shared" si="13"/>
        <v>#REF!</v>
      </c>
      <c r="L21" s="18" t="e">
        <f>E21+'май (по бухг)'!L21</f>
        <v>#REF!</v>
      </c>
      <c r="M21" s="18" t="e">
        <f>F21+'май (по бухг)'!M21</f>
        <v>#REF!</v>
      </c>
      <c r="N21" s="18" t="e">
        <f>G21+'май (по бухг)'!N21</f>
        <v>#REF!</v>
      </c>
      <c r="O21" s="78" t="e">
        <f t="shared" si="2"/>
        <v>#REF!</v>
      </c>
      <c r="P21" s="86" t="e">
        <f t="shared" si="3"/>
        <v>#REF!</v>
      </c>
      <c r="Q21" s="78" t="e">
        <f t="shared" si="4"/>
        <v>#REF!</v>
      </c>
      <c r="R21" s="524" t="e">
        <f t="shared" si="5"/>
        <v>#REF!</v>
      </c>
    </row>
    <row r="22" spans="1:18" hidden="1">
      <c r="A22" s="1292"/>
      <c r="B22" s="1331"/>
      <c r="C22" s="1308"/>
      <c r="D22" s="492" t="s">
        <v>16</v>
      </c>
      <c r="E22" s="11">
        <v>1.3463433493202358E-3</v>
      </c>
      <c r="F22" s="11" t="e">
        <f t="shared" ref="F22:G22" si="14">F21/F16</f>
        <v>#REF!</v>
      </c>
      <c r="G22" s="11" t="e">
        <f t="shared" si="14"/>
        <v>#REF!</v>
      </c>
      <c r="H22" s="78" t="e">
        <f t="shared" si="10"/>
        <v>#REF!</v>
      </c>
      <c r="I22" s="86" t="e">
        <f t="shared" si="11"/>
        <v>#REF!</v>
      </c>
      <c r="J22" s="78" t="e">
        <f t="shared" si="12"/>
        <v>#REF!</v>
      </c>
      <c r="K22" s="86" t="e">
        <f t="shared" si="13"/>
        <v>#REF!</v>
      </c>
      <c r="L22" s="19" t="e">
        <f>L21/L16</f>
        <v>#REF!</v>
      </c>
      <c r="M22" s="11" t="e">
        <f>M21/M16</f>
        <v>#REF!</v>
      </c>
      <c r="N22" s="11" t="e">
        <f>N21/N16</f>
        <v>#REF!</v>
      </c>
      <c r="O22" s="78" t="e">
        <f t="shared" si="2"/>
        <v>#REF!</v>
      </c>
      <c r="P22" s="86" t="e">
        <f t="shared" si="3"/>
        <v>#REF!</v>
      </c>
      <c r="Q22" s="78" t="e">
        <f t="shared" si="4"/>
        <v>#REF!</v>
      </c>
      <c r="R22" s="524" t="e">
        <f t="shared" si="5"/>
        <v>#REF!</v>
      </c>
    </row>
    <row r="23" spans="1:18" ht="25.5" customHeight="1">
      <c r="A23" s="1292"/>
      <c r="B23" s="1331"/>
      <c r="C23" s="513" t="s">
        <v>111</v>
      </c>
      <c r="D23" s="493" t="s">
        <v>14</v>
      </c>
      <c r="E23" s="514">
        <f>E16-E17</f>
        <v>6088.2160000000003</v>
      </c>
      <c r="F23" s="514" t="e">
        <f>#REF!</f>
        <v>#REF!</v>
      </c>
      <c r="G23" s="514">
        <f>G24+G25</f>
        <v>6094.2346299999999</v>
      </c>
      <c r="H23" s="78" t="e">
        <f t="shared" si="10"/>
        <v>#REF!</v>
      </c>
      <c r="I23" s="86" t="e">
        <f t="shared" si="11"/>
        <v>#REF!</v>
      </c>
      <c r="J23" s="78">
        <f t="shared" si="12"/>
        <v>6.0186299999995754</v>
      </c>
      <c r="K23" s="86">
        <f t="shared" si="13"/>
        <v>9.8857037923746048E-4</v>
      </c>
      <c r="L23" s="515" t="e">
        <f>L16-L17</f>
        <v>#REF!</v>
      </c>
      <c r="M23" s="514" t="e">
        <f>M16-M17</f>
        <v>#REF!</v>
      </c>
      <c r="N23" s="514" t="e">
        <f>N16-N17</f>
        <v>#REF!</v>
      </c>
      <c r="O23" s="78" t="e">
        <f t="shared" si="2"/>
        <v>#REF!</v>
      </c>
      <c r="P23" s="86" t="e">
        <f t="shared" si="3"/>
        <v>#REF!</v>
      </c>
      <c r="Q23" s="78" t="e">
        <f t="shared" si="4"/>
        <v>#REF!</v>
      </c>
      <c r="R23" s="524" t="e">
        <f t="shared" si="5"/>
        <v>#REF!</v>
      </c>
    </row>
    <row r="24" spans="1:18" ht="25.5" customHeight="1">
      <c r="A24" s="1292"/>
      <c r="B24" s="1331"/>
      <c r="C24" s="518" t="s">
        <v>104</v>
      </c>
      <c r="D24" s="492" t="s">
        <v>14</v>
      </c>
      <c r="E24" s="516">
        <v>32.497999999999998</v>
      </c>
      <c r="F24" s="516"/>
      <c r="G24" s="1019">
        <v>33.308999999999997</v>
      </c>
      <c r="H24" s="78">
        <f t="shared" si="10"/>
        <v>33.308999999999997</v>
      </c>
      <c r="I24" s="86" t="str">
        <f t="shared" si="11"/>
        <v xml:space="preserve"> </v>
      </c>
      <c r="J24" s="78">
        <f t="shared" si="12"/>
        <v>0.81099999999999994</v>
      </c>
      <c r="K24" s="86">
        <f t="shared" si="13"/>
        <v>2.4955381869653518E-2</v>
      </c>
      <c r="L24" s="516" t="e">
        <f>E24+'май (по бухг)'!L24</f>
        <v>#REF!</v>
      </c>
      <c r="M24" s="516" t="e">
        <f>F24+'май (по бухг)'!M24</f>
        <v>#REF!</v>
      </c>
      <c r="N24" s="516" t="e">
        <f>G24+'май (по бухг)'!N24</f>
        <v>#REF!</v>
      </c>
      <c r="O24" s="78" t="e">
        <f t="shared" si="2"/>
        <v>#REF!</v>
      </c>
      <c r="P24" s="86" t="e">
        <f t="shared" si="3"/>
        <v>#REF!</v>
      </c>
      <c r="Q24" s="78" t="e">
        <f t="shared" si="4"/>
        <v>#REF!</v>
      </c>
      <c r="R24" s="524" t="e">
        <f t="shared" si="5"/>
        <v>#REF!</v>
      </c>
    </row>
    <row r="25" spans="1:18" ht="30.75" customHeight="1" thickBot="1">
      <c r="A25" s="1293"/>
      <c r="B25" s="1332"/>
      <c r="C25" s="525" t="s">
        <v>106</v>
      </c>
      <c r="D25" s="526" t="s">
        <v>14</v>
      </c>
      <c r="E25" s="527">
        <f>E23-E24</f>
        <v>6055.7180000000008</v>
      </c>
      <c r="F25" s="527" t="e">
        <f>F23-F24</f>
        <v>#REF!</v>
      </c>
      <c r="G25" s="527">
        <v>6060.9256299999997</v>
      </c>
      <c r="H25" s="528" t="e">
        <f t="shared" si="10"/>
        <v>#REF!</v>
      </c>
      <c r="I25" s="529" t="e">
        <f t="shared" si="11"/>
        <v>#REF!</v>
      </c>
      <c r="J25" s="528">
        <f t="shared" si="12"/>
        <v>5.2076299999989715</v>
      </c>
      <c r="K25" s="529">
        <f t="shared" si="13"/>
        <v>8.599525275118443E-4</v>
      </c>
      <c r="L25" s="527" t="e">
        <f>E25+'май (по бухг)'!L25</f>
        <v>#REF!</v>
      </c>
      <c r="M25" s="527" t="e">
        <f>F25+'май (по бухг)'!M25</f>
        <v>#REF!</v>
      </c>
      <c r="N25" s="527" t="e">
        <f>G25+'май (по бухг)'!N25</f>
        <v>#REF!</v>
      </c>
      <c r="O25" s="528" t="e">
        <f t="shared" si="2"/>
        <v>#REF!</v>
      </c>
      <c r="P25" s="529" t="e">
        <f t="shared" si="3"/>
        <v>#REF!</v>
      </c>
      <c r="Q25" s="528" t="e">
        <f t="shared" si="4"/>
        <v>#REF!</v>
      </c>
      <c r="R25" s="530" t="e">
        <f t="shared" si="5"/>
        <v>#REF!</v>
      </c>
    </row>
    <row r="26" spans="1:18" ht="22.5" customHeight="1">
      <c r="A26" s="1350">
        <v>3</v>
      </c>
      <c r="B26" s="1353" t="s">
        <v>21</v>
      </c>
      <c r="C26" s="519" t="s">
        <v>19</v>
      </c>
      <c r="D26" s="519" t="s">
        <v>14</v>
      </c>
      <c r="E26" s="521">
        <v>2471.0359999999996</v>
      </c>
      <c r="F26" s="520" t="e">
        <f>#REF!</f>
        <v>#REF!</v>
      </c>
      <c r="G26" s="16">
        <f>G27+G33</f>
        <v>2541.6419999999998</v>
      </c>
      <c r="H26" s="534" t="e">
        <f>G26-F26</f>
        <v>#REF!</v>
      </c>
      <c r="I26" s="535" t="e">
        <f>IF(F26=0," ",H26/F26)</f>
        <v>#REF!</v>
      </c>
      <c r="J26" s="534">
        <f>G26-E26</f>
        <v>70.606000000000222</v>
      </c>
      <c r="K26" s="535">
        <f>IF(E26=0," ",J26/E26)</f>
        <v>2.8573440451697279E-2</v>
      </c>
      <c r="L26" s="522" t="e">
        <f>E26+'май (по бухг)'!L26</f>
        <v>#REF!</v>
      </c>
      <c r="M26" s="522" t="e">
        <f>F26+'май (по бухг)'!M26</f>
        <v>#REF!</v>
      </c>
      <c r="N26" s="522" t="e">
        <f>G26+'май (по бухг)'!N26</f>
        <v>#REF!</v>
      </c>
      <c r="O26" s="534" t="e">
        <f t="shared" si="2"/>
        <v>#REF!</v>
      </c>
      <c r="P26" s="535" t="e">
        <f t="shared" si="3"/>
        <v>#REF!</v>
      </c>
      <c r="Q26" s="534" t="e">
        <f t="shared" si="4"/>
        <v>#REF!</v>
      </c>
      <c r="R26" s="536" t="e">
        <f t="shared" si="5"/>
        <v>#REF!</v>
      </c>
    </row>
    <row r="27" spans="1:18">
      <c r="A27" s="1351"/>
      <c r="B27" s="1354"/>
      <c r="C27" s="1283" t="s">
        <v>15</v>
      </c>
      <c r="D27" s="492" t="s">
        <v>14</v>
      </c>
      <c r="E27" s="9">
        <v>222.142</v>
      </c>
      <c r="F27" s="9" t="e">
        <f>F26-F33</f>
        <v>#REF!</v>
      </c>
      <c r="G27" s="9">
        <v>246.31399999999999</v>
      </c>
      <c r="H27" s="78" t="e">
        <f>G27-F27</f>
        <v>#REF!</v>
      </c>
      <c r="I27" s="86" t="e">
        <f>IF(F27=0," ",H27/F27)</f>
        <v>#REF!</v>
      </c>
      <c r="J27" s="78">
        <f>G27-E27</f>
        <v>24.171999999999997</v>
      </c>
      <c r="K27" s="86">
        <f>IF(E27=0," ",J27/E27)</f>
        <v>0.10881328159465566</v>
      </c>
      <c r="L27" s="18" t="e">
        <f>E27+'май (по бухг)'!L27</f>
        <v>#REF!</v>
      </c>
      <c r="M27" s="18" t="e">
        <f>F27+'май (по бухг)'!M27</f>
        <v>#REF!</v>
      </c>
      <c r="N27" s="18" t="e">
        <f>G27+'май (по бухг)'!N27</f>
        <v>#REF!</v>
      </c>
      <c r="O27" s="78" t="e">
        <f t="shared" si="2"/>
        <v>#REF!</v>
      </c>
      <c r="P27" s="86" t="e">
        <f t="shared" si="3"/>
        <v>#REF!</v>
      </c>
      <c r="Q27" s="78" t="e">
        <f t="shared" si="4"/>
        <v>#REF!</v>
      </c>
      <c r="R27" s="524" t="e">
        <f t="shared" si="5"/>
        <v>#REF!</v>
      </c>
    </row>
    <row r="28" spans="1:18">
      <c r="A28" s="1351"/>
      <c r="B28" s="1354"/>
      <c r="C28" s="1283"/>
      <c r="D28" s="492" t="s">
        <v>16</v>
      </c>
      <c r="E28" s="11">
        <f>E27/E26</f>
        <v>8.9898326046241345E-2</v>
      </c>
      <c r="F28" s="11" t="e">
        <f>F27/F26</f>
        <v>#REF!</v>
      </c>
      <c r="G28" s="11">
        <f>G27/G26</f>
        <v>9.6911366746378916E-2</v>
      </c>
      <c r="H28" s="452"/>
      <c r="I28" s="453" t="e">
        <f>G28-F28</f>
        <v>#REF!</v>
      </c>
      <c r="J28" s="454"/>
      <c r="K28" s="453">
        <f>G28-E28</f>
        <v>7.0130407001375711E-3</v>
      </c>
      <c r="L28" s="19" t="e">
        <f>L27/L26</f>
        <v>#REF!</v>
      </c>
      <c r="M28" s="11" t="e">
        <f>M27/M26</f>
        <v>#REF!</v>
      </c>
      <c r="N28" s="11" t="e">
        <f>N27/N26</f>
        <v>#REF!</v>
      </c>
      <c r="O28" s="452"/>
      <c r="P28" s="453" t="e">
        <f>N28-M28</f>
        <v>#REF!</v>
      </c>
      <c r="Q28" s="454"/>
      <c r="R28" s="571" t="e">
        <f>N28-L28</f>
        <v>#REF!</v>
      </c>
    </row>
    <row r="29" spans="1:18" hidden="1">
      <c r="A29" s="1351"/>
      <c r="B29" s="1354"/>
      <c r="C29" s="1283" t="s">
        <v>17</v>
      </c>
      <c r="D29" s="492" t="s">
        <v>14</v>
      </c>
      <c r="E29" s="9">
        <v>212.91300000000001</v>
      </c>
      <c r="F29" s="9" t="e">
        <f>#REF!</f>
        <v>#REF!</v>
      </c>
      <c r="G29" s="147" t="e">
        <f>F30*G26</f>
        <v>#REF!</v>
      </c>
      <c r="H29" s="78" t="e">
        <f t="shared" ref="H29:H45" si="15">G29-F29</f>
        <v>#REF!</v>
      </c>
      <c r="I29" s="86" t="e">
        <f t="shared" ref="I29:I45" si="16">IF(F29=0," ",H29/F29)</f>
        <v>#REF!</v>
      </c>
      <c r="J29" s="78" t="e">
        <f t="shared" ref="J29:J45" si="17">G29-E29</f>
        <v>#REF!</v>
      </c>
      <c r="K29" s="86" t="e">
        <f t="shared" ref="K29:K45" si="18">IF(E29=0," ",J29/E29)</f>
        <v>#REF!</v>
      </c>
      <c r="L29" s="18" t="e">
        <f>E29+'май (по бухг)'!L29</f>
        <v>#REF!</v>
      </c>
      <c r="M29" s="18" t="e">
        <f>F29+'май (по бухг)'!M29</f>
        <v>#REF!</v>
      </c>
      <c r="N29" s="18" t="e">
        <f>G29+'май (по бухг)'!N29</f>
        <v>#REF!</v>
      </c>
      <c r="O29" s="78" t="e">
        <f t="shared" si="2"/>
        <v>#REF!</v>
      </c>
      <c r="P29" s="86" t="e">
        <f t="shared" si="3"/>
        <v>#REF!</v>
      </c>
      <c r="Q29" s="78" t="e">
        <f t="shared" si="4"/>
        <v>#REF!</v>
      </c>
      <c r="R29" s="524" t="e">
        <f t="shared" si="5"/>
        <v>#REF!</v>
      </c>
    </row>
    <row r="30" spans="1:18" hidden="1">
      <c r="A30" s="1351"/>
      <c r="B30" s="1354"/>
      <c r="C30" s="1283"/>
      <c r="D30" s="492" t="s">
        <v>16</v>
      </c>
      <c r="E30" s="11">
        <f>E29/E26</f>
        <v>8.6163455328048658E-2</v>
      </c>
      <c r="F30" s="11" t="e">
        <f>F29/F26</f>
        <v>#REF!</v>
      </c>
      <c r="G30" s="15" t="e">
        <f>G29/G26</f>
        <v>#REF!</v>
      </c>
      <c r="H30" s="78" t="e">
        <f t="shared" si="15"/>
        <v>#REF!</v>
      </c>
      <c r="I30" s="86" t="e">
        <f t="shared" si="16"/>
        <v>#REF!</v>
      </c>
      <c r="J30" s="78" t="e">
        <f t="shared" si="17"/>
        <v>#REF!</v>
      </c>
      <c r="K30" s="86" t="e">
        <f t="shared" si="18"/>
        <v>#REF!</v>
      </c>
      <c r="L30" s="19" t="e">
        <f>L29/L26</f>
        <v>#REF!</v>
      </c>
      <c r="M30" s="11" t="e">
        <f>M29/M26</f>
        <v>#REF!</v>
      </c>
      <c r="N30" s="11" t="e">
        <f>N29/N26</f>
        <v>#REF!</v>
      </c>
      <c r="O30" s="78" t="e">
        <f t="shared" si="2"/>
        <v>#REF!</v>
      </c>
      <c r="P30" s="86" t="e">
        <f t="shared" si="3"/>
        <v>#REF!</v>
      </c>
      <c r="Q30" s="78" t="e">
        <f t="shared" si="4"/>
        <v>#REF!</v>
      </c>
      <c r="R30" s="524" t="e">
        <f t="shared" si="5"/>
        <v>#REF!</v>
      </c>
    </row>
    <row r="31" spans="1:18" hidden="1">
      <c r="A31" s="1351"/>
      <c r="B31" s="1354"/>
      <c r="C31" s="1283" t="s">
        <v>18</v>
      </c>
      <c r="D31" s="492" t="s">
        <v>14</v>
      </c>
      <c r="E31" s="9">
        <v>9.228999999999985</v>
      </c>
      <c r="F31" s="9" t="e">
        <f>F27-F29</f>
        <v>#REF!</v>
      </c>
      <c r="G31" s="9" t="e">
        <f>G27-G29</f>
        <v>#REF!</v>
      </c>
      <c r="H31" s="78" t="e">
        <f t="shared" si="15"/>
        <v>#REF!</v>
      </c>
      <c r="I31" s="86" t="e">
        <f t="shared" si="16"/>
        <v>#REF!</v>
      </c>
      <c r="J31" s="78" t="e">
        <f t="shared" si="17"/>
        <v>#REF!</v>
      </c>
      <c r="K31" s="86" t="e">
        <f t="shared" si="18"/>
        <v>#REF!</v>
      </c>
      <c r="L31" s="18" t="e">
        <f>E31+'май (по бухг)'!L31</f>
        <v>#REF!</v>
      </c>
      <c r="M31" s="18" t="e">
        <f>F31+'май (по бухг)'!M31</f>
        <v>#REF!</v>
      </c>
      <c r="N31" s="18" t="e">
        <f>G31+'май (по бухг)'!N31</f>
        <v>#REF!</v>
      </c>
      <c r="O31" s="78" t="e">
        <f t="shared" si="2"/>
        <v>#REF!</v>
      </c>
      <c r="P31" s="86" t="e">
        <f t="shared" si="3"/>
        <v>#REF!</v>
      </c>
      <c r="Q31" s="78" t="e">
        <f t="shared" si="4"/>
        <v>#REF!</v>
      </c>
      <c r="R31" s="524" t="e">
        <f t="shared" si="5"/>
        <v>#REF!</v>
      </c>
    </row>
    <row r="32" spans="1:18" hidden="1">
      <c r="A32" s="1351"/>
      <c r="B32" s="1354"/>
      <c r="C32" s="1283"/>
      <c r="D32" s="492" t="s">
        <v>16</v>
      </c>
      <c r="E32" s="11">
        <v>1.3463433493202358E-3</v>
      </c>
      <c r="F32" s="11" t="e">
        <f t="shared" ref="F32:G32" si="19">F31/F26</f>
        <v>#REF!</v>
      </c>
      <c r="G32" s="11" t="e">
        <f t="shared" si="19"/>
        <v>#REF!</v>
      </c>
      <c r="H32" s="78" t="e">
        <f t="shared" si="15"/>
        <v>#REF!</v>
      </c>
      <c r="I32" s="86" t="e">
        <f t="shared" si="16"/>
        <v>#REF!</v>
      </c>
      <c r="J32" s="78" t="e">
        <f t="shared" si="17"/>
        <v>#REF!</v>
      </c>
      <c r="K32" s="86" t="e">
        <f t="shared" si="18"/>
        <v>#REF!</v>
      </c>
      <c r="L32" s="19" t="e">
        <f>L31/L26</f>
        <v>#REF!</v>
      </c>
      <c r="M32" s="11" t="e">
        <f>M31/M26</f>
        <v>#REF!</v>
      </c>
      <c r="N32" s="11" t="e">
        <f>N31/N26</f>
        <v>#REF!</v>
      </c>
      <c r="O32" s="78" t="e">
        <f t="shared" si="2"/>
        <v>#REF!</v>
      </c>
      <c r="P32" s="86" t="e">
        <f t="shared" si="3"/>
        <v>#REF!</v>
      </c>
      <c r="Q32" s="78" t="e">
        <f t="shared" si="4"/>
        <v>#REF!</v>
      </c>
      <c r="R32" s="524" t="e">
        <f t="shared" si="5"/>
        <v>#REF!</v>
      </c>
    </row>
    <row r="33" spans="1:18" ht="25.5" customHeight="1">
      <c r="A33" s="1351"/>
      <c r="B33" s="1354"/>
      <c r="C33" s="513" t="s">
        <v>111</v>
      </c>
      <c r="D33" s="492" t="s">
        <v>14</v>
      </c>
      <c r="E33" s="516">
        <f>E26-E27</f>
        <v>2248.8939999999998</v>
      </c>
      <c r="F33" s="516" t="e">
        <f>#REF!</f>
        <v>#REF!</v>
      </c>
      <c r="G33" s="514">
        <f>G34+G35</f>
        <v>2295.328</v>
      </c>
      <c r="H33" s="78" t="e">
        <f t="shared" si="15"/>
        <v>#REF!</v>
      </c>
      <c r="I33" s="86" t="e">
        <f t="shared" si="16"/>
        <v>#REF!</v>
      </c>
      <c r="J33" s="78">
        <f t="shared" si="17"/>
        <v>46.434000000000196</v>
      </c>
      <c r="K33" s="86">
        <f t="shared" si="18"/>
        <v>2.0647482718171777E-2</v>
      </c>
      <c r="L33" s="515" t="e">
        <f>L26-L27</f>
        <v>#REF!</v>
      </c>
      <c r="M33" s="514" t="e">
        <f>M26-M27</f>
        <v>#REF!</v>
      </c>
      <c r="N33" s="514" t="e">
        <f>N26-N27</f>
        <v>#REF!</v>
      </c>
      <c r="O33" s="78" t="e">
        <f t="shared" si="2"/>
        <v>#REF!</v>
      </c>
      <c r="P33" s="86" t="e">
        <f t="shared" si="3"/>
        <v>#REF!</v>
      </c>
      <c r="Q33" s="78" t="e">
        <f t="shared" si="4"/>
        <v>#REF!</v>
      </c>
      <c r="R33" s="524" t="e">
        <f t="shared" si="5"/>
        <v>#REF!</v>
      </c>
    </row>
    <row r="34" spans="1:18" ht="25.5" customHeight="1">
      <c r="A34" s="1351"/>
      <c r="B34" s="1354"/>
      <c r="C34" s="518" t="s">
        <v>104</v>
      </c>
      <c r="D34" s="492" t="s">
        <v>14</v>
      </c>
      <c r="E34" s="516">
        <v>51.265000000000001</v>
      </c>
      <c r="F34" s="516">
        <v>51.265000000000001</v>
      </c>
      <c r="G34" s="1019">
        <v>60.387999999999998</v>
      </c>
      <c r="H34" s="78">
        <f t="shared" si="15"/>
        <v>9.1229999999999976</v>
      </c>
      <c r="I34" s="86">
        <f t="shared" si="16"/>
        <v>0.17795767092558271</v>
      </c>
      <c r="J34" s="78">
        <f t="shared" si="17"/>
        <v>9.1229999999999976</v>
      </c>
      <c r="K34" s="86">
        <f t="shared" si="18"/>
        <v>0.17795767092558271</v>
      </c>
      <c r="L34" s="516" t="e">
        <f>E34+'май (по бухг)'!L34</f>
        <v>#REF!</v>
      </c>
      <c r="M34" s="516" t="e">
        <f>F34+'май (по бухг)'!M34</f>
        <v>#REF!</v>
      </c>
      <c r="N34" s="516" t="e">
        <f>G34+'май (по бухг)'!N34</f>
        <v>#REF!</v>
      </c>
      <c r="O34" s="78" t="e">
        <f t="shared" si="2"/>
        <v>#REF!</v>
      </c>
      <c r="P34" s="86" t="e">
        <f t="shared" si="3"/>
        <v>#REF!</v>
      </c>
      <c r="Q34" s="78" t="e">
        <f t="shared" si="4"/>
        <v>#REF!</v>
      </c>
      <c r="R34" s="524" t="e">
        <f t="shared" si="5"/>
        <v>#REF!</v>
      </c>
    </row>
    <row r="35" spans="1:18" ht="35.25" customHeight="1" thickBot="1">
      <c r="A35" s="1352"/>
      <c r="B35" s="1355"/>
      <c r="C35" s="525" t="s">
        <v>106</v>
      </c>
      <c r="D35" s="526" t="s">
        <v>14</v>
      </c>
      <c r="E35" s="527">
        <f>E33-E34</f>
        <v>2197.6289999999999</v>
      </c>
      <c r="F35" s="527" t="e">
        <f>F33-F34</f>
        <v>#REF!</v>
      </c>
      <c r="G35" s="527">
        <v>2234.94</v>
      </c>
      <c r="H35" s="528" t="e">
        <f t="shared" si="15"/>
        <v>#REF!</v>
      </c>
      <c r="I35" s="529" t="e">
        <f t="shared" si="16"/>
        <v>#REF!</v>
      </c>
      <c r="J35" s="528">
        <f t="shared" si="17"/>
        <v>37.311000000000149</v>
      </c>
      <c r="K35" s="529">
        <f t="shared" si="18"/>
        <v>1.6977842938912871E-2</v>
      </c>
      <c r="L35" s="527" t="e">
        <f>E35+'май (по бухг)'!L35</f>
        <v>#REF!</v>
      </c>
      <c r="M35" s="527" t="e">
        <f>F35+'май (по бухг)'!M35</f>
        <v>#REF!</v>
      </c>
      <c r="N35" s="527" t="e">
        <f>G35+'май (по бухг)'!N35</f>
        <v>#REF!</v>
      </c>
      <c r="O35" s="528" t="e">
        <f t="shared" si="2"/>
        <v>#REF!</v>
      </c>
      <c r="P35" s="529" t="e">
        <f t="shared" si="3"/>
        <v>#REF!</v>
      </c>
      <c r="Q35" s="528" t="e">
        <f t="shared" si="4"/>
        <v>#REF!</v>
      </c>
      <c r="R35" s="530" t="e">
        <f t="shared" si="5"/>
        <v>#REF!</v>
      </c>
    </row>
    <row r="36" spans="1:18" ht="22.5" customHeight="1">
      <c r="A36" s="1350">
        <v>4</v>
      </c>
      <c r="B36" s="1353" t="s">
        <v>22</v>
      </c>
      <c r="C36" s="519" t="s">
        <v>19</v>
      </c>
      <c r="D36" s="519" t="s">
        <v>14</v>
      </c>
      <c r="E36" s="521">
        <v>24.264000000000003</v>
      </c>
      <c r="F36" s="520" t="e">
        <f>#REF!</f>
        <v>#REF!</v>
      </c>
      <c r="G36" s="16">
        <f>G37+G43</f>
        <v>21.414999999999999</v>
      </c>
      <c r="H36" s="534" t="e">
        <f t="shared" si="15"/>
        <v>#REF!</v>
      </c>
      <c r="I36" s="535" t="e">
        <f t="shared" si="16"/>
        <v>#REF!</v>
      </c>
      <c r="J36" s="534">
        <f t="shared" si="17"/>
        <v>-2.8490000000000038</v>
      </c>
      <c r="K36" s="535">
        <f t="shared" si="18"/>
        <v>-0.1174167490933071</v>
      </c>
      <c r="L36" s="522" t="e">
        <f>E36+'май (по бухг)'!L36</f>
        <v>#REF!</v>
      </c>
      <c r="M36" s="522" t="e">
        <f>F36+'май (по бухг)'!M36</f>
        <v>#REF!</v>
      </c>
      <c r="N36" s="522" t="e">
        <f>G36+'май (по бухг)'!N36</f>
        <v>#REF!</v>
      </c>
      <c r="O36" s="534" t="e">
        <f t="shared" si="2"/>
        <v>#REF!</v>
      </c>
      <c r="P36" s="535" t="e">
        <f t="shared" si="3"/>
        <v>#REF!</v>
      </c>
      <c r="Q36" s="534" t="e">
        <f t="shared" si="4"/>
        <v>#REF!</v>
      </c>
      <c r="R36" s="536" t="e">
        <f t="shared" si="5"/>
        <v>#REF!</v>
      </c>
    </row>
    <row r="37" spans="1:18">
      <c r="A37" s="1351"/>
      <c r="B37" s="1354"/>
      <c r="C37" s="1283" t="s">
        <v>15</v>
      </c>
      <c r="D37" s="492" t="s">
        <v>14</v>
      </c>
      <c r="E37" s="9">
        <v>2.097</v>
      </c>
      <c r="F37" s="9" t="e">
        <f>F36-F43</f>
        <v>#REF!</v>
      </c>
      <c r="G37" s="9">
        <v>1.954</v>
      </c>
      <c r="H37" s="78" t="e">
        <f t="shared" si="15"/>
        <v>#REF!</v>
      </c>
      <c r="I37" s="86" t="e">
        <f t="shared" si="16"/>
        <v>#REF!</v>
      </c>
      <c r="J37" s="78">
        <f t="shared" si="17"/>
        <v>-0.14300000000000002</v>
      </c>
      <c r="K37" s="86">
        <f t="shared" si="18"/>
        <v>-6.8192656175488808E-2</v>
      </c>
      <c r="L37" s="18" t="e">
        <f>E37+'май (по бухг)'!L37</f>
        <v>#REF!</v>
      </c>
      <c r="M37" s="18" t="e">
        <f>F37+'май (по бухг)'!M37</f>
        <v>#REF!</v>
      </c>
      <c r="N37" s="18" t="e">
        <f>G37+'май (по бухг)'!N37</f>
        <v>#REF!</v>
      </c>
      <c r="O37" s="78" t="e">
        <f t="shared" si="2"/>
        <v>#REF!</v>
      </c>
      <c r="P37" s="86" t="e">
        <f t="shared" si="3"/>
        <v>#REF!</v>
      </c>
      <c r="Q37" s="78" t="e">
        <f t="shared" si="4"/>
        <v>#REF!</v>
      </c>
      <c r="R37" s="524" t="e">
        <f t="shared" si="5"/>
        <v>#REF!</v>
      </c>
    </row>
    <row r="38" spans="1:18">
      <c r="A38" s="1351"/>
      <c r="B38" s="1354"/>
      <c r="C38" s="1283"/>
      <c r="D38" s="492" t="s">
        <v>16</v>
      </c>
      <c r="E38" s="15">
        <f>E37/E36</f>
        <v>8.6424332344213636E-2</v>
      </c>
      <c r="F38" s="15" t="e">
        <f>F37/F36</f>
        <v>#REF!</v>
      </c>
      <c r="G38" s="15">
        <f>G37/G36</f>
        <v>9.1244454821386878E-2</v>
      </c>
      <c r="H38" s="452"/>
      <c r="I38" s="453" t="e">
        <f>G38-F38</f>
        <v>#REF!</v>
      </c>
      <c r="J38" s="454"/>
      <c r="K38" s="453">
        <f>G38-E38</f>
        <v>4.8201224771732415E-3</v>
      </c>
      <c r="L38" s="19" t="e">
        <f>L37/L36</f>
        <v>#REF!</v>
      </c>
      <c r="M38" s="11" t="e">
        <f>M37/M36</f>
        <v>#REF!</v>
      </c>
      <c r="N38" s="11" t="e">
        <f>N37/N36</f>
        <v>#REF!</v>
      </c>
      <c r="O38" s="452"/>
      <c r="P38" s="453" t="e">
        <f>N38-M38</f>
        <v>#REF!</v>
      </c>
      <c r="Q38" s="454"/>
      <c r="R38" s="571" t="e">
        <f>N38-L38</f>
        <v>#REF!</v>
      </c>
    </row>
    <row r="39" spans="1:18" hidden="1">
      <c r="A39" s="1351"/>
      <c r="B39" s="1354"/>
      <c r="C39" s="1283" t="s">
        <v>17</v>
      </c>
      <c r="D39" s="492" t="s">
        <v>14</v>
      </c>
      <c r="E39" s="9">
        <v>3.9750000000000001</v>
      </c>
      <c r="F39" s="9" t="e">
        <f>#REF!</f>
        <v>#REF!</v>
      </c>
      <c r="G39" s="147" t="e">
        <f>F40*G36</f>
        <v>#REF!</v>
      </c>
      <c r="H39" s="78" t="e">
        <f t="shared" si="15"/>
        <v>#REF!</v>
      </c>
      <c r="I39" s="86" t="e">
        <f t="shared" si="16"/>
        <v>#REF!</v>
      </c>
      <c r="J39" s="78" t="e">
        <f t="shared" si="17"/>
        <v>#REF!</v>
      </c>
      <c r="K39" s="86" t="e">
        <f t="shared" si="18"/>
        <v>#REF!</v>
      </c>
      <c r="L39" s="18" t="e">
        <f>E39+'май (по бухг)'!L39</f>
        <v>#REF!</v>
      </c>
      <c r="M39" s="18" t="e">
        <f>F39+'май (по бухг)'!M39</f>
        <v>#REF!</v>
      </c>
      <c r="N39" s="18" t="e">
        <f>G39+'май (по бухг)'!N39</f>
        <v>#REF!</v>
      </c>
      <c r="O39" s="78" t="e">
        <f t="shared" si="2"/>
        <v>#REF!</v>
      </c>
      <c r="P39" s="86" t="e">
        <f t="shared" si="3"/>
        <v>#REF!</v>
      </c>
      <c r="Q39" s="78" t="e">
        <f t="shared" si="4"/>
        <v>#REF!</v>
      </c>
      <c r="R39" s="524" t="e">
        <f t="shared" si="5"/>
        <v>#REF!</v>
      </c>
    </row>
    <row r="40" spans="1:18" hidden="1">
      <c r="A40" s="1351"/>
      <c r="B40" s="1354"/>
      <c r="C40" s="1283"/>
      <c r="D40" s="492" t="s">
        <v>16</v>
      </c>
      <c r="E40" s="11">
        <f>E39/E36</f>
        <v>0.16382294757665675</v>
      </c>
      <c r="F40" s="11" t="e">
        <f>F39/F36</f>
        <v>#REF!</v>
      </c>
      <c r="G40" s="15" t="e">
        <f>G39/G36</f>
        <v>#REF!</v>
      </c>
      <c r="H40" s="78" t="e">
        <f t="shared" si="15"/>
        <v>#REF!</v>
      </c>
      <c r="I40" s="86" t="e">
        <f t="shared" si="16"/>
        <v>#REF!</v>
      </c>
      <c r="J40" s="78" t="e">
        <f t="shared" si="17"/>
        <v>#REF!</v>
      </c>
      <c r="K40" s="86" t="e">
        <f t="shared" si="18"/>
        <v>#REF!</v>
      </c>
      <c r="L40" s="19" t="e">
        <f>L39/L36</f>
        <v>#REF!</v>
      </c>
      <c r="M40" s="11" t="e">
        <f>M39/M36</f>
        <v>#REF!</v>
      </c>
      <c r="N40" s="11" t="e">
        <f>N39/N36</f>
        <v>#REF!</v>
      </c>
      <c r="O40" s="78" t="e">
        <f t="shared" si="2"/>
        <v>#REF!</v>
      </c>
      <c r="P40" s="86" t="e">
        <f t="shared" si="3"/>
        <v>#REF!</v>
      </c>
      <c r="Q40" s="78" t="e">
        <f t="shared" si="4"/>
        <v>#REF!</v>
      </c>
      <c r="R40" s="524" t="e">
        <f t="shared" si="5"/>
        <v>#REF!</v>
      </c>
    </row>
    <row r="41" spans="1:18" hidden="1">
      <c r="A41" s="1351"/>
      <c r="B41" s="1354"/>
      <c r="C41" s="1283" t="s">
        <v>18</v>
      </c>
      <c r="D41" s="492" t="s">
        <v>14</v>
      </c>
      <c r="E41" s="9">
        <v>-1.8780000000000001</v>
      </c>
      <c r="F41" s="9" t="e">
        <f>F37-F39</f>
        <v>#REF!</v>
      </c>
      <c r="G41" s="9" t="e">
        <f>G37-G39</f>
        <v>#REF!</v>
      </c>
      <c r="H41" s="78" t="e">
        <f t="shared" si="15"/>
        <v>#REF!</v>
      </c>
      <c r="I41" s="86" t="e">
        <f t="shared" si="16"/>
        <v>#REF!</v>
      </c>
      <c r="J41" s="78" t="e">
        <f t="shared" si="17"/>
        <v>#REF!</v>
      </c>
      <c r="K41" s="86" t="e">
        <f t="shared" si="18"/>
        <v>#REF!</v>
      </c>
      <c r="L41" s="18" t="e">
        <f>E41+'май (по бухг)'!L41</f>
        <v>#REF!</v>
      </c>
      <c r="M41" s="18" t="e">
        <f>F41+'май (по бухг)'!M41</f>
        <v>#REF!</v>
      </c>
      <c r="N41" s="18" t="e">
        <f>G41+'май (по бухг)'!N41</f>
        <v>#REF!</v>
      </c>
      <c r="O41" s="78" t="e">
        <f t="shared" si="2"/>
        <v>#REF!</v>
      </c>
      <c r="P41" s="86" t="e">
        <f t="shared" si="3"/>
        <v>#REF!</v>
      </c>
      <c r="Q41" s="78" t="e">
        <f t="shared" si="4"/>
        <v>#REF!</v>
      </c>
      <c r="R41" s="524" t="e">
        <f t="shared" si="5"/>
        <v>#REF!</v>
      </c>
    </row>
    <row r="42" spans="1:18" hidden="1">
      <c r="A42" s="1351"/>
      <c r="B42" s="1354"/>
      <c r="C42" s="1283"/>
      <c r="D42" s="492" t="s">
        <v>16</v>
      </c>
      <c r="E42" s="11">
        <v>1.3463433493202358E-3</v>
      </c>
      <c r="F42" s="11" t="e">
        <f t="shared" ref="F42:G42" si="20">F41/F36</f>
        <v>#REF!</v>
      </c>
      <c r="G42" s="11" t="e">
        <f t="shared" si="20"/>
        <v>#REF!</v>
      </c>
      <c r="H42" s="78" t="e">
        <f t="shared" si="15"/>
        <v>#REF!</v>
      </c>
      <c r="I42" s="86" t="e">
        <f t="shared" si="16"/>
        <v>#REF!</v>
      </c>
      <c r="J42" s="78" t="e">
        <f t="shared" si="17"/>
        <v>#REF!</v>
      </c>
      <c r="K42" s="86" t="e">
        <f t="shared" si="18"/>
        <v>#REF!</v>
      </c>
      <c r="L42" s="19" t="e">
        <f>L41/L36</f>
        <v>#REF!</v>
      </c>
      <c r="M42" s="11" t="e">
        <f>M41/M36</f>
        <v>#REF!</v>
      </c>
      <c r="N42" s="11" t="e">
        <f>N41/N36</f>
        <v>#REF!</v>
      </c>
      <c r="O42" s="78" t="e">
        <f t="shared" si="2"/>
        <v>#REF!</v>
      </c>
      <c r="P42" s="86" t="e">
        <f t="shared" si="3"/>
        <v>#REF!</v>
      </c>
      <c r="Q42" s="78" t="e">
        <f t="shared" si="4"/>
        <v>#REF!</v>
      </c>
      <c r="R42" s="524" t="e">
        <f t="shared" si="5"/>
        <v>#REF!</v>
      </c>
    </row>
    <row r="43" spans="1:18" ht="25.5" customHeight="1">
      <c r="A43" s="1351"/>
      <c r="B43" s="1354"/>
      <c r="C43" s="513" t="s">
        <v>111</v>
      </c>
      <c r="D43" s="492" t="s">
        <v>14</v>
      </c>
      <c r="E43" s="516">
        <f>E36-E37</f>
        <v>22.167000000000002</v>
      </c>
      <c r="F43" s="516" t="e">
        <f>#REF!</f>
        <v>#REF!</v>
      </c>
      <c r="G43" s="514">
        <f>G44+G45</f>
        <v>19.460999999999999</v>
      </c>
      <c r="H43" s="78" t="e">
        <f t="shared" si="15"/>
        <v>#REF!</v>
      </c>
      <c r="I43" s="86" t="e">
        <f t="shared" si="16"/>
        <v>#REF!</v>
      </c>
      <c r="J43" s="78">
        <f t="shared" si="17"/>
        <v>-2.7060000000000031</v>
      </c>
      <c r="K43" s="86">
        <f t="shared" si="18"/>
        <v>-0.12207335228041696</v>
      </c>
      <c r="L43" s="515" t="e">
        <f>L36-L37</f>
        <v>#REF!</v>
      </c>
      <c r="M43" s="514" t="e">
        <f>M36-M37</f>
        <v>#REF!</v>
      </c>
      <c r="N43" s="514" t="e">
        <f>N36-N37</f>
        <v>#REF!</v>
      </c>
      <c r="O43" s="78" t="e">
        <f t="shared" si="2"/>
        <v>#REF!</v>
      </c>
      <c r="P43" s="86" t="e">
        <f t="shared" si="3"/>
        <v>#REF!</v>
      </c>
      <c r="Q43" s="78" t="e">
        <f t="shared" si="4"/>
        <v>#REF!</v>
      </c>
      <c r="R43" s="524" t="e">
        <f t="shared" si="5"/>
        <v>#REF!</v>
      </c>
    </row>
    <row r="44" spans="1:18" ht="25.5" customHeight="1">
      <c r="A44" s="1351"/>
      <c r="B44" s="1354"/>
      <c r="C44" s="518" t="s">
        <v>104</v>
      </c>
      <c r="D44" s="492" t="s">
        <v>14</v>
      </c>
      <c r="E44" s="516">
        <v>0</v>
      </c>
      <c r="F44" s="516"/>
      <c r="G44" s="516"/>
      <c r="H44" s="78">
        <f t="shared" si="15"/>
        <v>0</v>
      </c>
      <c r="I44" s="86" t="str">
        <f t="shared" si="16"/>
        <v xml:space="preserve"> </v>
      </c>
      <c r="J44" s="78">
        <f t="shared" si="17"/>
        <v>0</v>
      </c>
      <c r="K44" s="86" t="str">
        <f t="shared" si="18"/>
        <v xml:space="preserve"> </v>
      </c>
      <c r="L44" s="516" t="e">
        <f>E44+'май (по бухг)'!L44</f>
        <v>#REF!</v>
      </c>
      <c r="M44" s="516" t="e">
        <f>F44+'май (по бухг)'!M44</f>
        <v>#REF!</v>
      </c>
      <c r="N44" s="516" t="e">
        <f>G44+'май (по бухг)'!N44</f>
        <v>#REF!</v>
      </c>
      <c r="O44" s="78" t="e">
        <f t="shared" si="2"/>
        <v>#REF!</v>
      </c>
      <c r="P44" s="86" t="e">
        <f t="shared" si="3"/>
        <v>#REF!</v>
      </c>
      <c r="Q44" s="78" t="e">
        <f t="shared" si="4"/>
        <v>#REF!</v>
      </c>
      <c r="R44" s="524" t="e">
        <f t="shared" si="5"/>
        <v>#REF!</v>
      </c>
    </row>
    <row r="45" spans="1:18" ht="25.5" customHeight="1" thickBot="1">
      <c r="A45" s="1352"/>
      <c r="B45" s="1355"/>
      <c r="C45" s="525" t="s">
        <v>106</v>
      </c>
      <c r="D45" s="526" t="s">
        <v>14</v>
      </c>
      <c r="E45" s="527">
        <f>E43-E44</f>
        <v>22.167000000000002</v>
      </c>
      <c r="F45" s="527" t="e">
        <f>F43-F44</f>
        <v>#REF!</v>
      </c>
      <c r="G45" s="527">
        <v>19.460999999999999</v>
      </c>
      <c r="H45" s="528" t="e">
        <f t="shared" si="15"/>
        <v>#REF!</v>
      </c>
      <c r="I45" s="529" t="e">
        <f t="shared" si="16"/>
        <v>#REF!</v>
      </c>
      <c r="J45" s="528">
        <f t="shared" si="17"/>
        <v>-2.7060000000000031</v>
      </c>
      <c r="K45" s="529">
        <f t="shared" si="18"/>
        <v>-0.12207335228041696</v>
      </c>
      <c r="L45" s="527" t="e">
        <f>E45+'май (по бухг)'!L45</f>
        <v>#REF!</v>
      </c>
      <c r="M45" s="527" t="e">
        <f>F45+'май (по бухг)'!M45</f>
        <v>#REF!</v>
      </c>
      <c r="N45" s="527" t="e">
        <f>G45+'май (по бухг)'!N45</f>
        <v>#REF!</v>
      </c>
      <c r="O45" s="528" t="e">
        <f t="shared" si="2"/>
        <v>#REF!</v>
      </c>
      <c r="P45" s="529" t="e">
        <f t="shared" si="3"/>
        <v>#REF!</v>
      </c>
      <c r="Q45" s="528" t="e">
        <f t="shared" si="4"/>
        <v>#REF!</v>
      </c>
      <c r="R45" s="530" t="e">
        <f t="shared" si="5"/>
        <v>#REF!</v>
      </c>
    </row>
    <row r="46" spans="1:18" ht="22.5" customHeight="1">
      <c r="A46" s="1350">
        <v>3</v>
      </c>
      <c r="B46" s="1356" t="s">
        <v>87</v>
      </c>
      <c r="C46" s="519" t="s">
        <v>19</v>
      </c>
      <c r="D46" s="519" t="s">
        <v>14</v>
      </c>
      <c r="E46" s="521">
        <f t="shared" ref="E46:G47" si="21">E26+E36</f>
        <v>2495.2999999999997</v>
      </c>
      <c r="F46" s="520" t="e">
        <f t="shared" si="21"/>
        <v>#REF!</v>
      </c>
      <c r="G46" s="520">
        <f t="shared" si="21"/>
        <v>2563.0569999999998</v>
      </c>
      <c r="H46" s="534" t="e">
        <f>G46-F46</f>
        <v>#REF!</v>
      </c>
      <c r="I46" s="535" t="e">
        <f>IF(F46=0," ",H46/F46)</f>
        <v>#REF!</v>
      </c>
      <c r="J46" s="534">
        <f>G46-E46</f>
        <v>67.757000000000062</v>
      </c>
      <c r="K46" s="535">
        <f>IF(E46=0," ",J46/E46)</f>
        <v>2.7153849236564769E-2</v>
      </c>
      <c r="L46" s="522" t="e">
        <f>E46+'май (по бухг)'!L46</f>
        <v>#REF!</v>
      </c>
      <c r="M46" s="522" t="e">
        <f>F46+'май (по бухг)'!M46</f>
        <v>#REF!</v>
      </c>
      <c r="N46" s="522" t="e">
        <f>G46+'май (по бухг)'!N46</f>
        <v>#REF!</v>
      </c>
      <c r="O46" s="534" t="e">
        <f t="shared" si="2"/>
        <v>#REF!</v>
      </c>
      <c r="P46" s="535" t="e">
        <f t="shared" si="3"/>
        <v>#REF!</v>
      </c>
      <c r="Q46" s="534" t="e">
        <f t="shared" si="4"/>
        <v>#REF!</v>
      </c>
      <c r="R46" s="536" t="e">
        <f t="shared" si="5"/>
        <v>#REF!</v>
      </c>
    </row>
    <row r="47" spans="1:18">
      <c r="A47" s="1351"/>
      <c r="B47" s="1357"/>
      <c r="C47" s="1283" t="s">
        <v>15</v>
      </c>
      <c r="D47" s="492" t="s">
        <v>14</v>
      </c>
      <c r="E47" s="9">
        <f t="shared" si="21"/>
        <v>224.239</v>
      </c>
      <c r="F47" s="9" t="e">
        <f t="shared" si="21"/>
        <v>#REF!</v>
      </c>
      <c r="G47" s="147">
        <f t="shared" si="21"/>
        <v>248.268</v>
      </c>
      <c r="H47" s="78" t="e">
        <f>G47-F47</f>
        <v>#REF!</v>
      </c>
      <c r="I47" s="86" t="e">
        <f>IF(F47=0," ",H47/F47)</f>
        <v>#REF!</v>
      </c>
      <c r="J47" s="78">
        <f>G47-E47</f>
        <v>24.028999999999996</v>
      </c>
      <c r="K47" s="86">
        <f>IF(E47=0," ",J47/E47)</f>
        <v>0.10715798768278487</v>
      </c>
      <c r="L47" s="18" t="e">
        <f>E47+'май (по бухг)'!L47</f>
        <v>#REF!</v>
      </c>
      <c r="M47" s="18" t="e">
        <f>F47+'май (по бухг)'!M47</f>
        <v>#REF!</v>
      </c>
      <c r="N47" s="18" t="e">
        <f>G47+'май (по бухг)'!N47</f>
        <v>#REF!</v>
      </c>
      <c r="O47" s="78" t="e">
        <f t="shared" si="2"/>
        <v>#REF!</v>
      </c>
      <c r="P47" s="86" t="e">
        <f t="shared" si="3"/>
        <v>#REF!</v>
      </c>
      <c r="Q47" s="78" t="e">
        <f t="shared" si="4"/>
        <v>#REF!</v>
      </c>
      <c r="R47" s="524" t="e">
        <f t="shared" si="5"/>
        <v>#REF!</v>
      </c>
    </row>
    <row r="48" spans="1:18">
      <c r="A48" s="1351"/>
      <c r="B48" s="1357"/>
      <c r="C48" s="1283"/>
      <c r="D48" s="492" t="s">
        <v>16</v>
      </c>
      <c r="E48" s="15">
        <f>E47/E46</f>
        <v>8.9864545345249083E-2</v>
      </c>
      <c r="F48" s="970" t="e">
        <f>F47/F46</f>
        <v>#REF!</v>
      </c>
      <c r="G48" s="970">
        <f>G47/G46</f>
        <v>9.6864018240718025E-2</v>
      </c>
      <c r="H48" s="452"/>
      <c r="I48" s="453" t="e">
        <f>G48-F48</f>
        <v>#REF!</v>
      </c>
      <c r="J48" s="454"/>
      <c r="K48" s="453">
        <f>G48-E48</f>
        <v>6.9994728954689417E-3</v>
      </c>
      <c r="L48" s="19" t="e">
        <f>L47/L46</f>
        <v>#REF!</v>
      </c>
      <c r="M48" s="11" t="e">
        <f>M47/M46</f>
        <v>#REF!</v>
      </c>
      <c r="N48" s="11" t="e">
        <f>N47/N46</f>
        <v>#REF!</v>
      </c>
      <c r="O48" s="452"/>
      <c r="P48" s="453" t="e">
        <f>N48-M48</f>
        <v>#REF!</v>
      </c>
      <c r="Q48" s="454"/>
      <c r="R48" s="571" t="e">
        <f>N48-L48</f>
        <v>#REF!</v>
      </c>
    </row>
    <row r="49" spans="1:18" hidden="1">
      <c r="A49" s="1351"/>
      <c r="B49" s="1357"/>
      <c r="C49" s="1283" t="s">
        <v>17</v>
      </c>
      <c r="D49" s="492" t="s">
        <v>14</v>
      </c>
      <c r="E49" s="9">
        <f>E29+E39</f>
        <v>216.88800000000001</v>
      </c>
      <c r="F49" s="9" t="e">
        <f>F29+F39</f>
        <v>#REF!</v>
      </c>
      <c r="G49" s="9" t="e">
        <f>G29+G39</f>
        <v>#REF!</v>
      </c>
      <c r="H49" s="78" t="e">
        <f t="shared" ref="H49:H112" si="22">G49-F49</f>
        <v>#REF!</v>
      </c>
      <c r="I49" s="86" t="e">
        <f t="shared" ref="I49:I112" si="23">IF(F49=0," ",H49/F49)</f>
        <v>#REF!</v>
      </c>
      <c r="J49" s="78" t="e">
        <f t="shared" ref="J49:J112" si="24">G49-E49</f>
        <v>#REF!</v>
      </c>
      <c r="K49" s="86" t="e">
        <f t="shared" ref="K49:K112" si="25">IF(E49=0," ",J49/E49)</f>
        <v>#REF!</v>
      </c>
      <c r="L49" s="18" t="e">
        <f>E49+'май (по бухг)'!L49</f>
        <v>#REF!</v>
      </c>
      <c r="M49" s="18" t="e">
        <f>F49+'май (по бухг)'!M49</f>
        <v>#REF!</v>
      </c>
      <c r="N49" s="18" t="e">
        <f>G49+'май (по бухг)'!N49</f>
        <v>#REF!</v>
      </c>
      <c r="O49" s="78" t="e">
        <f t="shared" si="2"/>
        <v>#REF!</v>
      </c>
      <c r="P49" s="86" t="e">
        <f t="shared" si="3"/>
        <v>#REF!</v>
      </c>
      <c r="Q49" s="78" t="e">
        <f t="shared" si="4"/>
        <v>#REF!</v>
      </c>
      <c r="R49" s="524" t="e">
        <f t="shared" si="5"/>
        <v>#REF!</v>
      </c>
    </row>
    <row r="50" spans="1:18" hidden="1">
      <c r="A50" s="1351"/>
      <c r="B50" s="1357"/>
      <c r="C50" s="1283"/>
      <c r="D50" s="492" t="s">
        <v>16</v>
      </c>
      <c r="E50" s="11">
        <f>E49/E46</f>
        <v>8.6918606981124524E-2</v>
      </c>
      <c r="F50" s="11" t="e">
        <f>F49/F46</f>
        <v>#REF!</v>
      </c>
      <c r="G50" s="11" t="e">
        <f>G49/G46</f>
        <v>#REF!</v>
      </c>
      <c r="H50" s="78" t="e">
        <f t="shared" si="22"/>
        <v>#REF!</v>
      </c>
      <c r="I50" s="86" t="e">
        <f t="shared" si="23"/>
        <v>#REF!</v>
      </c>
      <c r="J50" s="78" t="e">
        <f t="shared" si="24"/>
        <v>#REF!</v>
      </c>
      <c r="K50" s="86" t="e">
        <f t="shared" si="25"/>
        <v>#REF!</v>
      </c>
      <c r="L50" s="19" t="e">
        <f>L49/L46</f>
        <v>#REF!</v>
      </c>
      <c r="M50" s="11" t="e">
        <f>M49/M46</f>
        <v>#REF!</v>
      </c>
      <c r="N50" s="11" t="e">
        <f>N49/N46</f>
        <v>#REF!</v>
      </c>
      <c r="O50" s="78" t="e">
        <f t="shared" si="2"/>
        <v>#REF!</v>
      </c>
      <c r="P50" s="86" t="e">
        <f t="shared" si="3"/>
        <v>#REF!</v>
      </c>
      <c r="Q50" s="78" t="e">
        <f t="shared" si="4"/>
        <v>#REF!</v>
      </c>
      <c r="R50" s="524" t="e">
        <f t="shared" si="5"/>
        <v>#REF!</v>
      </c>
    </row>
    <row r="51" spans="1:18" hidden="1">
      <c r="A51" s="1351"/>
      <c r="B51" s="1357"/>
      <c r="C51" s="1283" t="s">
        <v>18</v>
      </c>
      <c r="D51" s="492" t="s">
        <v>14</v>
      </c>
      <c r="E51" s="9">
        <f>E31+E41</f>
        <v>7.3509999999999849</v>
      </c>
      <c r="F51" s="9" t="e">
        <f>F31+F41</f>
        <v>#REF!</v>
      </c>
      <c r="G51" s="9" t="e">
        <f>G31+G41</f>
        <v>#REF!</v>
      </c>
      <c r="H51" s="78" t="e">
        <f t="shared" si="22"/>
        <v>#REF!</v>
      </c>
      <c r="I51" s="86" t="e">
        <f t="shared" si="23"/>
        <v>#REF!</v>
      </c>
      <c r="J51" s="78" t="e">
        <f t="shared" si="24"/>
        <v>#REF!</v>
      </c>
      <c r="K51" s="86" t="e">
        <f t="shared" si="25"/>
        <v>#REF!</v>
      </c>
      <c r="L51" s="18" t="e">
        <f>E51+'май (по бухг)'!L51</f>
        <v>#REF!</v>
      </c>
      <c r="M51" s="18" t="e">
        <f>F51+'май (по бухг)'!M51</f>
        <v>#REF!</v>
      </c>
      <c r="N51" s="18" t="e">
        <f>G51+'май (по бухг)'!N51</f>
        <v>#REF!</v>
      </c>
      <c r="O51" s="78" t="e">
        <f t="shared" si="2"/>
        <v>#REF!</v>
      </c>
      <c r="P51" s="86" t="e">
        <f t="shared" si="3"/>
        <v>#REF!</v>
      </c>
      <c r="Q51" s="78" t="e">
        <f t="shared" si="4"/>
        <v>#REF!</v>
      </c>
      <c r="R51" s="524" t="e">
        <f t="shared" si="5"/>
        <v>#REF!</v>
      </c>
    </row>
    <row r="52" spans="1:18" hidden="1">
      <c r="A52" s="1351"/>
      <c r="B52" s="1357"/>
      <c r="C52" s="1283"/>
      <c r="D52" s="492" t="s">
        <v>16</v>
      </c>
      <c r="E52" s="11">
        <v>1.3463433493202358E-3</v>
      </c>
      <c r="F52" s="11" t="e">
        <f t="shared" ref="F52" si="26">F51/F46</f>
        <v>#REF!</v>
      </c>
      <c r="G52" s="11" t="e">
        <f>G51/G46</f>
        <v>#REF!</v>
      </c>
      <c r="H52" s="78" t="e">
        <f t="shared" si="22"/>
        <v>#REF!</v>
      </c>
      <c r="I52" s="86" t="e">
        <f t="shared" si="23"/>
        <v>#REF!</v>
      </c>
      <c r="J52" s="78" t="e">
        <f t="shared" si="24"/>
        <v>#REF!</v>
      </c>
      <c r="K52" s="86" t="e">
        <f t="shared" si="25"/>
        <v>#REF!</v>
      </c>
      <c r="L52" s="19" t="e">
        <f>L51/L46</f>
        <v>#REF!</v>
      </c>
      <c r="M52" s="11" t="e">
        <f>M51/M46</f>
        <v>#REF!</v>
      </c>
      <c r="N52" s="11" t="e">
        <f>N51/N46</f>
        <v>#REF!</v>
      </c>
      <c r="O52" s="78" t="e">
        <f t="shared" si="2"/>
        <v>#REF!</v>
      </c>
      <c r="P52" s="86" t="e">
        <f t="shared" si="3"/>
        <v>#REF!</v>
      </c>
      <c r="Q52" s="78" t="e">
        <f t="shared" si="4"/>
        <v>#REF!</v>
      </c>
      <c r="R52" s="524" t="e">
        <f t="shared" si="5"/>
        <v>#REF!</v>
      </c>
    </row>
    <row r="53" spans="1:18" ht="25.5" customHeight="1">
      <c r="A53" s="1351"/>
      <c r="B53" s="1357"/>
      <c r="C53" s="513" t="s">
        <v>111</v>
      </c>
      <c r="D53" s="492" t="s">
        <v>14</v>
      </c>
      <c r="E53" s="516">
        <f>E46-E47</f>
        <v>2271.0609999999997</v>
      </c>
      <c r="F53" s="516" t="e">
        <f>F46-F47</f>
        <v>#REF!</v>
      </c>
      <c r="G53" s="613">
        <f>G33+G43</f>
        <v>2314.7889999999998</v>
      </c>
      <c r="H53" s="78" t="e">
        <f t="shared" si="22"/>
        <v>#REF!</v>
      </c>
      <c r="I53" s="86" t="e">
        <f t="shared" si="23"/>
        <v>#REF!</v>
      </c>
      <c r="J53" s="78">
        <f t="shared" si="24"/>
        <v>43.728000000000065</v>
      </c>
      <c r="K53" s="86">
        <f t="shared" si="25"/>
        <v>1.9254436582725021E-2</v>
      </c>
      <c r="L53" s="515" t="e">
        <f>L46-L47</f>
        <v>#REF!</v>
      </c>
      <c r="M53" s="514" t="e">
        <f>M46-M47</f>
        <v>#REF!</v>
      </c>
      <c r="N53" s="514" t="e">
        <f>N46-N47</f>
        <v>#REF!</v>
      </c>
      <c r="O53" s="78" t="e">
        <f t="shared" si="2"/>
        <v>#REF!</v>
      </c>
      <c r="P53" s="86" t="e">
        <f t="shared" si="3"/>
        <v>#REF!</v>
      </c>
      <c r="Q53" s="78" t="e">
        <f t="shared" si="4"/>
        <v>#REF!</v>
      </c>
      <c r="R53" s="524" t="e">
        <f t="shared" si="5"/>
        <v>#REF!</v>
      </c>
    </row>
    <row r="54" spans="1:18" ht="25.5" customHeight="1">
      <c r="A54" s="1351"/>
      <c r="B54" s="1357"/>
      <c r="C54" s="518" t="s">
        <v>104</v>
      </c>
      <c r="D54" s="492" t="s">
        <v>14</v>
      </c>
      <c r="E54" s="516">
        <f>E44+E34</f>
        <v>51.265000000000001</v>
      </c>
      <c r="F54" s="516"/>
      <c r="G54" s="516">
        <f>G44+G34</f>
        <v>60.387999999999998</v>
      </c>
      <c r="H54" s="78">
        <f t="shared" si="22"/>
        <v>60.387999999999998</v>
      </c>
      <c r="I54" s="86" t="str">
        <f t="shared" si="23"/>
        <v xml:space="preserve"> </v>
      </c>
      <c r="J54" s="78">
        <f t="shared" si="24"/>
        <v>9.1229999999999976</v>
      </c>
      <c r="K54" s="86">
        <f t="shared" si="25"/>
        <v>0.17795767092558271</v>
      </c>
      <c r="L54" s="516" t="e">
        <f>E54+'май (по бухг)'!L54</f>
        <v>#REF!</v>
      </c>
      <c r="M54" s="516" t="e">
        <f>F54+'май (по бухг)'!M54</f>
        <v>#REF!</v>
      </c>
      <c r="N54" s="516" t="e">
        <f>G54+'май (по бухг)'!N54</f>
        <v>#REF!</v>
      </c>
      <c r="O54" s="78" t="e">
        <f t="shared" si="2"/>
        <v>#REF!</v>
      </c>
      <c r="P54" s="86" t="e">
        <f t="shared" si="3"/>
        <v>#REF!</v>
      </c>
      <c r="Q54" s="78" t="e">
        <f t="shared" si="4"/>
        <v>#REF!</v>
      </c>
      <c r="R54" s="524" t="e">
        <f t="shared" si="5"/>
        <v>#REF!</v>
      </c>
    </row>
    <row r="55" spans="1:18" ht="35.25" customHeight="1" thickBot="1">
      <c r="A55" s="1352"/>
      <c r="B55" s="1358"/>
      <c r="C55" s="525" t="s">
        <v>106</v>
      </c>
      <c r="D55" s="526" t="s">
        <v>14</v>
      </c>
      <c r="E55" s="527">
        <f>E53-E54</f>
        <v>2219.7959999999998</v>
      </c>
      <c r="F55" s="527" t="e">
        <f>F53-F54</f>
        <v>#REF!</v>
      </c>
      <c r="G55" s="527">
        <f>G53-G54</f>
        <v>2254.4009999999998</v>
      </c>
      <c r="H55" s="528" t="e">
        <f t="shared" si="22"/>
        <v>#REF!</v>
      </c>
      <c r="I55" s="529" t="e">
        <f t="shared" si="23"/>
        <v>#REF!</v>
      </c>
      <c r="J55" s="528">
        <f t="shared" si="24"/>
        <v>34.605000000000018</v>
      </c>
      <c r="K55" s="529">
        <f t="shared" si="25"/>
        <v>1.5589270365384936E-2</v>
      </c>
      <c r="L55" s="527" t="e">
        <f>E55+'май (по бухг)'!L55</f>
        <v>#REF!</v>
      </c>
      <c r="M55" s="527" t="e">
        <f>F55+'май (по бухг)'!M55</f>
        <v>#REF!</v>
      </c>
      <c r="N55" s="527" t="e">
        <f>G55+'май (по бухг)'!N55</f>
        <v>#REF!</v>
      </c>
      <c r="O55" s="528" t="e">
        <f t="shared" si="2"/>
        <v>#REF!</v>
      </c>
      <c r="P55" s="529" t="e">
        <f t="shared" si="3"/>
        <v>#REF!</v>
      </c>
      <c r="Q55" s="528" t="e">
        <f t="shared" si="4"/>
        <v>#REF!</v>
      </c>
      <c r="R55" s="530" t="e">
        <f t="shared" si="5"/>
        <v>#REF!</v>
      </c>
    </row>
    <row r="56" spans="1:18" ht="19.5" customHeight="1">
      <c r="A56" s="1350">
        <v>5</v>
      </c>
      <c r="B56" s="1353" t="s">
        <v>6</v>
      </c>
      <c r="C56" s="519" t="s">
        <v>19</v>
      </c>
      <c r="D56" s="519" t="s">
        <v>14</v>
      </c>
      <c r="E56" s="521">
        <v>5179.7210000000005</v>
      </c>
      <c r="F56" s="520" t="e">
        <f>#REF!</f>
        <v>#REF!</v>
      </c>
      <c r="G56" s="16">
        <f>G57+G63</f>
        <v>4819.2860000000001</v>
      </c>
      <c r="H56" s="534" t="e">
        <f t="shared" si="22"/>
        <v>#REF!</v>
      </c>
      <c r="I56" s="535" t="e">
        <f t="shared" si="23"/>
        <v>#REF!</v>
      </c>
      <c r="J56" s="534">
        <f t="shared" si="24"/>
        <v>-360.4350000000004</v>
      </c>
      <c r="K56" s="535">
        <f t="shared" si="25"/>
        <v>-6.9585794292781472E-2</v>
      </c>
      <c r="L56" s="522" t="e">
        <f>E56+'май (по бухг)'!L56</f>
        <v>#REF!</v>
      </c>
      <c r="M56" s="522" t="e">
        <f>F56+'май (по бухг)'!M56</f>
        <v>#REF!</v>
      </c>
      <c r="N56" s="522" t="e">
        <f>G56+'май (по бухг)'!N56</f>
        <v>#REF!</v>
      </c>
      <c r="O56" s="534" t="e">
        <f t="shared" si="2"/>
        <v>#REF!</v>
      </c>
      <c r="P56" s="535" t="e">
        <f t="shared" si="3"/>
        <v>#REF!</v>
      </c>
      <c r="Q56" s="534" t="e">
        <f t="shared" si="4"/>
        <v>#REF!</v>
      </c>
      <c r="R56" s="536" t="e">
        <f t="shared" si="5"/>
        <v>#REF!</v>
      </c>
    </row>
    <row r="57" spans="1:18">
      <c r="A57" s="1351"/>
      <c r="B57" s="1354"/>
      <c r="C57" s="1283" t="s">
        <v>15</v>
      </c>
      <c r="D57" s="492" t="s">
        <v>14</v>
      </c>
      <c r="E57" s="9">
        <v>377.00599999999997</v>
      </c>
      <c r="F57" s="9" t="e">
        <f>F56-F63</f>
        <v>#REF!</v>
      </c>
      <c r="G57" s="1016">
        <v>333.976</v>
      </c>
      <c r="H57" s="78" t="e">
        <f t="shared" si="22"/>
        <v>#REF!</v>
      </c>
      <c r="I57" s="86" t="e">
        <f t="shared" si="23"/>
        <v>#REF!</v>
      </c>
      <c r="J57" s="78">
        <f t="shared" si="24"/>
        <v>-43.029999999999973</v>
      </c>
      <c r="K57" s="86">
        <f t="shared" si="25"/>
        <v>-0.11413611454459605</v>
      </c>
      <c r="L57" s="18" t="e">
        <f>E57+'май (по бухг)'!L57</f>
        <v>#REF!</v>
      </c>
      <c r="M57" s="18" t="e">
        <f>F57+'май (по бухг)'!M57</f>
        <v>#REF!</v>
      </c>
      <c r="N57" s="18" t="e">
        <f>G57+'май (по бухг)'!N57</f>
        <v>#REF!</v>
      </c>
      <c r="O57" s="78" t="e">
        <f t="shared" si="2"/>
        <v>#REF!</v>
      </c>
      <c r="P57" s="86" t="e">
        <f t="shared" si="3"/>
        <v>#REF!</v>
      </c>
      <c r="Q57" s="78" t="e">
        <f t="shared" si="4"/>
        <v>#REF!</v>
      </c>
      <c r="R57" s="524" t="e">
        <f t="shared" si="5"/>
        <v>#REF!</v>
      </c>
    </row>
    <row r="58" spans="1:18">
      <c r="A58" s="1351"/>
      <c r="B58" s="1354"/>
      <c r="C58" s="1283"/>
      <c r="D58" s="492" t="s">
        <v>16</v>
      </c>
      <c r="E58" s="11">
        <f>E57/E56</f>
        <v>7.2785001354320034E-2</v>
      </c>
      <c r="F58" s="11" t="e">
        <f>F57/F56</f>
        <v>#REF!</v>
      </c>
      <c r="G58" s="11">
        <f>G57/G56</f>
        <v>6.9299892141699002E-2</v>
      </c>
      <c r="H58" s="452"/>
      <c r="I58" s="453" t="e">
        <f>G58-F58</f>
        <v>#REF!</v>
      </c>
      <c r="J58" s="454"/>
      <c r="K58" s="453">
        <f>G58-E58</f>
        <v>-3.485109212621032E-3</v>
      </c>
      <c r="L58" s="19" t="e">
        <f>L57/L56</f>
        <v>#REF!</v>
      </c>
      <c r="M58" s="11" t="e">
        <f>M57/M56</f>
        <v>#REF!</v>
      </c>
      <c r="N58" s="11" t="e">
        <f>N57/N56</f>
        <v>#REF!</v>
      </c>
      <c r="O58" s="452"/>
      <c r="P58" s="453" t="e">
        <f>N58-M58</f>
        <v>#REF!</v>
      </c>
      <c r="Q58" s="454"/>
      <c r="R58" s="571" t="e">
        <f>N58-L58</f>
        <v>#REF!</v>
      </c>
    </row>
    <row r="59" spans="1:18" hidden="1">
      <c r="A59" s="1351"/>
      <c r="B59" s="1354"/>
      <c r="C59" s="1283" t="s">
        <v>17</v>
      </c>
      <c r="D59" s="492" t="s">
        <v>14</v>
      </c>
      <c r="E59" s="9">
        <v>460.55</v>
      </c>
      <c r="F59" s="9" t="e">
        <f>#REF!</f>
        <v>#REF!</v>
      </c>
      <c r="G59" s="147" t="e">
        <f>F60*G56</f>
        <v>#REF!</v>
      </c>
      <c r="H59" s="78" t="e">
        <f t="shared" si="22"/>
        <v>#REF!</v>
      </c>
      <c r="I59" s="86" t="e">
        <f t="shared" si="23"/>
        <v>#REF!</v>
      </c>
      <c r="J59" s="78" t="e">
        <f t="shared" si="24"/>
        <v>#REF!</v>
      </c>
      <c r="K59" s="86" t="e">
        <f t="shared" si="25"/>
        <v>#REF!</v>
      </c>
      <c r="L59" s="18" t="e">
        <f>E59+'май (по бухг)'!L59</f>
        <v>#REF!</v>
      </c>
      <c r="M59" s="18" t="e">
        <f>F59+'май (по бухг)'!M59</f>
        <v>#REF!</v>
      </c>
      <c r="N59" s="18" t="e">
        <f>G59+'май (по бухг)'!N59</f>
        <v>#REF!</v>
      </c>
      <c r="O59" s="78" t="e">
        <f t="shared" si="2"/>
        <v>#REF!</v>
      </c>
      <c r="P59" s="86" t="e">
        <f t="shared" si="3"/>
        <v>#REF!</v>
      </c>
      <c r="Q59" s="78" t="e">
        <f t="shared" si="4"/>
        <v>#REF!</v>
      </c>
      <c r="R59" s="524" t="e">
        <f t="shared" si="5"/>
        <v>#REF!</v>
      </c>
    </row>
    <row r="60" spans="1:18" hidden="1">
      <c r="A60" s="1351"/>
      <c r="B60" s="1354"/>
      <c r="C60" s="1283"/>
      <c r="D60" s="492" t="s">
        <v>16</v>
      </c>
      <c r="E60" s="11">
        <f>E59/E56</f>
        <v>8.8914055409548109E-2</v>
      </c>
      <c r="F60" s="11" t="e">
        <f>F59/F56</f>
        <v>#REF!</v>
      </c>
      <c r="G60" s="15" t="e">
        <f>G59/G56</f>
        <v>#REF!</v>
      </c>
      <c r="H60" s="78" t="e">
        <f t="shared" si="22"/>
        <v>#REF!</v>
      </c>
      <c r="I60" s="86" t="e">
        <f t="shared" si="23"/>
        <v>#REF!</v>
      </c>
      <c r="J60" s="78" t="e">
        <f t="shared" si="24"/>
        <v>#REF!</v>
      </c>
      <c r="K60" s="86" t="e">
        <f t="shared" si="25"/>
        <v>#REF!</v>
      </c>
      <c r="L60" s="19" t="e">
        <f>L59/L56</f>
        <v>#REF!</v>
      </c>
      <c r="M60" s="11" t="e">
        <f>M59/M56</f>
        <v>#REF!</v>
      </c>
      <c r="N60" s="11" t="e">
        <f>N59/N56</f>
        <v>#REF!</v>
      </c>
      <c r="O60" s="78" t="e">
        <f t="shared" si="2"/>
        <v>#REF!</v>
      </c>
      <c r="P60" s="86" t="e">
        <f t="shared" si="3"/>
        <v>#REF!</v>
      </c>
      <c r="Q60" s="78" t="e">
        <f t="shared" si="4"/>
        <v>#REF!</v>
      </c>
      <c r="R60" s="524" t="e">
        <f t="shared" si="5"/>
        <v>#REF!</v>
      </c>
    </row>
    <row r="61" spans="1:18" hidden="1">
      <c r="A61" s="1351"/>
      <c r="B61" s="1354"/>
      <c r="C61" s="1283" t="s">
        <v>18</v>
      </c>
      <c r="D61" s="492" t="s">
        <v>14</v>
      </c>
      <c r="E61" s="9">
        <v>-83.54400000000004</v>
      </c>
      <c r="F61" s="9" t="e">
        <f>F57-F59</f>
        <v>#REF!</v>
      </c>
      <c r="G61" s="9" t="e">
        <f>G57-G59</f>
        <v>#REF!</v>
      </c>
      <c r="H61" s="78" t="e">
        <f t="shared" si="22"/>
        <v>#REF!</v>
      </c>
      <c r="I61" s="86" t="e">
        <f t="shared" si="23"/>
        <v>#REF!</v>
      </c>
      <c r="J61" s="78" t="e">
        <f t="shared" si="24"/>
        <v>#REF!</v>
      </c>
      <c r="K61" s="86" t="e">
        <f t="shared" si="25"/>
        <v>#REF!</v>
      </c>
      <c r="L61" s="18" t="e">
        <f>E61+'май (по бухг)'!L61</f>
        <v>#REF!</v>
      </c>
      <c r="M61" s="18" t="e">
        <f>F61+'май (по бухг)'!M61</f>
        <v>#REF!</v>
      </c>
      <c r="N61" s="18" t="e">
        <f>G61+'май (по бухг)'!N61</f>
        <v>#REF!</v>
      </c>
      <c r="O61" s="78" t="e">
        <f t="shared" si="2"/>
        <v>#REF!</v>
      </c>
      <c r="P61" s="86" t="e">
        <f t="shared" si="3"/>
        <v>#REF!</v>
      </c>
      <c r="Q61" s="78" t="e">
        <f t="shared" si="4"/>
        <v>#REF!</v>
      </c>
      <c r="R61" s="524" t="e">
        <f t="shared" si="5"/>
        <v>#REF!</v>
      </c>
    </row>
    <row r="62" spans="1:18" hidden="1">
      <c r="A62" s="1351"/>
      <c r="B62" s="1354"/>
      <c r="C62" s="1283"/>
      <c r="D62" s="492" t="s">
        <v>16</v>
      </c>
      <c r="E62" s="11">
        <v>1.3463433493202358E-3</v>
      </c>
      <c r="F62" s="11" t="e">
        <f t="shared" ref="F62:G62" si="27">F61/F56</f>
        <v>#REF!</v>
      </c>
      <c r="G62" s="11" t="e">
        <f t="shared" si="27"/>
        <v>#REF!</v>
      </c>
      <c r="H62" s="78" t="e">
        <f t="shared" si="22"/>
        <v>#REF!</v>
      </c>
      <c r="I62" s="86" t="e">
        <f t="shared" si="23"/>
        <v>#REF!</v>
      </c>
      <c r="J62" s="78" t="e">
        <f t="shared" si="24"/>
        <v>#REF!</v>
      </c>
      <c r="K62" s="86" t="e">
        <f t="shared" si="25"/>
        <v>#REF!</v>
      </c>
      <c r="L62" s="19" t="e">
        <f>L61/L56</f>
        <v>#REF!</v>
      </c>
      <c r="M62" s="11" t="e">
        <f>M61/M56</f>
        <v>#REF!</v>
      </c>
      <c r="N62" s="11" t="e">
        <f>N61/N56</f>
        <v>#REF!</v>
      </c>
      <c r="O62" s="78" t="e">
        <f t="shared" si="2"/>
        <v>#REF!</v>
      </c>
      <c r="P62" s="86" t="e">
        <f t="shared" si="3"/>
        <v>#REF!</v>
      </c>
      <c r="Q62" s="78" t="e">
        <f t="shared" si="4"/>
        <v>#REF!</v>
      </c>
      <c r="R62" s="524" t="e">
        <f t="shared" si="5"/>
        <v>#REF!</v>
      </c>
    </row>
    <row r="63" spans="1:18" ht="25.5" customHeight="1">
      <c r="A63" s="1351"/>
      <c r="B63" s="1354"/>
      <c r="C63" s="513" t="s">
        <v>111</v>
      </c>
      <c r="D63" s="492" t="s">
        <v>14</v>
      </c>
      <c r="E63" s="516">
        <f>E56-E57</f>
        <v>4802.7150000000001</v>
      </c>
      <c r="F63" s="516" t="e">
        <f>#REF!</f>
        <v>#REF!</v>
      </c>
      <c r="G63" s="514">
        <f>G64+G65</f>
        <v>4485.3100000000004</v>
      </c>
      <c r="H63" s="78" t="e">
        <f t="shared" si="22"/>
        <v>#REF!</v>
      </c>
      <c r="I63" s="86" t="e">
        <f t="shared" si="23"/>
        <v>#REF!</v>
      </c>
      <c r="J63" s="78">
        <f t="shared" si="24"/>
        <v>-317.40499999999975</v>
      </c>
      <c r="K63" s="86">
        <f t="shared" si="25"/>
        <v>-6.6088660268202412E-2</v>
      </c>
      <c r="L63" s="515" t="e">
        <f>L56-L57</f>
        <v>#REF!</v>
      </c>
      <c r="M63" s="514" t="e">
        <f>M56-M57</f>
        <v>#REF!</v>
      </c>
      <c r="N63" s="514" t="e">
        <f>N56-N57</f>
        <v>#REF!</v>
      </c>
      <c r="O63" s="78" t="e">
        <f t="shared" si="2"/>
        <v>#REF!</v>
      </c>
      <c r="P63" s="86" t="e">
        <f t="shared" si="3"/>
        <v>#REF!</v>
      </c>
      <c r="Q63" s="78" t="e">
        <f t="shared" si="4"/>
        <v>#REF!</v>
      </c>
      <c r="R63" s="524" t="e">
        <f t="shared" si="5"/>
        <v>#REF!</v>
      </c>
    </row>
    <row r="64" spans="1:18" ht="25.5" customHeight="1">
      <c r="A64" s="1351"/>
      <c r="B64" s="1354"/>
      <c r="C64" s="518" t="s">
        <v>104</v>
      </c>
      <c r="D64" s="492" t="s">
        <v>14</v>
      </c>
      <c r="E64" s="516">
        <v>0</v>
      </c>
      <c r="F64" s="516"/>
      <c r="G64" s="516"/>
      <c r="H64" s="78">
        <f t="shared" si="22"/>
        <v>0</v>
      </c>
      <c r="I64" s="86" t="str">
        <f t="shared" si="23"/>
        <v xml:space="preserve"> </v>
      </c>
      <c r="J64" s="78">
        <f t="shared" si="24"/>
        <v>0</v>
      </c>
      <c r="K64" s="86" t="str">
        <f t="shared" si="25"/>
        <v xml:space="preserve"> </v>
      </c>
      <c r="L64" s="516" t="e">
        <f>E64+'май (по бухг)'!L64</f>
        <v>#REF!</v>
      </c>
      <c r="M64" s="516" t="e">
        <f>F64+'май (по бухг)'!M64</f>
        <v>#REF!</v>
      </c>
      <c r="N64" s="516" t="e">
        <f>G64+'май (по бухг)'!N64</f>
        <v>#REF!</v>
      </c>
      <c r="O64" s="78" t="e">
        <f t="shared" si="2"/>
        <v>#REF!</v>
      </c>
      <c r="P64" s="86" t="e">
        <f t="shared" si="3"/>
        <v>#REF!</v>
      </c>
      <c r="Q64" s="78" t="e">
        <f t="shared" si="4"/>
        <v>#REF!</v>
      </c>
      <c r="R64" s="524" t="e">
        <f t="shared" si="5"/>
        <v>#REF!</v>
      </c>
    </row>
    <row r="65" spans="1:18" ht="33.75" customHeight="1" thickBot="1">
      <c r="A65" s="1352"/>
      <c r="B65" s="1355"/>
      <c r="C65" s="525" t="s">
        <v>106</v>
      </c>
      <c r="D65" s="526" t="s">
        <v>14</v>
      </c>
      <c r="E65" s="527">
        <f>E63-E64</f>
        <v>4802.7150000000001</v>
      </c>
      <c r="F65" s="527" t="e">
        <f>F63-F64</f>
        <v>#REF!</v>
      </c>
      <c r="G65" s="527">
        <v>4485.3100000000004</v>
      </c>
      <c r="H65" s="528" t="e">
        <f t="shared" si="22"/>
        <v>#REF!</v>
      </c>
      <c r="I65" s="529" t="e">
        <f t="shared" si="23"/>
        <v>#REF!</v>
      </c>
      <c r="J65" s="528">
        <f t="shared" si="24"/>
        <v>-317.40499999999975</v>
      </c>
      <c r="K65" s="529">
        <f t="shared" si="25"/>
        <v>-6.6088660268202412E-2</v>
      </c>
      <c r="L65" s="527" t="e">
        <f>E65+'май (по бухг)'!L65</f>
        <v>#REF!</v>
      </c>
      <c r="M65" s="527" t="e">
        <f>F65+'май (по бухг)'!M65</f>
        <v>#REF!</v>
      </c>
      <c r="N65" s="527" t="e">
        <f>G65+'май (по бухг)'!N65</f>
        <v>#REF!</v>
      </c>
      <c r="O65" s="528" t="e">
        <f t="shared" si="2"/>
        <v>#REF!</v>
      </c>
      <c r="P65" s="529" t="e">
        <f t="shared" si="3"/>
        <v>#REF!</v>
      </c>
      <c r="Q65" s="528" t="e">
        <f t="shared" si="4"/>
        <v>#REF!</v>
      </c>
      <c r="R65" s="530" t="e">
        <f t="shared" si="5"/>
        <v>#REF!</v>
      </c>
    </row>
    <row r="66" spans="1:18" ht="22.5" customHeight="1">
      <c r="A66" s="1350">
        <v>6</v>
      </c>
      <c r="B66" s="1353" t="s">
        <v>7</v>
      </c>
      <c r="C66" s="519" t="s">
        <v>19</v>
      </c>
      <c r="D66" s="519" t="s">
        <v>14</v>
      </c>
      <c r="E66" s="521">
        <v>14528.239000000001</v>
      </c>
      <c r="F66" s="520" t="e">
        <f>#REF!</f>
        <v>#REF!</v>
      </c>
      <c r="G66" s="16">
        <f>G67+G73</f>
        <v>14763.853489599998</v>
      </c>
      <c r="H66" s="534" t="e">
        <f t="shared" si="22"/>
        <v>#REF!</v>
      </c>
      <c r="I66" s="535" t="e">
        <f t="shared" si="23"/>
        <v>#REF!</v>
      </c>
      <c r="J66" s="534">
        <f t="shared" si="24"/>
        <v>235.61448959999689</v>
      </c>
      <c r="K66" s="535">
        <f t="shared" si="25"/>
        <v>1.6217690912160576E-2</v>
      </c>
      <c r="L66" s="522" t="e">
        <f>E66+'май (по бухг)'!L66</f>
        <v>#REF!</v>
      </c>
      <c r="M66" s="522" t="e">
        <f>F66+'май (по бухг)'!M66</f>
        <v>#REF!</v>
      </c>
      <c r="N66" s="522" t="e">
        <f>G66+'май (по бухг)'!N66</f>
        <v>#REF!</v>
      </c>
      <c r="O66" s="534" t="e">
        <f t="shared" si="2"/>
        <v>#REF!</v>
      </c>
      <c r="P66" s="535" t="e">
        <f t="shared" si="3"/>
        <v>#REF!</v>
      </c>
      <c r="Q66" s="534" t="e">
        <f t="shared" si="4"/>
        <v>#REF!</v>
      </c>
      <c r="R66" s="536" t="e">
        <f t="shared" si="5"/>
        <v>#REF!</v>
      </c>
    </row>
    <row r="67" spans="1:18">
      <c r="A67" s="1351"/>
      <c r="B67" s="1354"/>
      <c r="C67" s="1283" t="s">
        <v>15</v>
      </c>
      <c r="D67" s="492" t="s">
        <v>14</v>
      </c>
      <c r="E67" s="9">
        <v>1674.201</v>
      </c>
      <c r="F67" s="9" t="e">
        <f>F66-F73</f>
        <v>#REF!</v>
      </c>
      <c r="G67" s="9">
        <v>1708.4159999999999</v>
      </c>
      <c r="H67" s="78" t="e">
        <f t="shared" si="22"/>
        <v>#REF!</v>
      </c>
      <c r="I67" s="86" t="e">
        <f t="shared" si="23"/>
        <v>#REF!</v>
      </c>
      <c r="J67" s="78">
        <f t="shared" si="24"/>
        <v>34.214999999999918</v>
      </c>
      <c r="K67" s="86">
        <f t="shared" si="25"/>
        <v>2.0436614241659108E-2</v>
      </c>
      <c r="L67" s="18" t="e">
        <f>E67+'май (по бухг)'!L67</f>
        <v>#REF!</v>
      </c>
      <c r="M67" s="18" t="e">
        <f>F67+'май (по бухг)'!M67</f>
        <v>#REF!</v>
      </c>
      <c r="N67" s="18" t="e">
        <f>G67+'май (по бухг)'!N67</f>
        <v>#REF!</v>
      </c>
      <c r="O67" s="78" t="e">
        <f t="shared" si="2"/>
        <v>#REF!</v>
      </c>
      <c r="P67" s="86" t="e">
        <f t="shared" si="3"/>
        <v>#REF!</v>
      </c>
      <c r="Q67" s="78" t="e">
        <f t="shared" si="4"/>
        <v>#REF!</v>
      </c>
      <c r="R67" s="524" t="e">
        <f t="shared" si="5"/>
        <v>#REF!</v>
      </c>
    </row>
    <row r="68" spans="1:18">
      <c r="A68" s="1351"/>
      <c r="B68" s="1354"/>
      <c r="C68" s="1283"/>
      <c r="D68" s="492" t="s">
        <v>16</v>
      </c>
      <c r="E68" s="15">
        <f>E67/E66</f>
        <v>0.11523771050297285</v>
      </c>
      <c r="F68" s="15" t="e">
        <f>F67/F66</f>
        <v>#REF!</v>
      </c>
      <c r="G68" s="15">
        <f>G67/G66</f>
        <v>0.11571613069741229</v>
      </c>
      <c r="H68" s="452"/>
      <c r="I68" s="453" t="e">
        <f>G68-F68</f>
        <v>#REF!</v>
      </c>
      <c r="J68" s="454"/>
      <c r="K68" s="453">
        <f>G68-E68</f>
        <v>4.7842019443944395E-4</v>
      </c>
      <c r="L68" s="19" t="e">
        <f>L67/L66</f>
        <v>#REF!</v>
      </c>
      <c r="M68" s="11" t="e">
        <f>M67/M66</f>
        <v>#REF!</v>
      </c>
      <c r="N68" s="11" t="e">
        <f>N67/N66</f>
        <v>#REF!</v>
      </c>
      <c r="O68" s="452"/>
      <c r="P68" s="453" t="e">
        <f>N68-M68</f>
        <v>#REF!</v>
      </c>
      <c r="Q68" s="454"/>
      <c r="R68" s="571" t="e">
        <f>N68-L68</f>
        <v>#REF!</v>
      </c>
    </row>
    <row r="69" spans="1:18" hidden="1">
      <c r="A69" s="1351"/>
      <c r="B69" s="1354"/>
      <c r="C69" s="1283" t="s">
        <v>17</v>
      </c>
      <c r="D69" s="492" t="s">
        <v>14</v>
      </c>
      <c r="E69" s="9">
        <v>2193.27</v>
      </c>
      <c r="F69" s="9" t="e">
        <f>#REF!</f>
        <v>#REF!</v>
      </c>
      <c r="G69" s="147" t="e">
        <f>F70*G66</f>
        <v>#REF!</v>
      </c>
      <c r="H69" s="78" t="e">
        <f t="shared" si="22"/>
        <v>#REF!</v>
      </c>
      <c r="I69" s="86" t="e">
        <f t="shared" si="23"/>
        <v>#REF!</v>
      </c>
      <c r="J69" s="78" t="e">
        <f t="shared" si="24"/>
        <v>#REF!</v>
      </c>
      <c r="K69" s="86" t="e">
        <f t="shared" si="25"/>
        <v>#REF!</v>
      </c>
      <c r="L69" s="18" t="e">
        <f>E69+'май (по бухг)'!L69</f>
        <v>#REF!</v>
      </c>
      <c r="M69" s="18" t="e">
        <f>F69+'май (по бухг)'!M69</f>
        <v>#REF!</v>
      </c>
      <c r="N69" s="18" t="e">
        <f>G69+'май (по бухг)'!N69</f>
        <v>#REF!</v>
      </c>
      <c r="O69" s="78" t="e">
        <f t="shared" si="2"/>
        <v>#REF!</v>
      </c>
      <c r="P69" s="86" t="e">
        <f t="shared" si="3"/>
        <v>#REF!</v>
      </c>
      <c r="Q69" s="78" t="e">
        <f t="shared" si="4"/>
        <v>#REF!</v>
      </c>
      <c r="R69" s="524" t="e">
        <f t="shared" si="5"/>
        <v>#REF!</v>
      </c>
    </row>
    <row r="70" spans="1:18" hidden="1">
      <c r="A70" s="1351"/>
      <c r="B70" s="1354"/>
      <c r="C70" s="1283"/>
      <c r="D70" s="492" t="s">
        <v>16</v>
      </c>
      <c r="E70" s="11">
        <f>E69/E66</f>
        <v>0.15096599112941353</v>
      </c>
      <c r="F70" s="11" t="e">
        <f>F69/F66</f>
        <v>#REF!</v>
      </c>
      <c r="G70" s="15" t="e">
        <f>G69/G66</f>
        <v>#REF!</v>
      </c>
      <c r="H70" s="78" t="e">
        <f t="shared" si="22"/>
        <v>#REF!</v>
      </c>
      <c r="I70" s="86" t="e">
        <f t="shared" si="23"/>
        <v>#REF!</v>
      </c>
      <c r="J70" s="78" t="e">
        <f t="shared" si="24"/>
        <v>#REF!</v>
      </c>
      <c r="K70" s="86" t="e">
        <f t="shared" si="25"/>
        <v>#REF!</v>
      </c>
      <c r="L70" s="19" t="e">
        <f>L69/L66</f>
        <v>#REF!</v>
      </c>
      <c r="M70" s="11" t="e">
        <f>M69/M66</f>
        <v>#REF!</v>
      </c>
      <c r="N70" s="11" t="e">
        <f>N69/N66</f>
        <v>#REF!</v>
      </c>
      <c r="O70" s="78" t="e">
        <f t="shared" si="2"/>
        <v>#REF!</v>
      </c>
      <c r="P70" s="86" t="e">
        <f t="shared" si="3"/>
        <v>#REF!</v>
      </c>
      <c r="Q70" s="78" t="e">
        <f t="shared" si="4"/>
        <v>#REF!</v>
      </c>
      <c r="R70" s="524" t="e">
        <f t="shared" si="5"/>
        <v>#REF!</v>
      </c>
    </row>
    <row r="71" spans="1:18" hidden="1">
      <c r="A71" s="1351"/>
      <c r="B71" s="1354"/>
      <c r="C71" s="1283" t="s">
        <v>18</v>
      </c>
      <c r="D71" s="492" t="s">
        <v>14</v>
      </c>
      <c r="E71" s="9">
        <v>-519.06899999999996</v>
      </c>
      <c r="F71" s="9" t="e">
        <f>F67-F69</f>
        <v>#REF!</v>
      </c>
      <c r="G71" s="9" t="e">
        <f>G67-G69</f>
        <v>#REF!</v>
      </c>
      <c r="H71" s="78" t="e">
        <f t="shared" si="22"/>
        <v>#REF!</v>
      </c>
      <c r="I71" s="86" t="e">
        <f t="shared" si="23"/>
        <v>#REF!</v>
      </c>
      <c r="J71" s="78" t="e">
        <f t="shared" si="24"/>
        <v>#REF!</v>
      </c>
      <c r="K71" s="86" t="e">
        <f t="shared" si="25"/>
        <v>#REF!</v>
      </c>
      <c r="L71" s="18" t="e">
        <f>E71+'май (по бухг)'!L71</f>
        <v>#REF!</v>
      </c>
      <c r="M71" s="18" t="e">
        <f>F71+'май (по бухг)'!M71</f>
        <v>#REF!</v>
      </c>
      <c r="N71" s="18" t="e">
        <f>G71+'май (по бухг)'!N71</f>
        <v>#REF!</v>
      </c>
      <c r="O71" s="78" t="e">
        <f t="shared" ref="O71:O134" si="28">N71-M71</f>
        <v>#REF!</v>
      </c>
      <c r="P71" s="86" t="e">
        <f t="shared" ref="P71:P134" si="29">IF(M71=0," ",O71/M71)</f>
        <v>#REF!</v>
      </c>
      <c r="Q71" s="78" t="e">
        <f t="shared" ref="Q71:Q134" si="30">N71-L71</f>
        <v>#REF!</v>
      </c>
      <c r="R71" s="524" t="e">
        <f t="shared" ref="R71:R134" si="31">IF(L71=0," ",Q71/L71)</f>
        <v>#REF!</v>
      </c>
    </row>
    <row r="72" spans="1:18" hidden="1">
      <c r="A72" s="1351"/>
      <c r="B72" s="1354"/>
      <c r="C72" s="1283"/>
      <c r="D72" s="492" t="s">
        <v>16</v>
      </c>
      <c r="E72" s="11">
        <v>1.3463433493202358E-3</v>
      </c>
      <c r="F72" s="11" t="e">
        <f t="shared" ref="F72:G72" si="32">F71/F66</f>
        <v>#REF!</v>
      </c>
      <c r="G72" s="11" t="e">
        <f t="shared" si="32"/>
        <v>#REF!</v>
      </c>
      <c r="H72" s="78" t="e">
        <f t="shared" si="22"/>
        <v>#REF!</v>
      </c>
      <c r="I72" s="86" t="e">
        <f t="shared" si="23"/>
        <v>#REF!</v>
      </c>
      <c r="J72" s="78" t="e">
        <f t="shared" si="24"/>
        <v>#REF!</v>
      </c>
      <c r="K72" s="86" t="e">
        <f t="shared" si="25"/>
        <v>#REF!</v>
      </c>
      <c r="L72" s="19" t="e">
        <f>L71/L66</f>
        <v>#REF!</v>
      </c>
      <c r="M72" s="11" t="e">
        <f>M71/M66</f>
        <v>#REF!</v>
      </c>
      <c r="N72" s="11" t="e">
        <f>N71/N66</f>
        <v>#REF!</v>
      </c>
      <c r="O72" s="78" t="e">
        <f t="shared" si="28"/>
        <v>#REF!</v>
      </c>
      <c r="P72" s="86" t="e">
        <f t="shared" si="29"/>
        <v>#REF!</v>
      </c>
      <c r="Q72" s="78" t="e">
        <f t="shared" si="30"/>
        <v>#REF!</v>
      </c>
      <c r="R72" s="524" t="e">
        <f t="shared" si="31"/>
        <v>#REF!</v>
      </c>
    </row>
    <row r="73" spans="1:18" ht="25.5" customHeight="1">
      <c r="A73" s="1351"/>
      <c r="B73" s="1354"/>
      <c r="C73" s="513" t="s">
        <v>111</v>
      </c>
      <c r="D73" s="492" t="s">
        <v>14</v>
      </c>
      <c r="E73" s="516">
        <f>E66-E67</f>
        <v>12854.038</v>
      </c>
      <c r="F73" s="516" t="e">
        <f>#REF!</f>
        <v>#REF!</v>
      </c>
      <c r="G73" s="514">
        <f>G74+G75</f>
        <v>13055.437489599999</v>
      </c>
      <c r="H73" s="78" t="e">
        <f t="shared" si="22"/>
        <v>#REF!</v>
      </c>
      <c r="I73" s="86" t="e">
        <f t="shared" si="23"/>
        <v>#REF!</v>
      </c>
      <c r="J73" s="78">
        <f t="shared" si="24"/>
        <v>201.39948959999856</v>
      </c>
      <c r="K73" s="86">
        <f t="shared" si="25"/>
        <v>1.5668188440083851E-2</v>
      </c>
      <c r="L73" s="515" t="e">
        <f>L66-L67</f>
        <v>#REF!</v>
      </c>
      <c r="M73" s="514" t="e">
        <f>M66-M67</f>
        <v>#REF!</v>
      </c>
      <c r="N73" s="514" t="e">
        <f>N66-N67</f>
        <v>#REF!</v>
      </c>
      <c r="O73" s="78" t="e">
        <f t="shared" si="28"/>
        <v>#REF!</v>
      </c>
      <c r="P73" s="86" t="e">
        <f t="shared" si="29"/>
        <v>#REF!</v>
      </c>
      <c r="Q73" s="78" t="e">
        <f t="shared" si="30"/>
        <v>#REF!</v>
      </c>
      <c r="R73" s="524" t="e">
        <f t="shared" si="31"/>
        <v>#REF!</v>
      </c>
    </row>
    <row r="74" spans="1:18" ht="25.5" customHeight="1">
      <c r="A74" s="1351"/>
      <c r="B74" s="1354"/>
      <c r="C74" s="518" t="s">
        <v>104</v>
      </c>
      <c r="D74" s="492" t="s">
        <v>14</v>
      </c>
      <c r="E74" s="516">
        <v>0</v>
      </c>
      <c r="F74" s="516"/>
      <c r="G74" s="516"/>
      <c r="H74" s="78">
        <f t="shared" si="22"/>
        <v>0</v>
      </c>
      <c r="I74" s="86" t="str">
        <f t="shared" si="23"/>
        <v xml:space="preserve"> </v>
      </c>
      <c r="J74" s="78">
        <f t="shared" si="24"/>
        <v>0</v>
      </c>
      <c r="K74" s="86" t="str">
        <f t="shared" si="25"/>
        <v xml:space="preserve"> </v>
      </c>
      <c r="L74" s="516" t="e">
        <f>E74+'май (по бухг)'!L74</f>
        <v>#REF!</v>
      </c>
      <c r="M74" s="516" t="e">
        <f>F74+'май (по бухг)'!M74</f>
        <v>#REF!</v>
      </c>
      <c r="N74" s="516" t="e">
        <f>G74+'май (по бухг)'!N74</f>
        <v>#REF!</v>
      </c>
      <c r="O74" s="78" t="e">
        <f t="shared" si="28"/>
        <v>#REF!</v>
      </c>
      <c r="P74" s="86" t="e">
        <f t="shared" si="29"/>
        <v>#REF!</v>
      </c>
      <c r="Q74" s="78" t="e">
        <f t="shared" si="30"/>
        <v>#REF!</v>
      </c>
      <c r="R74" s="524" t="e">
        <f t="shared" si="31"/>
        <v>#REF!</v>
      </c>
    </row>
    <row r="75" spans="1:18" ht="36" customHeight="1" thickBot="1">
      <c r="A75" s="1352"/>
      <c r="B75" s="1355"/>
      <c r="C75" s="525" t="s">
        <v>106</v>
      </c>
      <c r="D75" s="526" t="s">
        <v>14</v>
      </c>
      <c r="E75" s="527">
        <f>E73-E74</f>
        <v>12854.038</v>
      </c>
      <c r="F75" s="527" t="e">
        <f>F73-F74</f>
        <v>#REF!</v>
      </c>
      <c r="G75" s="527">
        <v>13055.437489599999</v>
      </c>
      <c r="H75" s="528" t="e">
        <f t="shared" si="22"/>
        <v>#REF!</v>
      </c>
      <c r="I75" s="529" t="e">
        <f t="shared" si="23"/>
        <v>#REF!</v>
      </c>
      <c r="J75" s="528">
        <f t="shared" si="24"/>
        <v>201.39948959999856</v>
      </c>
      <c r="K75" s="529">
        <f t="shared" si="25"/>
        <v>1.5668188440083851E-2</v>
      </c>
      <c r="L75" s="527" t="e">
        <f>E75+'май (по бухг)'!L75</f>
        <v>#REF!</v>
      </c>
      <c r="M75" s="527" t="e">
        <f>F75+'май (по бухг)'!M75</f>
        <v>#REF!</v>
      </c>
      <c r="N75" s="527" t="e">
        <f>G75+'май (по бухг)'!N75</f>
        <v>#REF!</v>
      </c>
      <c r="O75" s="528" t="e">
        <f t="shared" si="28"/>
        <v>#REF!</v>
      </c>
      <c r="P75" s="529" t="e">
        <f t="shared" si="29"/>
        <v>#REF!</v>
      </c>
      <c r="Q75" s="528" t="e">
        <f t="shared" si="30"/>
        <v>#REF!</v>
      </c>
      <c r="R75" s="530" t="e">
        <f t="shared" si="31"/>
        <v>#REF!</v>
      </c>
    </row>
    <row r="76" spans="1:18" ht="22.5" customHeight="1">
      <c r="A76" s="1350">
        <v>7</v>
      </c>
      <c r="B76" s="1353" t="s">
        <v>8</v>
      </c>
      <c r="C76" s="519" t="s">
        <v>19</v>
      </c>
      <c r="D76" s="519" t="s">
        <v>14</v>
      </c>
      <c r="E76" s="521">
        <v>5944.6659999999993</v>
      </c>
      <c r="F76" s="520" t="e">
        <f>#REF!</f>
        <v>#REF!</v>
      </c>
      <c r="G76" s="16">
        <f>G77+G83</f>
        <v>6405.0140000000001</v>
      </c>
      <c r="H76" s="534" t="e">
        <f t="shared" si="22"/>
        <v>#REF!</v>
      </c>
      <c r="I76" s="535" t="e">
        <f t="shared" si="23"/>
        <v>#REF!</v>
      </c>
      <c r="J76" s="534">
        <f t="shared" si="24"/>
        <v>460.34800000000087</v>
      </c>
      <c r="K76" s="535">
        <f t="shared" si="25"/>
        <v>7.74388334012375E-2</v>
      </c>
      <c r="L76" s="522" t="e">
        <f>E76+'май (по бухг)'!L76</f>
        <v>#REF!</v>
      </c>
      <c r="M76" s="522" t="e">
        <f>F76+'май (по бухг)'!M76</f>
        <v>#REF!</v>
      </c>
      <c r="N76" s="522" t="e">
        <f>G76+'май (по бухг)'!N76</f>
        <v>#REF!</v>
      </c>
      <c r="O76" s="534" t="e">
        <f t="shared" si="28"/>
        <v>#REF!</v>
      </c>
      <c r="P76" s="535" t="e">
        <f t="shared" si="29"/>
        <v>#REF!</v>
      </c>
      <c r="Q76" s="534" t="e">
        <f t="shared" si="30"/>
        <v>#REF!</v>
      </c>
      <c r="R76" s="536" t="e">
        <f t="shared" si="31"/>
        <v>#REF!</v>
      </c>
    </row>
    <row r="77" spans="1:18">
      <c r="A77" s="1351"/>
      <c r="B77" s="1354"/>
      <c r="C77" s="1283" t="s">
        <v>15</v>
      </c>
      <c r="D77" s="492" t="s">
        <v>14</v>
      </c>
      <c r="E77" s="9">
        <v>184.57900000000001</v>
      </c>
      <c r="F77" s="9" t="e">
        <f>F76-F83</f>
        <v>#REF!</v>
      </c>
      <c r="G77" s="9">
        <v>216.679</v>
      </c>
      <c r="H77" s="78" t="e">
        <f t="shared" si="22"/>
        <v>#REF!</v>
      </c>
      <c r="I77" s="86" t="e">
        <f t="shared" si="23"/>
        <v>#REF!</v>
      </c>
      <c r="J77" s="78">
        <f t="shared" si="24"/>
        <v>32.099999999999994</v>
      </c>
      <c r="K77" s="86">
        <f t="shared" si="25"/>
        <v>0.17390927461953956</v>
      </c>
      <c r="L77" s="18" t="e">
        <f>E77+'май (по бухг)'!L77</f>
        <v>#REF!</v>
      </c>
      <c r="M77" s="18" t="e">
        <f>F77+'май (по бухг)'!M77</f>
        <v>#REF!</v>
      </c>
      <c r="N77" s="18" t="e">
        <f>G77+'май (по бухг)'!N77</f>
        <v>#REF!</v>
      </c>
      <c r="O77" s="78" t="e">
        <f t="shared" si="28"/>
        <v>#REF!</v>
      </c>
      <c r="P77" s="86" t="e">
        <f t="shared" si="29"/>
        <v>#REF!</v>
      </c>
      <c r="Q77" s="78" t="e">
        <f t="shared" si="30"/>
        <v>#REF!</v>
      </c>
      <c r="R77" s="524" t="e">
        <f t="shared" si="31"/>
        <v>#REF!</v>
      </c>
    </row>
    <row r="78" spans="1:18">
      <c r="A78" s="1351"/>
      <c r="B78" s="1354"/>
      <c r="C78" s="1283"/>
      <c r="D78" s="492" t="s">
        <v>16</v>
      </c>
      <c r="E78" s="15">
        <f>E77/E76</f>
        <v>3.1049515649827934E-2</v>
      </c>
      <c r="F78" s="15" t="e">
        <f>F77/F76</f>
        <v>#REF!</v>
      </c>
      <c r="G78" s="15">
        <f>G77/G76</f>
        <v>3.3829590380286441E-2</v>
      </c>
      <c r="H78" s="452"/>
      <c r="I78" s="453" t="e">
        <f>G78-F78</f>
        <v>#REF!</v>
      </c>
      <c r="J78" s="454"/>
      <c r="K78" s="453">
        <f>G78-E78</f>
        <v>2.7800747304585066E-3</v>
      </c>
      <c r="L78" s="19" t="e">
        <f>L77/L76</f>
        <v>#REF!</v>
      </c>
      <c r="M78" s="11" t="e">
        <f>M77/M76</f>
        <v>#REF!</v>
      </c>
      <c r="N78" s="11" t="e">
        <f>N77/N76</f>
        <v>#REF!</v>
      </c>
      <c r="O78" s="452"/>
      <c r="P78" s="453" t="e">
        <f>N78-M78</f>
        <v>#REF!</v>
      </c>
      <c r="Q78" s="454"/>
      <c r="R78" s="571" t="e">
        <f>N78-L78</f>
        <v>#REF!</v>
      </c>
    </row>
    <row r="79" spans="1:18" hidden="1">
      <c r="A79" s="1351"/>
      <c r="B79" s="1354"/>
      <c r="C79" s="1283" t="s">
        <v>17</v>
      </c>
      <c r="D79" s="492" t="s">
        <v>14</v>
      </c>
      <c r="E79" s="9">
        <v>580.66399999999999</v>
      </c>
      <c r="F79" s="9" t="e">
        <f>#REF!</f>
        <v>#REF!</v>
      </c>
      <c r="G79" s="147" t="e">
        <f>F80*G76</f>
        <v>#REF!</v>
      </c>
      <c r="H79" s="78" t="e">
        <f t="shared" si="22"/>
        <v>#REF!</v>
      </c>
      <c r="I79" s="86" t="e">
        <f t="shared" si="23"/>
        <v>#REF!</v>
      </c>
      <c r="J79" s="78" t="e">
        <f t="shared" si="24"/>
        <v>#REF!</v>
      </c>
      <c r="K79" s="86" t="e">
        <f t="shared" si="25"/>
        <v>#REF!</v>
      </c>
      <c r="L79" s="18" t="e">
        <f>E79+'май (по бухг)'!L79</f>
        <v>#REF!</v>
      </c>
      <c r="M79" s="18" t="e">
        <f>F79+'май (по бухг)'!M79</f>
        <v>#REF!</v>
      </c>
      <c r="N79" s="18" t="e">
        <f>G79+'май (по бухг)'!N79</f>
        <v>#REF!</v>
      </c>
      <c r="O79" s="78" t="e">
        <f t="shared" si="28"/>
        <v>#REF!</v>
      </c>
      <c r="P79" s="86" t="e">
        <f t="shared" si="29"/>
        <v>#REF!</v>
      </c>
      <c r="Q79" s="78" t="e">
        <f t="shared" si="30"/>
        <v>#REF!</v>
      </c>
      <c r="R79" s="524" t="e">
        <f t="shared" si="31"/>
        <v>#REF!</v>
      </c>
    </row>
    <row r="80" spans="1:18" hidden="1">
      <c r="A80" s="1351"/>
      <c r="B80" s="1354"/>
      <c r="C80" s="1283"/>
      <c r="D80" s="492" t="s">
        <v>16</v>
      </c>
      <c r="E80" s="11">
        <f>E79/E76</f>
        <v>9.7678153827313444E-2</v>
      </c>
      <c r="F80" s="11" t="e">
        <f>F79/F76</f>
        <v>#REF!</v>
      </c>
      <c r="G80" s="15" t="e">
        <f>G79/G76</f>
        <v>#REF!</v>
      </c>
      <c r="H80" s="78" t="e">
        <f t="shared" si="22"/>
        <v>#REF!</v>
      </c>
      <c r="I80" s="86" t="e">
        <f t="shared" si="23"/>
        <v>#REF!</v>
      </c>
      <c r="J80" s="78" t="e">
        <f t="shared" si="24"/>
        <v>#REF!</v>
      </c>
      <c r="K80" s="86" t="e">
        <f t="shared" si="25"/>
        <v>#REF!</v>
      </c>
      <c r="L80" s="19" t="e">
        <f>L79/L76</f>
        <v>#REF!</v>
      </c>
      <c r="M80" s="11" t="e">
        <f>M79/M76</f>
        <v>#REF!</v>
      </c>
      <c r="N80" s="11" t="e">
        <f>N79/N76</f>
        <v>#REF!</v>
      </c>
      <c r="O80" s="78" t="e">
        <f t="shared" si="28"/>
        <v>#REF!</v>
      </c>
      <c r="P80" s="86" t="e">
        <f t="shared" si="29"/>
        <v>#REF!</v>
      </c>
      <c r="Q80" s="78" t="e">
        <f t="shared" si="30"/>
        <v>#REF!</v>
      </c>
      <c r="R80" s="524" t="e">
        <f t="shared" si="31"/>
        <v>#REF!</v>
      </c>
    </row>
    <row r="81" spans="1:18" hidden="1">
      <c r="A81" s="1351"/>
      <c r="B81" s="1354"/>
      <c r="C81" s="1283" t="s">
        <v>18</v>
      </c>
      <c r="D81" s="492" t="s">
        <v>14</v>
      </c>
      <c r="E81" s="9">
        <v>-396.08499999999998</v>
      </c>
      <c r="F81" s="9" t="e">
        <f>F77-F79</f>
        <v>#REF!</v>
      </c>
      <c r="G81" s="9" t="e">
        <f>G77-G79</f>
        <v>#REF!</v>
      </c>
      <c r="H81" s="78" t="e">
        <f t="shared" si="22"/>
        <v>#REF!</v>
      </c>
      <c r="I81" s="86" t="e">
        <f t="shared" si="23"/>
        <v>#REF!</v>
      </c>
      <c r="J81" s="78" t="e">
        <f t="shared" si="24"/>
        <v>#REF!</v>
      </c>
      <c r="K81" s="86" t="e">
        <f t="shared" si="25"/>
        <v>#REF!</v>
      </c>
      <c r="L81" s="18" t="e">
        <f>E81+'май (по бухг)'!L81</f>
        <v>#REF!</v>
      </c>
      <c r="M81" s="18" t="e">
        <f>F81+'май (по бухг)'!M81</f>
        <v>#REF!</v>
      </c>
      <c r="N81" s="18" t="e">
        <f>G81+'май (по бухг)'!N81</f>
        <v>#REF!</v>
      </c>
      <c r="O81" s="78" t="e">
        <f t="shared" si="28"/>
        <v>#REF!</v>
      </c>
      <c r="P81" s="86" t="e">
        <f t="shared" si="29"/>
        <v>#REF!</v>
      </c>
      <c r="Q81" s="78" t="e">
        <f t="shared" si="30"/>
        <v>#REF!</v>
      </c>
      <c r="R81" s="524" t="e">
        <f t="shared" si="31"/>
        <v>#REF!</v>
      </c>
    </row>
    <row r="82" spans="1:18" hidden="1">
      <c r="A82" s="1351"/>
      <c r="B82" s="1354"/>
      <c r="C82" s="1283"/>
      <c r="D82" s="492" t="s">
        <v>16</v>
      </c>
      <c r="E82" s="11">
        <v>1.3463433493202358E-3</v>
      </c>
      <c r="F82" s="11" t="e">
        <f t="shared" ref="F82:G82" si="33">F81/F76</f>
        <v>#REF!</v>
      </c>
      <c r="G82" s="11" t="e">
        <f t="shared" si="33"/>
        <v>#REF!</v>
      </c>
      <c r="H82" s="78" t="e">
        <f t="shared" si="22"/>
        <v>#REF!</v>
      </c>
      <c r="I82" s="86" t="e">
        <f t="shared" si="23"/>
        <v>#REF!</v>
      </c>
      <c r="J82" s="78" t="e">
        <f t="shared" si="24"/>
        <v>#REF!</v>
      </c>
      <c r="K82" s="86" t="e">
        <f t="shared" si="25"/>
        <v>#REF!</v>
      </c>
      <c r="L82" s="19" t="e">
        <f>L81/L76</f>
        <v>#REF!</v>
      </c>
      <c r="M82" s="11" t="e">
        <f>M81/M76</f>
        <v>#REF!</v>
      </c>
      <c r="N82" s="11" t="e">
        <f>N81/N76</f>
        <v>#REF!</v>
      </c>
      <c r="O82" s="78" t="e">
        <f t="shared" si="28"/>
        <v>#REF!</v>
      </c>
      <c r="P82" s="86" t="e">
        <f t="shared" si="29"/>
        <v>#REF!</v>
      </c>
      <c r="Q82" s="78" t="e">
        <f t="shared" si="30"/>
        <v>#REF!</v>
      </c>
      <c r="R82" s="524" t="e">
        <f t="shared" si="31"/>
        <v>#REF!</v>
      </c>
    </row>
    <row r="83" spans="1:18" ht="25.5" customHeight="1">
      <c r="A83" s="1351"/>
      <c r="B83" s="1354"/>
      <c r="C83" s="513" t="s">
        <v>111</v>
      </c>
      <c r="D83" s="492" t="s">
        <v>14</v>
      </c>
      <c r="E83" s="516">
        <f>E76-E77</f>
        <v>5760.0869999999995</v>
      </c>
      <c r="F83" s="516" t="e">
        <f>#REF!</f>
        <v>#REF!</v>
      </c>
      <c r="G83" s="514">
        <f>G84+G85</f>
        <v>6188.335</v>
      </c>
      <c r="H83" s="78" t="e">
        <f t="shared" si="22"/>
        <v>#REF!</v>
      </c>
      <c r="I83" s="86" t="e">
        <f t="shared" si="23"/>
        <v>#REF!</v>
      </c>
      <c r="J83" s="78">
        <f t="shared" si="24"/>
        <v>428.2480000000005</v>
      </c>
      <c r="K83" s="86">
        <f t="shared" si="25"/>
        <v>7.4347488154258873E-2</v>
      </c>
      <c r="L83" s="515" t="e">
        <f>L76-L77</f>
        <v>#REF!</v>
      </c>
      <c r="M83" s="514" t="e">
        <f>M76-M77</f>
        <v>#REF!</v>
      </c>
      <c r="N83" s="514" t="e">
        <f>N76-N77</f>
        <v>#REF!</v>
      </c>
      <c r="O83" s="78" t="e">
        <f t="shared" si="28"/>
        <v>#REF!</v>
      </c>
      <c r="P83" s="86" t="e">
        <f t="shared" si="29"/>
        <v>#REF!</v>
      </c>
      <c r="Q83" s="78" t="e">
        <f t="shared" si="30"/>
        <v>#REF!</v>
      </c>
      <c r="R83" s="524" t="e">
        <f t="shared" si="31"/>
        <v>#REF!</v>
      </c>
    </row>
    <row r="84" spans="1:18" ht="25.5" customHeight="1">
      <c r="A84" s="1351"/>
      <c r="B84" s="1354"/>
      <c r="C84" s="518" t="s">
        <v>104</v>
      </c>
      <c r="D84" s="492" t="s">
        <v>14</v>
      </c>
      <c r="E84" s="516">
        <v>0</v>
      </c>
      <c r="F84" s="516"/>
      <c r="G84" s="516"/>
      <c r="H84" s="78">
        <f t="shared" si="22"/>
        <v>0</v>
      </c>
      <c r="I84" s="86" t="str">
        <f t="shared" si="23"/>
        <v xml:space="preserve"> </v>
      </c>
      <c r="J84" s="78">
        <f t="shared" si="24"/>
        <v>0</v>
      </c>
      <c r="K84" s="86" t="str">
        <f t="shared" si="25"/>
        <v xml:space="preserve"> </v>
      </c>
      <c r="L84" s="516" t="e">
        <f>E84+'май (по бухг)'!L84</f>
        <v>#REF!</v>
      </c>
      <c r="M84" s="516" t="e">
        <f>F84+'май (по бухг)'!M84</f>
        <v>#REF!</v>
      </c>
      <c r="N84" s="516" t="e">
        <f>G84+'май (по бухг)'!N84</f>
        <v>#REF!</v>
      </c>
      <c r="O84" s="78" t="e">
        <f t="shared" si="28"/>
        <v>#REF!</v>
      </c>
      <c r="P84" s="86" t="e">
        <f t="shared" si="29"/>
        <v>#REF!</v>
      </c>
      <c r="Q84" s="78" t="e">
        <f t="shared" si="30"/>
        <v>#REF!</v>
      </c>
      <c r="R84" s="524" t="e">
        <f t="shared" si="31"/>
        <v>#REF!</v>
      </c>
    </row>
    <row r="85" spans="1:18" ht="36" customHeight="1" thickBot="1">
      <c r="A85" s="1352"/>
      <c r="B85" s="1355"/>
      <c r="C85" s="525" t="s">
        <v>106</v>
      </c>
      <c r="D85" s="526" t="s">
        <v>14</v>
      </c>
      <c r="E85" s="527">
        <f>E83-E84</f>
        <v>5760.0869999999995</v>
      </c>
      <c r="F85" s="527" t="e">
        <f>F83-F84</f>
        <v>#REF!</v>
      </c>
      <c r="G85" s="527">
        <v>6188.335</v>
      </c>
      <c r="H85" s="528" t="e">
        <f t="shared" si="22"/>
        <v>#REF!</v>
      </c>
      <c r="I85" s="529" t="e">
        <f t="shared" si="23"/>
        <v>#REF!</v>
      </c>
      <c r="J85" s="528">
        <f t="shared" si="24"/>
        <v>428.2480000000005</v>
      </c>
      <c r="K85" s="529">
        <f t="shared" si="25"/>
        <v>7.4347488154258873E-2</v>
      </c>
      <c r="L85" s="527" t="e">
        <f>E85+'май (по бухг)'!L85</f>
        <v>#REF!</v>
      </c>
      <c r="M85" s="527" t="e">
        <f>F85+'май (по бухг)'!M85</f>
        <v>#REF!</v>
      </c>
      <c r="N85" s="527" t="e">
        <f>G85+'май (по бухг)'!N85</f>
        <v>#REF!</v>
      </c>
      <c r="O85" s="528" t="e">
        <f t="shared" si="28"/>
        <v>#REF!</v>
      </c>
      <c r="P85" s="529" t="e">
        <f t="shared" si="29"/>
        <v>#REF!</v>
      </c>
      <c r="Q85" s="528" t="e">
        <f t="shared" si="30"/>
        <v>#REF!</v>
      </c>
      <c r="R85" s="530" t="e">
        <f t="shared" si="31"/>
        <v>#REF!</v>
      </c>
    </row>
    <row r="86" spans="1:18" ht="22.5" customHeight="1">
      <c r="A86" s="1350">
        <v>8</v>
      </c>
      <c r="B86" s="1353" t="s">
        <v>9</v>
      </c>
      <c r="C86" s="519" t="s">
        <v>19</v>
      </c>
      <c r="D86" s="519" t="s">
        <v>14</v>
      </c>
      <c r="E86" s="521">
        <v>3218.0740000000001</v>
      </c>
      <c r="F86" s="520" t="e">
        <f>#REF!</f>
        <v>#REF!</v>
      </c>
      <c r="G86" s="16">
        <f>G87+G93</f>
        <v>3391.694</v>
      </c>
      <c r="H86" s="534" t="e">
        <f t="shared" si="22"/>
        <v>#REF!</v>
      </c>
      <c r="I86" s="535" t="e">
        <f t="shared" si="23"/>
        <v>#REF!</v>
      </c>
      <c r="J86" s="534">
        <f t="shared" si="24"/>
        <v>173.61999999999989</v>
      </c>
      <c r="K86" s="535">
        <f t="shared" si="25"/>
        <v>5.3951525042618624E-2</v>
      </c>
      <c r="L86" s="522" t="e">
        <f>E86+'май (по бухг)'!L86</f>
        <v>#REF!</v>
      </c>
      <c r="M86" s="522" t="e">
        <f>F86+'май (по бухг)'!M86</f>
        <v>#REF!</v>
      </c>
      <c r="N86" s="522" t="e">
        <f>G86+'май (по бухг)'!N86</f>
        <v>#REF!</v>
      </c>
      <c r="O86" s="534" t="e">
        <f t="shared" si="28"/>
        <v>#REF!</v>
      </c>
      <c r="P86" s="535" t="e">
        <f t="shared" si="29"/>
        <v>#REF!</v>
      </c>
      <c r="Q86" s="534" t="e">
        <f t="shared" si="30"/>
        <v>#REF!</v>
      </c>
      <c r="R86" s="536" t="e">
        <f t="shared" si="31"/>
        <v>#REF!</v>
      </c>
    </row>
    <row r="87" spans="1:18">
      <c r="A87" s="1351"/>
      <c r="B87" s="1354"/>
      <c r="C87" s="1283" t="s">
        <v>15</v>
      </c>
      <c r="D87" s="492" t="s">
        <v>14</v>
      </c>
      <c r="E87" s="9">
        <v>321.81700000000001</v>
      </c>
      <c r="F87" s="9" t="e">
        <f>F86-F93</f>
        <v>#REF!</v>
      </c>
      <c r="G87" s="9">
        <v>435.851</v>
      </c>
      <c r="H87" s="78" t="e">
        <f t="shared" si="22"/>
        <v>#REF!</v>
      </c>
      <c r="I87" s="86" t="e">
        <f t="shared" si="23"/>
        <v>#REF!</v>
      </c>
      <c r="J87" s="78">
        <f t="shared" si="24"/>
        <v>114.03399999999999</v>
      </c>
      <c r="K87" s="86">
        <f t="shared" si="25"/>
        <v>0.35434423911726226</v>
      </c>
      <c r="L87" s="18" t="e">
        <f>E87+'май (по бухг)'!L87</f>
        <v>#REF!</v>
      </c>
      <c r="M87" s="18" t="e">
        <f>F87+'май (по бухг)'!M87</f>
        <v>#REF!</v>
      </c>
      <c r="N87" s="18" t="e">
        <f>G87+'май (по бухг)'!N87</f>
        <v>#REF!</v>
      </c>
      <c r="O87" s="78" t="e">
        <f t="shared" si="28"/>
        <v>#REF!</v>
      </c>
      <c r="P87" s="86" t="e">
        <f t="shared" si="29"/>
        <v>#REF!</v>
      </c>
      <c r="Q87" s="78" t="e">
        <f t="shared" si="30"/>
        <v>#REF!</v>
      </c>
      <c r="R87" s="524" t="e">
        <f t="shared" si="31"/>
        <v>#REF!</v>
      </c>
    </row>
    <row r="88" spans="1:18">
      <c r="A88" s="1351"/>
      <c r="B88" s="1354"/>
      <c r="C88" s="1283"/>
      <c r="D88" s="492" t="s">
        <v>16</v>
      </c>
      <c r="E88" s="15">
        <f>E87/E86</f>
        <v>0.10000298315079144</v>
      </c>
      <c r="F88" s="970" t="e">
        <f>F87/F86</f>
        <v>#REF!</v>
      </c>
      <c r="G88" s="970">
        <f>G87/G86</f>
        <v>0.12850540172550945</v>
      </c>
      <c r="H88" s="452"/>
      <c r="I88" s="453" t="e">
        <f>G88-F88</f>
        <v>#REF!</v>
      </c>
      <c r="J88" s="454"/>
      <c r="K88" s="453">
        <f>G88-E88</f>
        <v>2.8502418574718011E-2</v>
      </c>
      <c r="L88" s="19" t="e">
        <f>L87/L86</f>
        <v>#REF!</v>
      </c>
      <c r="M88" s="11" t="e">
        <f>M87/M86</f>
        <v>#REF!</v>
      </c>
      <c r="N88" s="11" t="e">
        <f>N87/N86</f>
        <v>#REF!</v>
      </c>
      <c r="O88" s="452"/>
      <c r="P88" s="453" t="e">
        <f>N88-M88</f>
        <v>#REF!</v>
      </c>
      <c r="Q88" s="454"/>
      <c r="R88" s="571" t="e">
        <f>N88-L88</f>
        <v>#REF!</v>
      </c>
    </row>
    <row r="89" spans="1:18" hidden="1">
      <c r="A89" s="1351"/>
      <c r="B89" s="1354"/>
      <c r="C89" s="1283" t="s">
        <v>17</v>
      </c>
      <c r="D89" s="492" t="s">
        <v>14</v>
      </c>
      <c r="E89" s="9">
        <v>472.76499999999999</v>
      </c>
      <c r="F89" s="9" t="e">
        <f>#REF!</f>
        <v>#REF!</v>
      </c>
      <c r="G89" s="147" t="e">
        <f>F90*G86</f>
        <v>#REF!</v>
      </c>
      <c r="H89" s="78" t="e">
        <f t="shared" si="22"/>
        <v>#REF!</v>
      </c>
      <c r="I89" s="86" t="e">
        <f t="shared" si="23"/>
        <v>#REF!</v>
      </c>
      <c r="J89" s="78" t="e">
        <f t="shared" si="24"/>
        <v>#REF!</v>
      </c>
      <c r="K89" s="86" t="e">
        <f t="shared" si="25"/>
        <v>#REF!</v>
      </c>
      <c r="L89" s="18" t="e">
        <f>E89+'май (по бухг)'!L89</f>
        <v>#REF!</v>
      </c>
      <c r="M89" s="18" t="e">
        <f>F89+'май (по бухг)'!M89</f>
        <v>#REF!</v>
      </c>
      <c r="N89" s="18" t="e">
        <f>G89+'май (по бухг)'!N89</f>
        <v>#REF!</v>
      </c>
      <c r="O89" s="78" t="e">
        <f t="shared" si="28"/>
        <v>#REF!</v>
      </c>
      <c r="P89" s="86" t="e">
        <f t="shared" si="29"/>
        <v>#REF!</v>
      </c>
      <c r="Q89" s="78" t="e">
        <f t="shared" si="30"/>
        <v>#REF!</v>
      </c>
      <c r="R89" s="524" t="e">
        <f t="shared" si="31"/>
        <v>#REF!</v>
      </c>
    </row>
    <row r="90" spans="1:18" hidden="1">
      <c r="A90" s="1351"/>
      <c r="B90" s="1354"/>
      <c r="C90" s="1283"/>
      <c r="D90" s="492" t="s">
        <v>16</v>
      </c>
      <c r="E90" s="11">
        <f>E89/E86</f>
        <v>0.14690930040763511</v>
      </c>
      <c r="F90" s="11" t="e">
        <f>F89/F86</f>
        <v>#REF!</v>
      </c>
      <c r="G90" s="15" t="e">
        <f>G89/G86</f>
        <v>#REF!</v>
      </c>
      <c r="H90" s="78" t="e">
        <f t="shared" si="22"/>
        <v>#REF!</v>
      </c>
      <c r="I90" s="86" t="e">
        <f t="shared" si="23"/>
        <v>#REF!</v>
      </c>
      <c r="J90" s="78" t="e">
        <f t="shared" si="24"/>
        <v>#REF!</v>
      </c>
      <c r="K90" s="86" t="e">
        <f t="shared" si="25"/>
        <v>#REF!</v>
      </c>
      <c r="L90" s="19" t="e">
        <f>L89/L86</f>
        <v>#REF!</v>
      </c>
      <c r="M90" s="11" t="e">
        <f>M89/M86</f>
        <v>#REF!</v>
      </c>
      <c r="N90" s="11" t="e">
        <f>N89/N86</f>
        <v>#REF!</v>
      </c>
      <c r="O90" s="78" t="e">
        <f t="shared" si="28"/>
        <v>#REF!</v>
      </c>
      <c r="P90" s="86" t="e">
        <f t="shared" si="29"/>
        <v>#REF!</v>
      </c>
      <c r="Q90" s="78" t="e">
        <f t="shared" si="30"/>
        <v>#REF!</v>
      </c>
      <c r="R90" s="524" t="e">
        <f t="shared" si="31"/>
        <v>#REF!</v>
      </c>
    </row>
    <row r="91" spans="1:18" hidden="1">
      <c r="A91" s="1351"/>
      <c r="B91" s="1354"/>
      <c r="C91" s="1283" t="s">
        <v>18</v>
      </c>
      <c r="D91" s="492" t="s">
        <v>14</v>
      </c>
      <c r="E91" s="9">
        <v>-150.94799999999998</v>
      </c>
      <c r="F91" s="9" t="e">
        <f>F87-F89</f>
        <v>#REF!</v>
      </c>
      <c r="G91" s="9" t="e">
        <f>G87-G89</f>
        <v>#REF!</v>
      </c>
      <c r="H91" s="78" t="e">
        <f t="shared" si="22"/>
        <v>#REF!</v>
      </c>
      <c r="I91" s="86" t="e">
        <f t="shared" si="23"/>
        <v>#REF!</v>
      </c>
      <c r="J91" s="78" t="e">
        <f t="shared" si="24"/>
        <v>#REF!</v>
      </c>
      <c r="K91" s="86" t="e">
        <f t="shared" si="25"/>
        <v>#REF!</v>
      </c>
      <c r="L91" s="18" t="e">
        <f>E91+'май (по бухг)'!L91</f>
        <v>#REF!</v>
      </c>
      <c r="M91" s="18" t="e">
        <f>F91+'май (по бухг)'!M91</f>
        <v>#REF!</v>
      </c>
      <c r="N91" s="18" t="e">
        <f>G91+'май (по бухг)'!N91</f>
        <v>#REF!</v>
      </c>
      <c r="O91" s="78" t="e">
        <f t="shared" si="28"/>
        <v>#REF!</v>
      </c>
      <c r="P91" s="86" t="e">
        <f t="shared" si="29"/>
        <v>#REF!</v>
      </c>
      <c r="Q91" s="78" t="e">
        <f t="shared" si="30"/>
        <v>#REF!</v>
      </c>
      <c r="R91" s="524" t="e">
        <f t="shared" si="31"/>
        <v>#REF!</v>
      </c>
    </row>
    <row r="92" spans="1:18" hidden="1">
      <c r="A92" s="1351"/>
      <c r="B92" s="1354"/>
      <c r="C92" s="1283"/>
      <c r="D92" s="492" t="s">
        <v>16</v>
      </c>
      <c r="E92" s="11">
        <v>1.3463433493202358E-3</v>
      </c>
      <c r="F92" s="11" t="e">
        <f t="shared" ref="F92:G92" si="34">F91/F86</f>
        <v>#REF!</v>
      </c>
      <c r="G92" s="11" t="e">
        <f t="shared" si="34"/>
        <v>#REF!</v>
      </c>
      <c r="H92" s="78" t="e">
        <f t="shared" si="22"/>
        <v>#REF!</v>
      </c>
      <c r="I92" s="86" t="e">
        <f t="shared" si="23"/>
        <v>#REF!</v>
      </c>
      <c r="J92" s="78" t="e">
        <f t="shared" si="24"/>
        <v>#REF!</v>
      </c>
      <c r="K92" s="86" t="e">
        <f t="shared" si="25"/>
        <v>#REF!</v>
      </c>
      <c r="L92" s="19" t="e">
        <f>L91/L86</f>
        <v>#REF!</v>
      </c>
      <c r="M92" s="11" t="e">
        <f>M91/M86</f>
        <v>#REF!</v>
      </c>
      <c r="N92" s="11" t="e">
        <f>N91/N86</f>
        <v>#REF!</v>
      </c>
      <c r="O92" s="78" t="e">
        <f t="shared" si="28"/>
        <v>#REF!</v>
      </c>
      <c r="P92" s="86" t="e">
        <f t="shared" si="29"/>
        <v>#REF!</v>
      </c>
      <c r="Q92" s="78" t="e">
        <f t="shared" si="30"/>
        <v>#REF!</v>
      </c>
      <c r="R92" s="524" t="e">
        <f t="shared" si="31"/>
        <v>#REF!</v>
      </c>
    </row>
    <row r="93" spans="1:18" ht="25.5" customHeight="1">
      <c r="A93" s="1351"/>
      <c r="B93" s="1354"/>
      <c r="C93" s="513" t="s">
        <v>111</v>
      </c>
      <c r="D93" s="492" t="s">
        <v>14</v>
      </c>
      <c r="E93" s="516">
        <f>E86-E87</f>
        <v>2896.2570000000001</v>
      </c>
      <c r="F93" s="516" t="e">
        <f>#REF!</f>
        <v>#REF!</v>
      </c>
      <c r="G93" s="514">
        <f>G94+G95</f>
        <v>2955.8429999999998</v>
      </c>
      <c r="H93" s="78" t="e">
        <f t="shared" si="22"/>
        <v>#REF!</v>
      </c>
      <c r="I93" s="86" t="e">
        <f t="shared" si="23"/>
        <v>#REF!</v>
      </c>
      <c r="J93" s="78">
        <f t="shared" si="24"/>
        <v>59.585999999999785</v>
      </c>
      <c r="K93" s="86">
        <f t="shared" si="25"/>
        <v>2.0573450491444573E-2</v>
      </c>
      <c r="L93" s="515" t="e">
        <f>L86-L87</f>
        <v>#REF!</v>
      </c>
      <c r="M93" s="514" t="e">
        <f>M86-M87</f>
        <v>#REF!</v>
      </c>
      <c r="N93" s="514" t="e">
        <f>N86-N87</f>
        <v>#REF!</v>
      </c>
      <c r="O93" s="78" t="e">
        <f t="shared" si="28"/>
        <v>#REF!</v>
      </c>
      <c r="P93" s="86" t="e">
        <f t="shared" si="29"/>
        <v>#REF!</v>
      </c>
      <c r="Q93" s="78" t="e">
        <f t="shared" si="30"/>
        <v>#REF!</v>
      </c>
      <c r="R93" s="524" t="e">
        <f t="shared" si="31"/>
        <v>#REF!</v>
      </c>
    </row>
    <row r="94" spans="1:18" ht="25.5" customHeight="1">
      <c r="A94" s="1351"/>
      <c r="B94" s="1354"/>
      <c r="C94" s="518" t="s">
        <v>104</v>
      </c>
      <c r="D94" s="492" t="s">
        <v>14</v>
      </c>
      <c r="E94" s="516">
        <v>218.72200000000001</v>
      </c>
      <c r="F94" s="516">
        <v>218.72200000000001</v>
      </c>
      <c r="G94" s="1019">
        <v>203.14500000000001</v>
      </c>
      <c r="H94" s="78">
        <f t="shared" si="22"/>
        <v>-15.576999999999998</v>
      </c>
      <c r="I94" s="86">
        <f t="shared" si="23"/>
        <v>-7.1218258794268519E-2</v>
      </c>
      <c r="J94" s="78">
        <f t="shared" si="24"/>
        <v>-15.576999999999998</v>
      </c>
      <c r="K94" s="86">
        <f t="shared" si="25"/>
        <v>-7.1218258794268519E-2</v>
      </c>
      <c r="L94" s="516" t="e">
        <f>E94+'май (по бухг)'!L94</f>
        <v>#REF!</v>
      </c>
      <c r="M94" s="516" t="e">
        <f>F94+'май (по бухг)'!M94</f>
        <v>#REF!</v>
      </c>
      <c r="N94" s="516" t="e">
        <f>G94+'май (по бухг)'!N94</f>
        <v>#REF!</v>
      </c>
      <c r="O94" s="78" t="e">
        <f t="shared" si="28"/>
        <v>#REF!</v>
      </c>
      <c r="P94" s="86" t="e">
        <f t="shared" si="29"/>
        <v>#REF!</v>
      </c>
      <c r="Q94" s="78" t="e">
        <f t="shared" si="30"/>
        <v>#REF!</v>
      </c>
      <c r="R94" s="524" t="e">
        <f t="shared" si="31"/>
        <v>#REF!</v>
      </c>
    </row>
    <row r="95" spans="1:18" ht="33.75" customHeight="1" thickBot="1">
      <c r="A95" s="1352"/>
      <c r="B95" s="1355"/>
      <c r="C95" s="525" t="s">
        <v>106</v>
      </c>
      <c r="D95" s="526" t="s">
        <v>14</v>
      </c>
      <c r="E95" s="527">
        <f>E93-E94</f>
        <v>2677.5349999999999</v>
      </c>
      <c r="F95" s="527" t="e">
        <f>F93-F94</f>
        <v>#REF!</v>
      </c>
      <c r="G95" s="527">
        <v>2752.6979999999999</v>
      </c>
      <c r="H95" s="528" t="e">
        <f t="shared" si="22"/>
        <v>#REF!</v>
      </c>
      <c r="I95" s="529" t="e">
        <f t="shared" si="23"/>
        <v>#REF!</v>
      </c>
      <c r="J95" s="528">
        <f t="shared" si="24"/>
        <v>75.163000000000011</v>
      </c>
      <c r="K95" s="529">
        <f t="shared" si="25"/>
        <v>2.8071715215674125E-2</v>
      </c>
      <c r="L95" s="527" t="e">
        <f>E95+'май (по бухг)'!L95</f>
        <v>#REF!</v>
      </c>
      <c r="M95" s="527" t="e">
        <f>F95+'май (по бухг)'!M95</f>
        <v>#REF!</v>
      </c>
      <c r="N95" s="527" t="e">
        <f>G95+'май (по бухг)'!N95</f>
        <v>#REF!</v>
      </c>
      <c r="O95" s="528" t="e">
        <f t="shared" si="28"/>
        <v>#REF!</v>
      </c>
      <c r="P95" s="529" t="e">
        <f t="shared" si="29"/>
        <v>#REF!</v>
      </c>
      <c r="Q95" s="528" t="e">
        <f t="shared" si="30"/>
        <v>#REF!</v>
      </c>
      <c r="R95" s="530" t="e">
        <f t="shared" si="31"/>
        <v>#REF!</v>
      </c>
    </row>
    <row r="96" spans="1:18" ht="22.5" customHeight="1">
      <c r="A96" s="1350">
        <v>9</v>
      </c>
      <c r="B96" s="1353" t="s">
        <v>10</v>
      </c>
      <c r="C96" s="519" t="s">
        <v>19</v>
      </c>
      <c r="D96" s="519" t="s">
        <v>14</v>
      </c>
      <c r="E96" s="521">
        <v>5874.7939999999999</v>
      </c>
      <c r="F96" s="520" t="e">
        <f>#REF!</f>
        <v>#REF!</v>
      </c>
      <c r="G96" s="16">
        <f>G97+G103</f>
        <v>6207.8649999999998</v>
      </c>
      <c r="H96" s="534" t="e">
        <f t="shared" si="22"/>
        <v>#REF!</v>
      </c>
      <c r="I96" s="535" t="e">
        <f t="shared" si="23"/>
        <v>#REF!</v>
      </c>
      <c r="J96" s="534">
        <f t="shared" si="24"/>
        <v>333.07099999999991</v>
      </c>
      <c r="K96" s="535">
        <f t="shared" si="25"/>
        <v>5.6694924111381592E-2</v>
      </c>
      <c r="L96" s="522" t="e">
        <f>E96+'май (по бухг)'!L96</f>
        <v>#REF!</v>
      </c>
      <c r="M96" s="522" t="e">
        <f>F96+'май (по бухг)'!M96</f>
        <v>#REF!</v>
      </c>
      <c r="N96" s="522" t="e">
        <f>G96+'май (по бухг)'!N96</f>
        <v>#REF!</v>
      </c>
      <c r="O96" s="534" t="e">
        <f t="shared" si="28"/>
        <v>#REF!</v>
      </c>
      <c r="P96" s="535" t="e">
        <f t="shared" si="29"/>
        <v>#REF!</v>
      </c>
      <c r="Q96" s="534" t="e">
        <f t="shared" si="30"/>
        <v>#REF!</v>
      </c>
      <c r="R96" s="536" t="e">
        <f t="shared" si="31"/>
        <v>#REF!</v>
      </c>
    </row>
    <row r="97" spans="1:18">
      <c r="A97" s="1351"/>
      <c r="B97" s="1354"/>
      <c r="C97" s="1283" t="s">
        <v>15</v>
      </c>
      <c r="D97" s="492" t="s">
        <v>14</v>
      </c>
      <c r="E97" s="9">
        <v>733.68299999999999</v>
      </c>
      <c r="F97" s="9" t="e">
        <f>F96-F103</f>
        <v>#REF!</v>
      </c>
      <c r="G97" s="9">
        <v>611.78800000000001</v>
      </c>
      <c r="H97" s="78" t="e">
        <f t="shared" si="22"/>
        <v>#REF!</v>
      </c>
      <c r="I97" s="86" t="e">
        <f t="shared" si="23"/>
        <v>#REF!</v>
      </c>
      <c r="J97" s="78">
        <f t="shared" si="24"/>
        <v>-121.89499999999998</v>
      </c>
      <c r="K97" s="86">
        <f t="shared" si="25"/>
        <v>-0.16614123538367384</v>
      </c>
      <c r="L97" s="18" t="e">
        <f>E97+'май (по бухг)'!L97</f>
        <v>#REF!</v>
      </c>
      <c r="M97" s="18" t="e">
        <f>F97+'май (по бухг)'!M97</f>
        <v>#REF!</v>
      </c>
      <c r="N97" s="18" t="e">
        <f>G97+'май (по бухг)'!N97</f>
        <v>#REF!</v>
      </c>
      <c r="O97" s="78" t="e">
        <f t="shared" si="28"/>
        <v>#REF!</v>
      </c>
      <c r="P97" s="86" t="e">
        <f t="shared" si="29"/>
        <v>#REF!</v>
      </c>
      <c r="Q97" s="78" t="e">
        <f t="shared" si="30"/>
        <v>#REF!</v>
      </c>
      <c r="R97" s="524" t="e">
        <f t="shared" si="31"/>
        <v>#REF!</v>
      </c>
    </row>
    <row r="98" spans="1:18">
      <c r="A98" s="1351"/>
      <c r="B98" s="1354"/>
      <c r="C98" s="1283"/>
      <c r="D98" s="492" t="s">
        <v>16</v>
      </c>
      <c r="E98" s="15">
        <f>E97/E96</f>
        <v>0.12488659176815392</v>
      </c>
      <c r="F98" s="15" t="e">
        <f>F97/F96</f>
        <v>#REF!</v>
      </c>
      <c r="G98" s="15">
        <f>G97/G96</f>
        <v>9.8550467833949357E-2</v>
      </c>
      <c r="H98" s="452"/>
      <c r="I98" s="453" t="e">
        <f>G98-F98</f>
        <v>#REF!</v>
      </c>
      <c r="J98" s="454"/>
      <c r="K98" s="453">
        <f>G98-E98</f>
        <v>-2.6336123934204564E-2</v>
      </c>
      <c r="L98" s="19" t="e">
        <f>L97/L96</f>
        <v>#REF!</v>
      </c>
      <c r="M98" s="11" t="e">
        <f>M97/M96</f>
        <v>#REF!</v>
      </c>
      <c r="N98" s="11" t="e">
        <f>N97/N96</f>
        <v>#REF!</v>
      </c>
      <c r="O98" s="452"/>
      <c r="P98" s="453" t="e">
        <f>N98-M98</f>
        <v>#REF!</v>
      </c>
      <c r="Q98" s="454"/>
      <c r="R98" s="571" t="e">
        <f>N98-L98</f>
        <v>#REF!</v>
      </c>
    </row>
    <row r="99" spans="1:18" hidden="1">
      <c r="A99" s="1351"/>
      <c r="B99" s="1354"/>
      <c r="C99" s="1283" t="s">
        <v>17</v>
      </c>
      <c r="D99" s="492" t="s">
        <v>14</v>
      </c>
      <c r="E99" s="9">
        <v>944.37199999999996</v>
      </c>
      <c r="F99" s="9" t="e">
        <f>#REF!</f>
        <v>#REF!</v>
      </c>
      <c r="G99" s="147" t="e">
        <f>F100*G96</f>
        <v>#REF!</v>
      </c>
      <c r="H99" s="78" t="e">
        <f t="shared" si="22"/>
        <v>#REF!</v>
      </c>
      <c r="I99" s="86" t="e">
        <f t="shared" si="23"/>
        <v>#REF!</v>
      </c>
      <c r="J99" s="78" t="e">
        <f t="shared" si="24"/>
        <v>#REF!</v>
      </c>
      <c r="K99" s="86" t="e">
        <f t="shared" si="25"/>
        <v>#REF!</v>
      </c>
      <c r="L99" s="18" t="e">
        <f>E99+'май (по бухг)'!L99</f>
        <v>#REF!</v>
      </c>
      <c r="M99" s="18" t="e">
        <f>F99+'май (по бухг)'!M99</f>
        <v>#REF!</v>
      </c>
      <c r="N99" s="18" t="e">
        <f>G99+'май (по бухг)'!N99</f>
        <v>#REF!</v>
      </c>
      <c r="O99" s="78" t="e">
        <f t="shared" si="28"/>
        <v>#REF!</v>
      </c>
      <c r="P99" s="86" t="e">
        <f t="shared" si="29"/>
        <v>#REF!</v>
      </c>
      <c r="Q99" s="78" t="e">
        <f t="shared" si="30"/>
        <v>#REF!</v>
      </c>
      <c r="R99" s="524" t="e">
        <f t="shared" si="31"/>
        <v>#REF!</v>
      </c>
    </row>
    <row r="100" spans="1:18" hidden="1">
      <c r="A100" s="1351"/>
      <c r="B100" s="1354"/>
      <c r="C100" s="1283"/>
      <c r="D100" s="492" t="s">
        <v>16</v>
      </c>
      <c r="E100" s="11">
        <f>E99/E96</f>
        <v>0.160749806716627</v>
      </c>
      <c r="F100" s="11" t="e">
        <f>F99/F96</f>
        <v>#REF!</v>
      </c>
      <c r="G100" s="15" t="e">
        <f>G99/G96</f>
        <v>#REF!</v>
      </c>
      <c r="H100" s="78" t="e">
        <f t="shared" si="22"/>
        <v>#REF!</v>
      </c>
      <c r="I100" s="86" t="e">
        <f t="shared" si="23"/>
        <v>#REF!</v>
      </c>
      <c r="J100" s="78" t="e">
        <f t="shared" si="24"/>
        <v>#REF!</v>
      </c>
      <c r="K100" s="86" t="e">
        <f t="shared" si="25"/>
        <v>#REF!</v>
      </c>
      <c r="L100" s="19" t="e">
        <f>L99/L96</f>
        <v>#REF!</v>
      </c>
      <c r="M100" s="11" t="e">
        <f>M99/M96</f>
        <v>#REF!</v>
      </c>
      <c r="N100" s="11" t="e">
        <f>N99/N96</f>
        <v>#REF!</v>
      </c>
      <c r="O100" s="78" t="e">
        <f t="shared" si="28"/>
        <v>#REF!</v>
      </c>
      <c r="P100" s="86" t="e">
        <f t="shared" si="29"/>
        <v>#REF!</v>
      </c>
      <c r="Q100" s="78" t="e">
        <f t="shared" si="30"/>
        <v>#REF!</v>
      </c>
      <c r="R100" s="524" t="e">
        <f t="shared" si="31"/>
        <v>#REF!</v>
      </c>
    </row>
    <row r="101" spans="1:18" hidden="1">
      <c r="A101" s="1351"/>
      <c r="B101" s="1354"/>
      <c r="C101" s="1283" t="s">
        <v>18</v>
      </c>
      <c r="D101" s="492" t="s">
        <v>14</v>
      </c>
      <c r="E101" s="9">
        <v>-210.68899999999996</v>
      </c>
      <c r="F101" s="9" t="e">
        <f>F97-F99</f>
        <v>#REF!</v>
      </c>
      <c r="G101" s="9" t="e">
        <f>G97-G99</f>
        <v>#REF!</v>
      </c>
      <c r="H101" s="78" t="e">
        <f t="shared" si="22"/>
        <v>#REF!</v>
      </c>
      <c r="I101" s="86" t="e">
        <f t="shared" si="23"/>
        <v>#REF!</v>
      </c>
      <c r="J101" s="78" t="e">
        <f t="shared" si="24"/>
        <v>#REF!</v>
      </c>
      <c r="K101" s="86" t="e">
        <f t="shared" si="25"/>
        <v>#REF!</v>
      </c>
      <c r="L101" s="18" t="e">
        <f>E101+'май (по бухг)'!L101</f>
        <v>#REF!</v>
      </c>
      <c r="M101" s="18" t="e">
        <f>F101+'май (по бухг)'!M101</f>
        <v>#REF!</v>
      </c>
      <c r="N101" s="18" t="e">
        <f>G101+'май (по бухг)'!N101</f>
        <v>#REF!</v>
      </c>
      <c r="O101" s="78" t="e">
        <f t="shared" si="28"/>
        <v>#REF!</v>
      </c>
      <c r="P101" s="86" t="e">
        <f t="shared" si="29"/>
        <v>#REF!</v>
      </c>
      <c r="Q101" s="78" t="e">
        <f t="shared" si="30"/>
        <v>#REF!</v>
      </c>
      <c r="R101" s="524" t="e">
        <f t="shared" si="31"/>
        <v>#REF!</v>
      </c>
    </row>
    <row r="102" spans="1:18" hidden="1">
      <c r="A102" s="1351"/>
      <c r="B102" s="1354"/>
      <c r="C102" s="1283"/>
      <c r="D102" s="492" t="s">
        <v>16</v>
      </c>
      <c r="E102" s="11">
        <v>1.3463433493202358E-3</v>
      </c>
      <c r="F102" s="11" t="e">
        <f t="shared" ref="F102:G102" si="35">F101/F96</f>
        <v>#REF!</v>
      </c>
      <c r="G102" s="11" t="e">
        <f t="shared" si="35"/>
        <v>#REF!</v>
      </c>
      <c r="H102" s="78" t="e">
        <f t="shared" si="22"/>
        <v>#REF!</v>
      </c>
      <c r="I102" s="86" t="e">
        <f t="shared" si="23"/>
        <v>#REF!</v>
      </c>
      <c r="J102" s="78" t="e">
        <f t="shared" si="24"/>
        <v>#REF!</v>
      </c>
      <c r="K102" s="86" t="e">
        <f t="shared" si="25"/>
        <v>#REF!</v>
      </c>
      <c r="L102" s="19" t="e">
        <f>L101/L96</f>
        <v>#REF!</v>
      </c>
      <c r="M102" s="11" t="e">
        <f>M101/M96</f>
        <v>#REF!</v>
      </c>
      <c r="N102" s="11" t="e">
        <f>N101/N96</f>
        <v>#REF!</v>
      </c>
      <c r="O102" s="78" t="e">
        <f t="shared" si="28"/>
        <v>#REF!</v>
      </c>
      <c r="P102" s="86" t="e">
        <f t="shared" si="29"/>
        <v>#REF!</v>
      </c>
      <c r="Q102" s="78" t="e">
        <f t="shared" si="30"/>
        <v>#REF!</v>
      </c>
      <c r="R102" s="524" t="e">
        <f t="shared" si="31"/>
        <v>#REF!</v>
      </c>
    </row>
    <row r="103" spans="1:18" ht="25.5" customHeight="1">
      <c r="A103" s="1351"/>
      <c r="B103" s="1354"/>
      <c r="C103" s="513" t="s">
        <v>111</v>
      </c>
      <c r="D103" s="492" t="s">
        <v>14</v>
      </c>
      <c r="E103" s="516">
        <f>E96-E97</f>
        <v>5141.1109999999999</v>
      </c>
      <c r="F103" s="516" t="e">
        <f>#REF!</f>
        <v>#REF!</v>
      </c>
      <c r="G103" s="514">
        <f>G104+G105</f>
        <v>5596.0770000000002</v>
      </c>
      <c r="H103" s="78" t="e">
        <f t="shared" si="22"/>
        <v>#REF!</v>
      </c>
      <c r="I103" s="86" t="e">
        <f t="shared" si="23"/>
        <v>#REF!</v>
      </c>
      <c r="J103" s="78">
        <f t="shared" si="24"/>
        <v>454.96600000000035</v>
      </c>
      <c r="K103" s="86">
        <f t="shared" si="25"/>
        <v>8.8495657845162334E-2</v>
      </c>
      <c r="L103" s="515" t="e">
        <f>L96-L97</f>
        <v>#REF!</v>
      </c>
      <c r="M103" s="514" t="e">
        <f>M96-M97</f>
        <v>#REF!</v>
      </c>
      <c r="N103" s="514" t="e">
        <f>N96-N97</f>
        <v>#REF!</v>
      </c>
      <c r="O103" s="78" t="e">
        <f t="shared" si="28"/>
        <v>#REF!</v>
      </c>
      <c r="P103" s="86" t="e">
        <f t="shared" si="29"/>
        <v>#REF!</v>
      </c>
      <c r="Q103" s="78" t="e">
        <f t="shared" si="30"/>
        <v>#REF!</v>
      </c>
      <c r="R103" s="524" t="e">
        <f t="shared" si="31"/>
        <v>#REF!</v>
      </c>
    </row>
    <row r="104" spans="1:18" ht="25.5" customHeight="1">
      <c r="A104" s="1351"/>
      <c r="B104" s="1354"/>
      <c r="C104" s="518" t="s">
        <v>104</v>
      </c>
      <c r="D104" s="492" t="s">
        <v>14</v>
      </c>
      <c r="E104" s="516">
        <v>3.8809999999999998</v>
      </c>
      <c r="F104" s="516">
        <v>3.8810000000000002</v>
      </c>
      <c r="G104" s="1019">
        <v>2.5179999999999998</v>
      </c>
      <c r="H104" s="78">
        <f t="shared" si="22"/>
        <v>-1.3630000000000004</v>
      </c>
      <c r="I104" s="86">
        <f t="shared" si="23"/>
        <v>-0.35119814480803924</v>
      </c>
      <c r="J104" s="78">
        <f t="shared" si="24"/>
        <v>-1.363</v>
      </c>
      <c r="K104" s="86">
        <f t="shared" si="25"/>
        <v>-0.35119814480803918</v>
      </c>
      <c r="L104" s="516" t="e">
        <f>E104+'май (по бухг)'!L104</f>
        <v>#REF!</v>
      </c>
      <c r="M104" s="516" t="e">
        <f>F104+'май (по бухг)'!M104</f>
        <v>#REF!</v>
      </c>
      <c r="N104" s="516" t="e">
        <f>G104+'май (по бухг)'!N104</f>
        <v>#REF!</v>
      </c>
      <c r="O104" s="78" t="e">
        <f t="shared" si="28"/>
        <v>#REF!</v>
      </c>
      <c r="P104" s="86" t="e">
        <f t="shared" si="29"/>
        <v>#REF!</v>
      </c>
      <c r="Q104" s="78" t="e">
        <f t="shared" si="30"/>
        <v>#REF!</v>
      </c>
      <c r="R104" s="524" t="e">
        <f t="shared" si="31"/>
        <v>#REF!</v>
      </c>
    </row>
    <row r="105" spans="1:18" ht="33" customHeight="1" thickBot="1">
      <c r="A105" s="1352"/>
      <c r="B105" s="1355"/>
      <c r="C105" s="525" t="s">
        <v>106</v>
      </c>
      <c r="D105" s="526" t="s">
        <v>14</v>
      </c>
      <c r="E105" s="527">
        <f>E103-E104</f>
        <v>5137.2299999999996</v>
      </c>
      <c r="F105" s="527" t="e">
        <f>F103-F104</f>
        <v>#REF!</v>
      </c>
      <c r="G105" s="527">
        <v>5593.5590000000002</v>
      </c>
      <c r="H105" s="528" t="e">
        <f t="shared" si="22"/>
        <v>#REF!</v>
      </c>
      <c r="I105" s="529" t="e">
        <f t="shared" si="23"/>
        <v>#REF!</v>
      </c>
      <c r="J105" s="528">
        <f t="shared" si="24"/>
        <v>456.32900000000063</v>
      </c>
      <c r="K105" s="529">
        <f t="shared" si="25"/>
        <v>8.8827831341014643E-2</v>
      </c>
      <c r="L105" s="527" t="e">
        <f>E105+'май (по бухг)'!L105</f>
        <v>#REF!</v>
      </c>
      <c r="M105" s="527" t="e">
        <f>F105+'май (по бухг)'!M105</f>
        <v>#REF!</v>
      </c>
      <c r="N105" s="527" t="e">
        <f>G105+'май (по бухг)'!N105</f>
        <v>#REF!</v>
      </c>
      <c r="O105" s="528" t="e">
        <f t="shared" si="28"/>
        <v>#REF!</v>
      </c>
      <c r="P105" s="529" t="e">
        <f t="shared" si="29"/>
        <v>#REF!</v>
      </c>
      <c r="Q105" s="528" t="e">
        <f t="shared" si="30"/>
        <v>#REF!</v>
      </c>
      <c r="R105" s="530" t="e">
        <f t="shared" si="31"/>
        <v>#REF!</v>
      </c>
    </row>
    <row r="106" spans="1:18" ht="22.5" customHeight="1">
      <c r="A106" s="1350">
        <v>10</v>
      </c>
      <c r="B106" s="1353" t="s">
        <v>12</v>
      </c>
      <c r="C106" s="519" t="s">
        <v>19</v>
      </c>
      <c r="D106" s="519" t="s">
        <v>14</v>
      </c>
      <c r="E106" s="521">
        <v>333.25200000000001</v>
      </c>
      <c r="F106" s="520" t="e">
        <f>#REF!</f>
        <v>#REF!</v>
      </c>
      <c r="G106" s="16">
        <f>G107+G113</f>
        <v>341.31600000000003</v>
      </c>
      <c r="H106" s="534" t="e">
        <f t="shared" si="22"/>
        <v>#REF!</v>
      </c>
      <c r="I106" s="535" t="e">
        <f t="shared" si="23"/>
        <v>#REF!</v>
      </c>
      <c r="J106" s="534">
        <f t="shared" si="24"/>
        <v>8.0640000000000214</v>
      </c>
      <c r="K106" s="535">
        <f t="shared" si="25"/>
        <v>2.4197904288646495E-2</v>
      </c>
      <c r="L106" s="522" t="e">
        <f>E106+'май (по бухг)'!L106</f>
        <v>#REF!</v>
      </c>
      <c r="M106" s="522" t="e">
        <f>F106+'май (по бухг)'!M106</f>
        <v>#REF!</v>
      </c>
      <c r="N106" s="522" t="e">
        <f>G106+'май (по бухг)'!N106</f>
        <v>#REF!</v>
      </c>
      <c r="O106" s="534" t="e">
        <f t="shared" si="28"/>
        <v>#REF!</v>
      </c>
      <c r="P106" s="535" t="e">
        <f t="shared" si="29"/>
        <v>#REF!</v>
      </c>
      <c r="Q106" s="534" t="e">
        <f t="shared" si="30"/>
        <v>#REF!</v>
      </c>
      <c r="R106" s="536" t="e">
        <f t="shared" si="31"/>
        <v>#REF!</v>
      </c>
    </row>
    <row r="107" spans="1:18">
      <c r="A107" s="1351"/>
      <c r="B107" s="1354"/>
      <c r="C107" s="1283" t="s">
        <v>15</v>
      </c>
      <c r="D107" s="492" t="s">
        <v>14</v>
      </c>
      <c r="E107" s="9">
        <v>19.667999999999999</v>
      </c>
      <c r="F107" s="9" t="e">
        <f>F106-F113</f>
        <v>#REF!</v>
      </c>
      <c r="G107" s="9">
        <v>41.079000000000001</v>
      </c>
      <c r="H107" s="78" t="e">
        <f t="shared" si="22"/>
        <v>#REF!</v>
      </c>
      <c r="I107" s="86" t="e">
        <f t="shared" si="23"/>
        <v>#REF!</v>
      </c>
      <c r="J107" s="78">
        <f t="shared" si="24"/>
        <v>21.411000000000001</v>
      </c>
      <c r="K107" s="86">
        <f t="shared" si="25"/>
        <v>1.0886211104331911</v>
      </c>
      <c r="L107" s="18" t="e">
        <f>E107+'май (по бухг)'!L107</f>
        <v>#REF!</v>
      </c>
      <c r="M107" s="18" t="e">
        <f>F107+'май (по бухг)'!M107</f>
        <v>#REF!</v>
      </c>
      <c r="N107" s="18" t="e">
        <f>G107+'май (по бухг)'!N107</f>
        <v>#REF!</v>
      </c>
      <c r="O107" s="78" t="e">
        <f t="shared" si="28"/>
        <v>#REF!</v>
      </c>
      <c r="P107" s="86" t="e">
        <f t="shared" si="29"/>
        <v>#REF!</v>
      </c>
      <c r="Q107" s="78" t="e">
        <f t="shared" si="30"/>
        <v>#REF!</v>
      </c>
      <c r="R107" s="524" t="e">
        <f t="shared" si="31"/>
        <v>#REF!</v>
      </c>
    </row>
    <row r="108" spans="1:18">
      <c r="A108" s="1351"/>
      <c r="B108" s="1354"/>
      <c r="C108" s="1283"/>
      <c r="D108" s="492" t="s">
        <v>16</v>
      </c>
      <c r="E108" s="15">
        <f>E107/E106</f>
        <v>5.9018400489719486E-2</v>
      </c>
      <c r="F108" s="15" t="e">
        <f>F107/F106</f>
        <v>#REF!</v>
      </c>
      <c r="G108" s="15">
        <f>G107/G106</f>
        <v>0.12035474457687304</v>
      </c>
      <c r="H108" s="452"/>
      <c r="I108" s="453" t="e">
        <f>G108-F108</f>
        <v>#REF!</v>
      </c>
      <c r="J108" s="454"/>
      <c r="K108" s="453">
        <f>G108-E108</f>
        <v>6.1336344087153549E-2</v>
      </c>
      <c r="L108" s="19" t="e">
        <f>L107/L106</f>
        <v>#REF!</v>
      </c>
      <c r="M108" s="11" t="e">
        <f>M107/M106</f>
        <v>#REF!</v>
      </c>
      <c r="N108" s="11" t="e">
        <f>N107/N106</f>
        <v>#REF!</v>
      </c>
      <c r="O108" s="452"/>
      <c r="P108" s="453" t="e">
        <f>N108-M108</f>
        <v>#REF!</v>
      </c>
      <c r="Q108" s="454"/>
      <c r="R108" s="571" t="e">
        <f>N108-L108</f>
        <v>#REF!</v>
      </c>
    </row>
    <row r="109" spans="1:18" hidden="1">
      <c r="A109" s="1351"/>
      <c r="B109" s="1354"/>
      <c r="C109" s="1283" t="s">
        <v>17</v>
      </c>
      <c r="D109" s="492" t="s">
        <v>14</v>
      </c>
      <c r="E109" s="9">
        <v>32.46</v>
      </c>
      <c r="F109" s="9" t="e">
        <f>#REF!</f>
        <v>#REF!</v>
      </c>
      <c r="G109" s="147" t="e">
        <f>F110*G106</f>
        <v>#REF!</v>
      </c>
      <c r="H109" s="78" t="e">
        <f t="shared" si="22"/>
        <v>#REF!</v>
      </c>
      <c r="I109" s="86" t="e">
        <f t="shared" si="23"/>
        <v>#REF!</v>
      </c>
      <c r="J109" s="78" t="e">
        <f t="shared" si="24"/>
        <v>#REF!</v>
      </c>
      <c r="K109" s="86" t="e">
        <f t="shared" si="25"/>
        <v>#REF!</v>
      </c>
      <c r="L109" s="18" t="e">
        <f>E109+'май (по бухг)'!L109</f>
        <v>#REF!</v>
      </c>
      <c r="M109" s="18" t="e">
        <f>F109+'май (по бухг)'!M109</f>
        <v>#REF!</v>
      </c>
      <c r="N109" s="18" t="e">
        <f>G109+'май (по бухг)'!N109</f>
        <v>#REF!</v>
      </c>
      <c r="O109" s="78" t="e">
        <f t="shared" si="28"/>
        <v>#REF!</v>
      </c>
      <c r="P109" s="86" t="e">
        <f t="shared" si="29"/>
        <v>#REF!</v>
      </c>
      <c r="Q109" s="78" t="e">
        <f t="shared" si="30"/>
        <v>#REF!</v>
      </c>
      <c r="R109" s="524" t="e">
        <f t="shared" si="31"/>
        <v>#REF!</v>
      </c>
    </row>
    <row r="110" spans="1:18" hidden="1">
      <c r="A110" s="1351"/>
      <c r="B110" s="1354"/>
      <c r="C110" s="1283"/>
      <c r="D110" s="492" t="s">
        <v>16</v>
      </c>
      <c r="E110" s="11">
        <f>E109/E106</f>
        <v>9.7403766519030641E-2</v>
      </c>
      <c r="F110" s="11" t="e">
        <f>F109/F106</f>
        <v>#REF!</v>
      </c>
      <c r="G110" s="15" t="e">
        <f>G109/G106</f>
        <v>#REF!</v>
      </c>
      <c r="H110" s="78" t="e">
        <f t="shared" si="22"/>
        <v>#REF!</v>
      </c>
      <c r="I110" s="86" t="e">
        <f t="shared" si="23"/>
        <v>#REF!</v>
      </c>
      <c r="J110" s="78" t="e">
        <f t="shared" si="24"/>
        <v>#REF!</v>
      </c>
      <c r="K110" s="86" t="e">
        <f t="shared" si="25"/>
        <v>#REF!</v>
      </c>
      <c r="L110" s="19" t="e">
        <f>L109/L106</f>
        <v>#REF!</v>
      </c>
      <c r="M110" s="11" t="e">
        <f>M109/M106</f>
        <v>#REF!</v>
      </c>
      <c r="N110" s="11" t="e">
        <f>N109/N106</f>
        <v>#REF!</v>
      </c>
      <c r="O110" s="78" t="e">
        <f t="shared" si="28"/>
        <v>#REF!</v>
      </c>
      <c r="P110" s="86" t="e">
        <f t="shared" si="29"/>
        <v>#REF!</v>
      </c>
      <c r="Q110" s="78" t="e">
        <f t="shared" si="30"/>
        <v>#REF!</v>
      </c>
      <c r="R110" s="524" t="e">
        <f t="shared" si="31"/>
        <v>#REF!</v>
      </c>
    </row>
    <row r="111" spans="1:18" hidden="1">
      <c r="A111" s="1351"/>
      <c r="B111" s="1354"/>
      <c r="C111" s="1283" t="s">
        <v>18</v>
      </c>
      <c r="D111" s="492" t="s">
        <v>14</v>
      </c>
      <c r="E111" s="9">
        <v>-12.792000000000002</v>
      </c>
      <c r="F111" s="9" t="e">
        <f>F107-F109</f>
        <v>#REF!</v>
      </c>
      <c r="G111" s="9" t="e">
        <f>G107-G109</f>
        <v>#REF!</v>
      </c>
      <c r="H111" s="78" t="e">
        <f t="shared" si="22"/>
        <v>#REF!</v>
      </c>
      <c r="I111" s="86" t="e">
        <f t="shared" si="23"/>
        <v>#REF!</v>
      </c>
      <c r="J111" s="78" t="e">
        <f t="shared" si="24"/>
        <v>#REF!</v>
      </c>
      <c r="K111" s="86" t="e">
        <f t="shared" si="25"/>
        <v>#REF!</v>
      </c>
      <c r="L111" s="18" t="e">
        <f>E111+'май (по бухг)'!L111</f>
        <v>#REF!</v>
      </c>
      <c r="M111" s="18" t="e">
        <f>F111+'май (по бухг)'!M111</f>
        <v>#REF!</v>
      </c>
      <c r="N111" s="18" t="e">
        <f>G111+'май (по бухг)'!N111</f>
        <v>#REF!</v>
      </c>
      <c r="O111" s="78" t="e">
        <f t="shared" si="28"/>
        <v>#REF!</v>
      </c>
      <c r="P111" s="86" t="e">
        <f t="shared" si="29"/>
        <v>#REF!</v>
      </c>
      <c r="Q111" s="78" t="e">
        <f t="shared" si="30"/>
        <v>#REF!</v>
      </c>
      <c r="R111" s="524" t="e">
        <f t="shared" si="31"/>
        <v>#REF!</v>
      </c>
    </row>
    <row r="112" spans="1:18" hidden="1">
      <c r="A112" s="1351"/>
      <c r="B112" s="1354"/>
      <c r="C112" s="1283"/>
      <c r="D112" s="492" t="s">
        <v>16</v>
      </c>
      <c r="E112" s="11">
        <v>1.3463433493202358E-3</v>
      </c>
      <c r="F112" s="11" t="e">
        <f t="shared" ref="F112:G112" si="36">F111/F106</f>
        <v>#REF!</v>
      </c>
      <c r="G112" s="11" t="e">
        <f t="shared" si="36"/>
        <v>#REF!</v>
      </c>
      <c r="H112" s="78" t="e">
        <f t="shared" si="22"/>
        <v>#REF!</v>
      </c>
      <c r="I112" s="86" t="e">
        <f t="shared" si="23"/>
        <v>#REF!</v>
      </c>
      <c r="J112" s="78" t="e">
        <f t="shared" si="24"/>
        <v>#REF!</v>
      </c>
      <c r="K112" s="86" t="e">
        <f t="shared" si="25"/>
        <v>#REF!</v>
      </c>
      <c r="L112" s="19" t="e">
        <f>L111/L106</f>
        <v>#REF!</v>
      </c>
      <c r="M112" s="11" t="e">
        <f>M111/M106</f>
        <v>#REF!</v>
      </c>
      <c r="N112" s="11" t="e">
        <f>N111/N106</f>
        <v>#REF!</v>
      </c>
      <c r="O112" s="78" t="e">
        <f t="shared" si="28"/>
        <v>#REF!</v>
      </c>
      <c r="P112" s="86" t="e">
        <f t="shared" si="29"/>
        <v>#REF!</v>
      </c>
      <c r="Q112" s="78" t="e">
        <f t="shared" si="30"/>
        <v>#REF!</v>
      </c>
      <c r="R112" s="524" t="e">
        <f t="shared" si="31"/>
        <v>#REF!</v>
      </c>
    </row>
    <row r="113" spans="1:18" ht="25.5" customHeight="1">
      <c r="A113" s="1351"/>
      <c r="B113" s="1354"/>
      <c r="C113" s="513" t="s">
        <v>111</v>
      </c>
      <c r="D113" s="492" t="s">
        <v>14</v>
      </c>
      <c r="E113" s="516">
        <f>E106-E107</f>
        <v>313.584</v>
      </c>
      <c r="F113" s="516" t="e">
        <f>#REF!</f>
        <v>#REF!</v>
      </c>
      <c r="G113" s="514">
        <f>G114+G115</f>
        <v>300.23700000000002</v>
      </c>
      <c r="H113" s="78" t="e">
        <f t="shared" ref="H113:H176" si="37">G113-F113</f>
        <v>#REF!</v>
      </c>
      <c r="I113" s="86" t="e">
        <f t="shared" ref="I113:I176" si="38">IF(F113=0," ",H113/F113)</f>
        <v>#REF!</v>
      </c>
      <c r="J113" s="78">
        <f t="shared" ref="J113:J176" si="39">G113-E113</f>
        <v>-13.34699999999998</v>
      </c>
      <c r="K113" s="86">
        <f t="shared" ref="K113:K176" si="40">IF(E113=0," ",J113/E113)</f>
        <v>-4.2562758303995037E-2</v>
      </c>
      <c r="L113" s="515" t="e">
        <f>L106-L107</f>
        <v>#REF!</v>
      </c>
      <c r="M113" s="514" t="e">
        <f>M106-M107</f>
        <v>#REF!</v>
      </c>
      <c r="N113" s="514" t="e">
        <f>N106-N107</f>
        <v>#REF!</v>
      </c>
      <c r="O113" s="78" t="e">
        <f t="shared" si="28"/>
        <v>#REF!</v>
      </c>
      <c r="P113" s="86" t="e">
        <f t="shared" si="29"/>
        <v>#REF!</v>
      </c>
      <c r="Q113" s="78" t="e">
        <f t="shared" si="30"/>
        <v>#REF!</v>
      </c>
      <c r="R113" s="524" t="e">
        <f t="shared" si="31"/>
        <v>#REF!</v>
      </c>
    </row>
    <row r="114" spans="1:18" ht="25.5" customHeight="1">
      <c r="A114" s="1351"/>
      <c r="B114" s="1354"/>
      <c r="C114" s="518" t="s">
        <v>104</v>
      </c>
      <c r="D114" s="492" t="s">
        <v>14</v>
      </c>
      <c r="E114" s="516">
        <v>0</v>
      </c>
      <c r="F114" s="516"/>
      <c r="G114" s="516"/>
      <c r="H114" s="78">
        <f t="shared" si="37"/>
        <v>0</v>
      </c>
      <c r="I114" s="86" t="str">
        <f t="shared" si="38"/>
        <v xml:space="preserve"> </v>
      </c>
      <c r="J114" s="78">
        <f t="shared" si="39"/>
        <v>0</v>
      </c>
      <c r="K114" s="86" t="str">
        <f t="shared" si="40"/>
        <v xml:space="preserve"> </v>
      </c>
      <c r="L114" s="516" t="e">
        <f>E114+'май (по бухг)'!L114</f>
        <v>#REF!</v>
      </c>
      <c r="M114" s="516" t="e">
        <f>F114+'май (по бухг)'!M114</f>
        <v>#REF!</v>
      </c>
      <c r="N114" s="516" t="e">
        <f>G114+'май (по бухг)'!N114</f>
        <v>#REF!</v>
      </c>
      <c r="O114" s="78" t="e">
        <f t="shared" si="28"/>
        <v>#REF!</v>
      </c>
      <c r="P114" s="86" t="e">
        <f t="shared" si="29"/>
        <v>#REF!</v>
      </c>
      <c r="Q114" s="78" t="e">
        <f t="shared" si="30"/>
        <v>#REF!</v>
      </c>
      <c r="R114" s="524" t="e">
        <f t="shared" si="31"/>
        <v>#REF!</v>
      </c>
    </row>
    <row r="115" spans="1:18" ht="31.5" customHeight="1" thickBot="1">
      <c r="A115" s="1352"/>
      <c r="B115" s="1355"/>
      <c r="C115" s="525" t="s">
        <v>106</v>
      </c>
      <c r="D115" s="526" t="s">
        <v>14</v>
      </c>
      <c r="E115" s="527">
        <f>E113-E114</f>
        <v>313.584</v>
      </c>
      <c r="F115" s="527" t="e">
        <f>F113-F114</f>
        <v>#REF!</v>
      </c>
      <c r="G115" s="527">
        <v>300.23700000000002</v>
      </c>
      <c r="H115" s="528" t="e">
        <f t="shared" si="37"/>
        <v>#REF!</v>
      </c>
      <c r="I115" s="529" t="e">
        <f t="shared" si="38"/>
        <v>#REF!</v>
      </c>
      <c r="J115" s="528">
        <f t="shared" si="39"/>
        <v>-13.34699999999998</v>
      </c>
      <c r="K115" s="529">
        <f t="shared" si="40"/>
        <v>-4.2562758303995037E-2</v>
      </c>
      <c r="L115" s="527" t="e">
        <f>E115+'май (по бухг)'!L115</f>
        <v>#REF!</v>
      </c>
      <c r="M115" s="527" t="e">
        <f>F115+'май (по бухг)'!M115</f>
        <v>#REF!</v>
      </c>
      <c r="N115" s="527" t="e">
        <f>G115+'май (по бухг)'!N115</f>
        <v>#REF!</v>
      </c>
      <c r="O115" s="528" t="e">
        <f t="shared" si="28"/>
        <v>#REF!</v>
      </c>
      <c r="P115" s="529" t="e">
        <f t="shared" si="29"/>
        <v>#REF!</v>
      </c>
      <c r="Q115" s="528" t="e">
        <f t="shared" si="30"/>
        <v>#REF!</v>
      </c>
      <c r="R115" s="530" t="e">
        <f t="shared" si="31"/>
        <v>#REF!</v>
      </c>
    </row>
    <row r="116" spans="1:18" ht="22.5" customHeight="1">
      <c r="A116" s="1350"/>
      <c r="B116" s="1356" t="s">
        <v>91</v>
      </c>
      <c r="C116" s="519" t="s">
        <v>19</v>
      </c>
      <c r="D116" s="519" t="s">
        <v>14</v>
      </c>
      <c r="E116" s="521">
        <f t="shared" ref="E116:G117" si="41">E96+E106</f>
        <v>6208.0460000000003</v>
      </c>
      <c r="F116" s="520" t="e">
        <f t="shared" si="41"/>
        <v>#REF!</v>
      </c>
      <c r="G116" s="520">
        <f t="shared" si="41"/>
        <v>6549.1809999999996</v>
      </c>
      <c r="H116" s="534" t="e">
        <f t="shared" si="37"/>
        <v>#REF!</v>
      </c>
      <c r="I116" s="535" t="e">
        <f t="shared" si="38"/>
        <v>#REF!</v>
      </c>
      <c r="J116" s="534">
        <f t="shared" si="39"/>
        <v>341.13499999999931</v>
      </c>
      <c r="K116" s="535">
        <f t="shared" si="40"/>
        <v>5.4950462673762288E-2</v>
      </c>
      <c r="L116" s="522" t="e">
        <f>E116+'май (по бухг)'!L116</f>
        <v>#REF!</v>
      </c>
      <c r="M116" s="522" t="e">
        <f>F116+'май (по бухг)'!M116</f>
        <v>#REF!</v>
      </c>
      <c r="N116" s="522" t="e">
        <f>G116+'май (по бухг)'!N116</f>
        <v>#REF!</v>
      </c>
      <c r="O116" s="534" t="e">
        <f t="shared" si="28"/>
        <v>#REF!</v>
      </c>
      <c r="P116" s="535" t="e">
        <f t="shared" si="29"/>
        <v>#REF!</v>
      </c>
      <c r="Q116" s="534" t="e">
        <f t="shared" si="30"/>
        <v>#REF!</v>
      </c>
      <c r="R116" s="536" t="e">
        <f t="shared" si="31"/>
        <v>#REF!</v>
      </c>
    </row>
    <row r="117" spans="1:18">
      <c r="A117" s="1351"/>
      <c r="B117" s="1357"/>
      <c r="C117" s="1283" t="s">
        <v>15</v>
      </c>
      <c r="D117" s="492" t="s">
        <v>14</v>
      </c>
      <c r="E117" s="9">
        <f t="shared" si="41"/>
        <v>753.351</v>
      </c>
      <c r="F117" s="9" t="e">
        <f t="shared" si="41"/>
        <v>#REF!</v>
      </c>
      <c r="G117" s="147">
        <f t="shared" si="41"/>
        <v>652.86699999999996</v>
      </c>
      <c r="H117" s="78" t="e">
        <f t="shared" si="37"/>
        <v>#REF!</v>
      </c>
      <c r="I117" s="86" t="e">
        <f t="shared" si="38"/>
        <v>#REF!</v>
      </c>
      <c r="J117" s="78">
        <f t="shared" si="39"/>
        <v>-100.48400000000004</v>
      </c>
      <c r="K117" s="86">
        <f t="shared" si="40"/>
        <v>-0.13338271270629498</v>
      </c>
      <c r="L117" s="18" t="e">
        <f>E117+'май (по бухг)'!L117</f>
        <v>#REF!</v>
      </c>
      <c r="M117" s="18" t="e">
        <f>F117+'май (по бухг)'!M117</f>
        <v>#REF!</v>
      </c>
      <c r="N117" s="18" t="e">
        <f>G117+'май (по бухг)'!N117</f>
        <v>#REF!</v>
      </c>
      <c r="O117" s="78" t="e">
        <f t="shared" si="28"/>
        <v>#REF!</v>
      </c>
      <c r="P117" s="86" t="e">
        <f t="shared" si="29"/>
        <v>#REF!</v>
      </c>
      <c r="Q117" s="78" t="e">
        <f t="shared" si="30"/>
        <v>#REF!</v>
      </c>
      <c r="R117" s="524" t="e">
        <f t="shared" si="31"/>
        <v>#REF!</v>
      </c>
    </row>
    <row r="118" spans="1:18">
      <c r="A118" s="1351"/>
      <c r="B118" s="1357"/>
      <c r="C118" s="1283"/>
      <c r="D118" s="492" t="s">
        <v>16</v>
      </c>
      <c r="E118" s="15">
        <f>E117/E116</f>
        <v>0.1213507438572459</v>
      </c>
      <c r="F118" s="15" t="e">
        <f>F117/F116</f>
        <v>#REF!</v>
      </c>
      <c r="G118" s="15">
        <f>G117/G116</f>
        <v>9.9686815801853693E-2</v>
      </c>
      <c r="H118" s="452"/>
      <c r="I118" s="453" t="e">
        <f>G118-F118</f>
        <v>#REF!</v>
      </c>
      <c r="J118" s="454"/>
      <c r="K118" s="453">
        <f>G118-E118</f>
        <v>-2.1663928055392204E-2</v>
      </c>
      <c r="L118" s="19" t="e">
        <f>L117/L116</f>
        <v>#REF!</v>
      </c>
      <c r="M118" s="11" t="e">
        <f>M117/M116</f>
        <v>#REF!</v>
      </c>
      <c r="N118" s="11" t="e">
        <f>N117/N116</f>
        <v>#REF!</v>
      </c>
      <c r="O118" s="452"/>
      <c r="P118" s="453" t="e">
        <f>N118-M118</f>
        <v>#REF!</v>
      </c>
      <c r="Q118" s="454"/>
      <c r="R118" s="571" t="e">
        <f>N118-L118</f>
        <v>#REF!</v>
      </c>
    </row>
    <row r="119" spans="1:18" hidden="1">
      <c r="A119" s="1351"/>
      <c r="B119" s="1357"/>
      <c r="C119" s="1283" t="s">
        <v>17</v>
      </c>
      <c r="D119" s="492" t="s">
        <v>14</v>
      </c>
      <c r="E119" s="9">
        <f t="shared" ref="E119" si="42">E99+E109</f>
        <v>976.83199999999999</v>
      </c>
      <c r="F119" s="9" t="e">
        <f t="shared" ref="F119" si="43">F99+F109</f>
        <v>#REF!</v>
      </c>
      <c r="G119" s="9" t="e">
        <f>G99+G109</f>
        <v>#REF!</v>
      </c>
      <c r="H119" s="78" t="e">
        <f t="shared" si="37"/>
        <v>#REF!</v>
      </c>
      <c r="I119" s="86" t="e">
        <f t="shared" si="38"/>
        <v>#REF!</v>
      </c>
      <c r="J119" s="78" t="e">
        <f t="shared" si="39"/>
        <v>#REF!</v>
      </c>
      <c r="K119" s="86" t="e">
        <f t="shared" si="40"/>
        <v>#REF!</v>
      </c>
      <c r="L119" s="18" t="e">
        <f>E119+'май (по бухг)'!L119</f>
        <v>#REF!</v>
      </c>
      <c r="M119" s="18" t="e">
        <f>F119+'май (по бухг)'!M119</f>
        <v>#REF!</v>
      </c>
      <c r="N119" s="18" t="e">
        <f>G119+'май (по бухг)'!N119</f>
        <v>#REF!</v>
      </c>
      <c r="O119" s="78" t="e">
        <f t="shared" si="28"/>
        <v>#REF!</v>
      </c>
      <c r="P119" s="86" t="e">
        <f t="shared" si="29"/>
        <v>#REF!</v>
      </c>
      <c r="Q119" s="78" t="e">
        <f t="shared" si="30"/>
        <v>#REF!</v>
      </c>
      <c r="R119" s="524" t="e">
        <f t="shared" si="31"/>
        <v>#REF!</v>
      </c>
    </row>
    <row r="120" spans="1:18" hidden="1">
      <c r="A120" s="1351"/>
      <c r="B120" s="1357"/>
      <c r="C120" s="1283"/>
      <c r="D120" s="492" t="s">
        <v>16</v>
      </c>
      <c r="E120" s="11">
        <f>E119/E116</f>
        <v>0.15734934953768062</v>
      </c>
      <c r="F120" s="11" t="e">
        <f>F119/F116</f>
        <v>#REF!</v>
      </c>
      <c r="G120" s="11" t="e">
        <f>G119/G116</f>
        <v>#REF!</v>
      </c>
      <c r="H120" s="78" t="e">
        <f t="shared" si="37"/>
        <v>#REF!</v>
      </c>
      <c r="I120" s="86" t="e">
        <f t="shared" si="38"/>
        <v>#REF!</v>
      </c>
      <c r="J120" s="78" t="e">
        <f t="shared" si="39"/>
        <v>#REF!</v>
      </c>
      <c r="K120" s="86" t="e">
        <f t="shared" si="40"/>
        <v>#REF!</v>
      </c>
      <c r="L120" s="19" t="e">
        <f>L119/L116</f>
        <v>#REF!</v>
      </c>
      <c r="M120" s="11" t="e">
        <f>M119/M116</f>
        <v>#REF!</v>
      </c>
      <c r="N120" s="11" t="e">
        <f>N119/N116</f>
        <v>#REF!</v>
      </c>
      <c r="O120" s="78" t="e">
        <f t="shared" si="28"/>
        <v>#REF!</v>
      </c>
      <c r="P120" s="86" t="e">
        <f t="shared" si="29"/>
        <v>#REF!</v>
      </c>
      <c r="Q120" s="78" t="e">
        <f t="shared" si="30"/>
        <v>#REF!</v>
      </c>
      <c r="R120" s="524" t="e">
        <f t="shared" si="31"/>
        <v>#REF!</v>
      </c>
    </row>
    <row r="121" spans="1:18" hidden="1">
      <c r="A121" s="1351"/>
      <c r="B121" s="1357"/>
      <c r="C121" s="1283" t="s">
        <v>18</v>
      </c>
      <c r="D121" s="492" t="s">
        <v>14</v>
      </c>
      <c r="E121" s="9">
        <f t="shared" ref="E121" si="44">E101+E111</f>
        <v>-223.48099999999997</v>
      </c>
      <c r="F121" s="9" t="e">
        <f t="shared" ref="F121" si="45">F101+F111</f>
        <v>#REF!</v>
      </c>
      <c r="G121" s="9" t="e">
        <f>G101+G111</f>
        <v>#REF!</v>
      </c>
      <c r="H121" s="78" t="e">
        <f t="shared" si="37"/>
        <v>#REF!</v>
      </c>
      <c r="I121" s="86" t="e">
        <f t="shared" si="38"/>
        <v>#REF!</v>
      </c>
      <c r="J121" s="78" t="e">
        <f t="shared" si="39"/>
        <v>#REF!</v>
      </c>
      <c r="K121" s="86" t="e">
        <f t="shared" si="40"/>
        <v>#REF!</v>
      </c>
      <c r="L121" s="18" t="e">
        <f>E121+'май (по бухг)'!L121</f>
        <v>#REF!</v>
      </c>
      <c r="M121" s="18" t="e">
        <f>F121+'май (по бухг)'!M121</f>
        <v>#REF!</v>
      </c>
      <c r="N121" s="18" t="e">
        <f>G121+'май (по бухг)'!N121</f>
        <v>#REF!</v>
      </c>
      <c r="O121" s="78" t="e">
        <f t="shared" si="28"/>
        <v>#REF!</v>
      </c>
      <c r="P121" s="86" t="e">
        <f t="shared" si="29"/>
        <v>#REF!</v>
      </c>
      <c r="Q121" s="78" t="e">
        <f t="shared" si="30"/>
        <v>#REF!</v>
      </c>
      <c r="R121" s="524" t="e">
        <f t="shared" si="31"/>
        <v>#REF!</v>
      </c>
    </row>
    <row r="122" spans="1:18" hidden="1">
      <c r="A122" s="1351"/>
      <c r="B122" s="1357"/>
      <c r="C122" s="1283"/>
      <c r="D122" s="492" t="s">
        <v>16</v>
      </c>
      <c r="E122" s="11">
        <v>1.3463433493202358E-3</v>
      </c>
      <c r="F122" s="11"/>
      <c r="G122" s="11" t="e">
        <f>G121/G116</f>
        <v>#REF!</v>
      </c>
      <c r="H122" s="78" t="e">
        <f t="shared" si="37"/>
        <v>#REF!</v>
      </c>
      <c r="I122" s="86" t="str">
        <f t="shared" si="38"/>
        <v xml:space="preserve"> </v>
      </c>
      <c r="J122" s="78" t="e">
        <f t="shared" si="39"/>
        <v>#REF!</v>
      </c>
      <c r="K122" s="86" t="e">
        <f t="shared" si="40"/>
        <v>#REF!</v>
      </c>
      <c r="L122" s="19" t="e">
        <f>L121/L116</f>
        <v>#REF!</v>
      </c>
      <c r="M122" s="11" t="e">
        <f>M121/M116</f>
        <v>#REF!</v>
      </c>
      <c r="N122" s="11" t="e">
        <f>N121/N116</f>
        <v>#REF!</v>
      </c>
      <c r="O122" s="78" t="e">
        <f t="shared" si="28"/>
        <v>#REF!</v>
      </c>
      <c r="P122" s="86" t="e">
        <f t="shared" si="29"/>
        <v>#REF!</v>
      </c>
      <c r="Q122" s="78" t="e">
        <f t="shared" si="30"/>
        <v>#REF!</v>
      </c>
      <c r="R122" s="524" t="e">
        <f t="shared" si="31"/>
        <v>#REF!</v>
      </c>
    </row>
    <row r="123" spans="1:18" ht="25.5" customHeight="1">
      <c r="A123" s="1351"/>
      <c r="B123" s="1357"/>
      <c r="C123" s="513" t="s">
        <v>111</v>
      </c>
      <c r="D123" s="492" t="s">
        <v>14</v>
      </c>
      <c r="E123" s="516">
        <f>E116-E117</f>
        <v>5454.6950000000006</v>
      </c>
      <c r="F123" s="516" t="e">
        <f>F116-F117</f>
        <v>#REF!</v>
      </c>
      <c r="G123" s="613">
        <f>G103+G113</f>
        <v>5896.3140000000003</v>
      </c>
      <c r="H123" s="78" t="e">
        <f t="shared" si="37"/>
        <v>#REF!</v>
      </c>
      <c r="I123" s="86" t="e">
        <f t="shared" si="38"/>
        <v>#REF!</v>
      </c>
      <c r="J123" s="78">
        <f t="shared" si="39"/>
        <v>441.61899999999969</v>
      </c>
      <c r="K123" s="86">
        <f t="shared" si="40"/>
        <v>8.0961263645354983E-2</v>
      </c>
      <c r="L123" s="515" t="e">
        <f>L116-L117</f>
        <v>#REF!</v>
      </c>
      <c r="M123" s="514" t="e">
        <f>M116-M117</f>
        <v>#REF!</v>
      </c>
      <c r="N123" s="514" t="e">
        <f>N116-N117</f>
        <v>#REF!</v>
      </c>
      <c r="O123" s="78" t="e">
        <f t="shared" si="28"/>
        <v>#REF!</v>
      </c>
      <c r="P123" s="86" t="e">
        <f t="shared" si="29"/>
        <v>#REF!</v>
      </c>
      <c r="Q123" s="78" t="e">
        <f t="shared" si="30"/>
        <v>#REF!</v>
      </c>
      <c r="R123" s="524" t="e">
        <f t="shared" si="31"/>
        <v>#REF!</v>
      </c>
    </row>
    <row r="124" spans="1:18" ht="25.5" customHeight="1">
      <c r="A124" s="1351"/>
      <c r="B124" s="1357"/>
      <c r="C124" s="518" t="s">
        <v>104</v>
      </c>
      <c r="D124" s="492" t="s">
        <v>14</v>
      </c>
      <c r="E124" s="516">
        <f>E104+E114</f>
        <v>3.8809999999999998</v>
      </c>
      <c r="F124" s="516"/>
      <c r="G124" s="516">
        <f>G104+G114</f>
        <v>2.5179999999999998</v>
      </c>
      <c r="H124" s="78">
        <f t="shared" si="37"/>
        <v>2.5179999999999998</v>
      </c>
      <c r="I124" s="86" t="str">
        <f t="shared" si="38"/>
        <v xml:space="preserve"> </v>
      </c>
      <c r="J124" s="78">
        <f t="shared" si="39"/>
        <v>-1.363</v>
      </c>
      <c r="K124" s="86">
        <f t="shared" si="40"/>
        <v>-0.35119814480803918</v>
      </c>
      <c r="L124" s="516" t="e">
        <f>E124+'май (по бухг)'!L124</f>
        <v>#REF!</v>
      </c>
      <c r="M124" s="516" t="e">
        <f>F124+'май (по бухг)'!M124</f>
        <v>#REF!</v>
      </c>
      <c r="N124" s="516" t="e">
        <f>G124+'май (по бухг)'!N124</f>
        <v>#REF!</v>
      </c>
      <c r="O124" s="78" t="e">
        <f t="shared" si="28"/>
        <v>#REF!</v>
      </c>
      <c r="P124" s="86" t="e">
        <f t="shared" si="29"/>
        <v>#REF!</v>
      </c>
      <c r="Q124" s="78" t="e">
        <f t="shared" si="30"/>
        <v>#REF!</v>
      </c>
      <c r="R124" s="524" t="e">
        <f t="shared" si="31"/>
        <v>#REF!</v>
      </c>
    </row>
    <row r="125" spans="1:18" ht="32.25" customHeight="1" thickBot="1">
      <c r="A125" s="1352"/>
      <c r="B125" s="1358"/>
      <c r="C125" s="525" t="s">
        <v>106</v>
      </c>
      <c r="D125" s="526" t="s">
        <v>14</v>
      </c>
      <c r="E125" s="527">
        <f>E123-E124</f>
        <v>5450.8140000000003</v>
      </c>
      <c r="F125" s="527" t="e">
        <f>F123-F124</f>
        <v>#REF!</v>
      </c>
      <c r="G125" s="527">
        <f>G123-G124</f>
        <v>5893.7960000000003</v>
      </c>
      <c r="H125" s="528" t="e">
        <f t="shared" si="37"/>
        <v>#REF!</v>
      </c>
      <c r="I125" s="529" t="e">
        <f t="shared" si="38"/>
        <v>#REF!</v>
      </c>
      <c r="J125" s="528">
        <f t="shared" si="39"/>
        <v>442.98199999999997</v>
      </c>
      <c r="K125" s="529">
        <f t="shared" si="40"/>
        <v>8.1268962764093566E-2</v>
      </c>
      <c r="L125" s="527" t="e">
        <f>E125+'май (по бухг)'!L125</f>
        <v>#REF!</v>
      </c>
      <c r="M125" s="527" t="e">
        <f>F125+'май (по бухг)'!M125</f>
        <v>#REF!</v>
      </c>
      <c r="N125" s="527" t="e">
        <f>G125+'май (по бухг)'!N125</f>
        <v>#REF!</v>
      </c>
      <c r="O125" s="528" t="e">
        <f t="shared" si="28"/>
        <v>#REF!</v>
      </c>
      <c r="P125" s="529" t="e">
        <f t="shared" si="29"/>
        <v>#REF!</v>
      </c>
      <c r="Q125" s="528" t="e">
        <f t="shared" si="30"/>
        <v>#REF!</v>
      </c>
      <c r="R125" s="530" t="e">
        <f t="shared" si="31"/>
        <v>#REF!</v>
      </c>
    </row>
    <row r="126" spans="1:18" ht="22.5" customHeight="1">
      <c r="A126" s="1350">
        <v>11</v>
      </c>
      <c r="B126" s="1353" t="s">
        <v>23</v>
      </c>
      <c r="C126" s="519" t="s">
        <v>19</v>
      </c>
      <c r="D126" s="519" t="s">
        <v>14</v>
      </c>
      <c r="E126" s="521">
        <v>2610.8469999999998</v>
      </c>
      <c r="F126" s="520" t="e">
        <f>#REF!</f>
        <v>#REF!</v>
      </c>
      <c r="G126" s="16">
        <f>G127+G133</f>
        <v>2726.39</v>
      </c>
      <c r="H126" s="534" t="e">
        <f t="shared" si="37"/>
        <v>#REF!</v>
      </c>
      <c r="I126" s="535" t="e">
        <f t="shared" si="38"/>
        <v>#REF!</v>
      </c>
      <c r="J126" s="534">
        <f t="shared" si="39"/>
        <v>115.54300000000012</v>
      </c>
      <c r="K126" s="535">
        <f t="shared" si="40"/>
        <v>4.4254986983151494E-2</v>
      </c>
      <c r="L126" s="522" t="e">
        <f>E126+'май (по бухг)'!L126</f>
        <v>#REF!</v>
      </c>
      <c r="M126" s="522" t="e">
        <f>F126+'май (по бухг)'!M126</f>
        <v>#REF!</v>
      </c>
      <c r="N126" s="522" t="e">
        <f>G126+'май (по бухг)'!N126</f>
        <v>#REF!</v>
      </c>
      <c r="O126" s="534" t="e">
        <f t="shared" si="28"/>
        <v>#REF!</v>
      </c>
      <c r="P126" s="535" t="e">
        <f t="shared" si="29"/>
        <v>#REF!</v>
      </c>
      <c r="Q126" s="534" t="e">
        <f t="shared" si="30"/>
        <v>#REF!</v>
      </c>
      <c r="R126" s="536" t="e">
        <f t="shared" si="31"/>
        <v>#REF!</v>
      </c>
    </row>
    <row r="127" spans="1:18">
      <c r="A127" s="1351"/>
      <c r="B127" s="1354"/>
      <c r="C127" s="1283" t="s">
        <v>15</v>
      </c>
      <c r="D127" s="492" t="s">
        <v>14</v>
      </c>
      <c r="E127" s="9">
        <v>312.25099999999998</v>
      </c>
      <c r="F127" s="9" t="e">
        <f>F126-F133</f>
        <v>#REF!</v>
      </c>
      <c r="G127" s="9">
        <v>279.04300000000001</v>
      </c>
      <c r="H127" s="78" t="e">
        <f t="shared" si="37"/>
        <v>#REF!</v>
      </c>
      <c r="I127" s="86" t="e">
        <f t="shared" si="38"/>
        <v>#REF!</v>
      </c>
      <c r="J127" s="78">
        <f t="shared" si="39"/>
        <v>-33.20799999999997</v>
      </c>
      <c r="K127" s="86">
        <f t="shared" si="40"/>
        <v>-0.10635033995087277</v>
      </c>
      <c r="L127" s="18" t="e">
        <f>E127+'май (по бухг)'!L127</f>
        <v>#REF!</v>
      </c>
      <c r="M127" s="18" t="e">
        <f>F127+'май (по бухг)'!M127</f>
        <v>#REF!</v>
      </c>
      <c r="N127" s="18" t="e">
        <f>G127+'май (по бухг)'!N127</f>
        <v>#REF!</v>
      </c>
      <c r="O127" s="78" t="e">
        <f t="shared" si="28"/>
        <v>#REF!</v>
      </c>
      <c r="P127" s="86" t="e">
        <f t="shared" si="29"/>
        <v>#REF!</v>
      </c>
      <c r="Q127" s="78" t="e">
        <f t="shared" si="30"/>
        <v>#REF!</v>
      </c>
      <c r="R127" s="524" t="e">
        <f t="shared" si="31"/>
        <v>#REF!</v>
      </c>
    </row>
    <row r="128" spans="1:18">
      <c r="A128" s="1351"/>
      <c r="B128" s="1354"/>
      <c r="C128" s="1283"/>
      <c r="D128" s="492" t="s">
        <v>16</v>
      </c>
      <c r="E128" s="15">
        <f>E127/E126</f>
        <v>0.1195975865303482</v>
      </c>
      <c r="F128" s="15" t="e">
        <f>F127/F126</f>
        <v>#REF!</v>
      </c>
      <c r="G128" s="15">
        <f>G127/G126</f>
        <v>0.10234889359189259</v>
      </c>
      <c r="H128" s="452"/>
      <c r="I128" s="453" t="e">
        <f>G128-F128</f>
        <v>#REF!</v>
      </c>
      <c r="J128" s="454"/>
      <c r="K128" s="453">
        <f>G128-E128</f>
        <v>-1.7248692938455615E-2</v>
      </c>
      <c r="L128" s="19" t="e">
        <f>L127/L126</f>
        <v>#REF!</v>
      </c>
      <c r="M128" s="11" t="e">
        <f>M127/M126</f>
        <v>#REF!</v>
      </c>
      <c r="N128" s="11" t="e">
        <f>N127/N126</f>
        <v>#REF!</v>
      </c>
      <c r="O128" s="452"/>
      <c r="P128" s="453" t="e">
        <f>N128-M128</f>
        <v>#REF!</v>
      </c>
      <c r="Q128" s="454"/>
      <c r="R128" s="571" t="e">
        <f>N128-L128</f>
        <v>#REF!</v>
      </c>
    </row>
    <row r="129" spans="1:18" hidden="1">
      <c r="A129" s="1351"/>
      <c r="B129" s="1354"/>
      <c r="C129" s="1283" t="s">
        <v>17</v>
      </c>
      <c r="D129" s="492" t="s">
        <v>14</v>
      </c>
      <c r="E129" s="9">
        <v>353.875</v>
      </c>
      <c r="F129" s="9" t="e">
        <f>#REF!</f>
        <v>#REF!</v>
      </c>
      <c r="G129" s="147" t="e">
        <f>F130*G126</f>
        <v>#REF!</v>
      </c>
      <c r="H129" s="78" t="e">
        <f t="shared" si="37"/>
        <v>#REF!</v>
      </c>
      <c r="I129" s="86" t="e">
        <f t="shared" si="38"/>
        <v>#REF!</v>
      </c>
      <c r="J129" s="78" t="e">
        <f t="shared" si="39"/>
        <v>#REF!</v>
      </c>
      <c r="K129" s="86" t="e">
        <f t="shared" si="40"/>
        <v>#REF!</v>
      </c>
      <c r="L129" s="18" t="e">
        <f>E129+'май (по бухг)'!L129</f>
        <v>#REF!</v>
      </c>
      <c r="M129" s="18" t="e">
        <f>F129+'май (по бухг)'!M129</f>
        <v>#REF!</v>
      </c>
      <c r="N129" s="18" t="e">
        <f>G129+'май (по бухг)'!N129</f>
        <v>#REF!</v>
      </c>
      <c r="O129" s="78" t="e">
        <f t="shared" si="28"/>
        <v>#REF!</v>
      </c>
      <c r="P129" s="86" t="e">
        <f t="shared" si="29"/>
        <v>#REF!</v>
      </c>
      <c r="Q129" s="78" t="e">
        <f t="shared" si="30"/>
        <v>#REF!</v>
      </c>
      <c r="R129" s="524" t="e">
        <f t="shared" si="31"/>
        <v>#REF!</v>
      </c>
    </row>
    <row r="130" spans="1:18" hidden="1">
      <c r="A130" s="1351"/>
      <c r="B130" s="1354"/>
      <c r="C130" s="1283"/>
      <c r="D130" s="492" t="s">
        <v>16</v>
      </c>
      <c r="E130" s="11">
        <f>E129/E126</f>
        <v>0.13554030550239063</v>
      </c>
      <c r="F130" s="11" t="e">
        <f>F129/F126</f>
        <v>#REF!</v>
      </c>
      <c r="G130" s="15" t="e">
        <f>G129/G126</f>
        <v>#REF!</v>
      </c>
      <c r="H130" s="78" t="e">
        <f t="shared" si="37"/>
        <v>#REF!</v>
      </c>
      <c r="I130" s="86" t="e">
        <f t="shared" si="38"/>
        <v>#REF!</v>
      </c>
      <c r="J130" s="78" t="e">
        <f t="shared" si="39"/>
        <v>#REF!</v>
      </c>
      <c r="K130" s="86" t="e">
        <f t="shared" si="40"/>
        <v>#REF!</v>
      </c>
      <c r="L130" s="19" t="e">
        <f>L129/L126</f>
        <v>#REF!</v>
      </c>
      <c r="M130" s="11" t="e">
        <f>M129/M126</f>
        <v>#REF!</v>
      </c>
      <c r="N130" s="11" t="e">
        <f>N129/N126</f>
        <v>#REF!</v>
      </c>
      <c r="O130" s="78" t="e">
        <f t="shared" si="28"/>
        <v>#REF!</v>
      </c>
      <c r="P130" s="86" t="e">
        <f t="shared" si="29"/>
        <v>#REF!</v>
      </c>
      <c r="Q130" s="78" t="e">
        <f t="shared" si="30"/>
        <v>#REF!</v>
      </c>
      <c r="R130" s="524" t="e">
        <f t="shared" si="31"/>
        <v>#REF!</v>
      </c>
    </row>
    <row r="131" spans="1:18" hidden="1">
      <c r="A131" s="1351"/>
      <c r="B131" s="1354"/>
      <c r="C131" s="1283" t="s">
        <v>18</v>
      </c>
      <c r="D131" s="492" t="s">
        <v>14</v>
      </c>
      <c r="E131" s="9">
        <v>-41.624000000000024</v>
      </c>
      <c r="F131" s="9" t="e">
        <f>F127-F129</f>
        <v>#REF!</v>
      </c>
      <c r="G131" s="9" t="e">
        <f>G127-G129</f>
        <v>#REF!</v>
      </c>
      <c r="H131" s="78" t="e">
        <f t="shared" si="37"/>
        <v>#REF!</v>
      </c>
      <c r="I131" s="86" t="e">
        <f t="shared" si="38"/>
        <v>#REF!</v>
      </c>
      <c r="J131" s="78" t="e">
        <f t="shared" si="39"/>
        <v>#REF!</v>
      </c>
      <c r="K131" s="86" t="e">
        <f t="shared" si="40"/>
        <v>#REF!</v>
      </c>
      <c r="L131" s="18" t="e">
        <f>E131+'май (по бухг)'!L131</f>
        <v>#REF!</v>
      </c>
      <c r="M131" s="18" t="e">
        <f>F131+'май (по бухг)'!M131</f>
        <v>#REF!</v>
      </c>
      <c r="N131" s="18" t="e">
        <f>G131+'май (по бухг)'!N131</f>
        <v>#REF!</v>
      </c>
      <c r="O131" s="78" t="e">
        <f t="shared" si="28"/>
        <v>#REF!</v>
      </c>
      <c r="P131" s="86" t="e">
        <f t="shared" si="29"/>
        <v>#REF!</v>
      </c>
      <c r="Q131" s="78" t="e">
        <f t="shared" si="30"/>
        <v>#REF!</v>
      </c>
      <c r="R131" s="524" t="e">
        <f t="shared" si="31"/>
        <v>#REF!</v>
      </c>
    </row>
    <row r="132" spans="1:18" hidden="1">
      <c r="A132" s="1351"/>
      <c r="B132" s="1354"/>
      <c r="C132" s="1283"/>
      <c r="D132" s="492" t="s">
        <v>16</v>
      </c>
      <c r="E132" s="11">
        <v>1.3463433493202358E-3</v>
      </c>
      <c r="F132" s="11" t="e">
        <f t="shared" ref="F132:G132" si="46">F131/F126</f>
        <v>#REF!</v>
      </c>
      <c r="G132" s="11" t="e">
        <f t="shared" si="46"/>
        <v>#REF!</v>
      </c>
      <c r="H132" s="78" t="e">
        <f t="shared" si="37"/>
        <v>#REF!</v>
      </c>
      <c r="I132" s="86" t="e">
        <f t="shared" si="38"/>
        <v>#REF!</v>
      </c>
      <c r="J132" s="78" t="e">
        <f t="shared" si="39"/>
        <v>#REF!</v>
      </c>
      <c r="K132" s="86" t="e">
        <f t="shared" si="40"/>
        <v>#REF!</v>
      </c>
      <c r="L132" s="19" t="e">
        <f>L131/L126</f>
        <v>#REF!</v>
      </c>
      <c r="M132" s="11" t="e">
        <f>M131/M126</f>
        <v>#REF!</v>
      </c>
      <c r="N132" s="11" t="e">
        <f>N131/N126</f>
        <v>#REF!</v>
      </c>
      <c r="O132" s="78" t="e">
        <f t="shared" si="28"/>
        <v>#REF!</v>
      </c>
      <c r="P132" s="86" t="e">
        <f t="shared" si="29"/>
        <v>#REF!</v>
      </c>
      <c r="Q132" s="78" t="e">
        <f t="shared" si="30"/>
        <v>#REF!</v>
      </c>
      <c r="R132" s="524" t="e">
        <f t="shared" si="31"/>
        <v>#REF!</v>
      </c>
    </row>
    <row r="133" spans="1:18" ht="25.5" customHeight="1">
      <c r="A133" s="1351"/>
      <c r="B133" s="1354"/>
      <c r="C133" s="513" t="s">
        <v>111</v>
      </c>
      <c r="D133" s="492" t="s">
        <v>14</v>
      </c>
      <c r="E133" s="516">
        <f>E126-E127</f>
        <v>2298.5959999999995</v>
      </c>
      <c r="F133" s="516" t="e">
        <f>#REF!</f>
        <v>#REF!</v>
      </c>
      <c r="G133" s="514">
        <f>G134+G135</f>
        <v>2447.3469999999998</v>
      </c>
      <c r="H133" s="78" t="e">
        <f t="shared" si="37"/>
        <v>#REF!</v>
      </c>
      <c r="I133" s="86" t="e">
        <f t="shared" si="38"/>
        <v>#REF!</v>
      </c>
      <c r="J133" s="78">
        <f t="shared" si="39"/>
        <v>148.7510000000002</v>
      </c>
      <c r="K133" s="86">
        <f t="shared" si="40"/>
        <v>6.4713851411905457E-2</v>
      </c>
      <c r="L133" s="515" t="e">
        <f>L126-L127</f>
        <v>#REF!</v>
      </c>
      <c r="M133" s="514" t="e">
        <f>M126-M127</f>
        <v>#REF!</v>
      </c>
      <c r="N133" s="514" t="e">
        <f>N126-N127</f>
        <v>#REF!</v>
      </c>
      <c r="O133" s="78" t="e">
        <f t="shared" si="28"/>
        <v>#REF!</v>
      </c>
      <c r="P133" s="86" t="e">
        <f t="shared" si="29"/>
        <v>#REF!</v>
      </c>
      <c r="Q133" s="78" t="e">
        <f t="shared" si="30"/>
        <v>#REF!</v>
      </c>
      <c r="R133" s="524" t="e">
        <f t="shared" si="31"/>
        <v>#REF!</v>
      </c>
    </row>
    <row r="134" spans="1:18" ht="25.5" customHeight="1">
      <c r="A134" s="1351"/>
      <c r="B134" s="1354"/>
      <c r="C134" s="518" t="s">
        <v>104</v>
      </c>
      <c r="D134" s="492" t="s">
        <v>14</v>
      </c>
      <c r="E134" s="516">
        <v>7.3019999999999996</v>
      </c>
      <c r="F134" s="516">
        <f>'Баланс ВОЭК (план 2013)'!H14+'Баланс ВОЭК (план 2013)'!H15</f>
        <v>11.712</v>
      </c>
      <c r="G134" s="1019">
        <v>11.977</v>
      </c>
      <c r="H134" s="78">
        <f t="shared" si="37"/>
        <v>0.26500000000000057</v>
      </c>
      <c r="I134" s="86">
        <f t="shared" si="38"/>
        <v>2.2626366120218629E-2</v>
      </c>
      <c r="J134" s="78">
        <f t="shared" si="39"/>
        <v>4.6750000000000007</v>
      </c>
      <c r="K134" s="86">
        <f t="shared" si="40"/>
        <v>0.64023555190358816</v>
      </c>
      <c r="L134" s="516" t="e">
        <f>E134+'май (по бухг)'!L134</f>
        <v>#REF!</v>
      </c>
      <c r="M134" s="516" t="e">
        <f>F134+'май (по бухг)'!M134</f>
        <v>#REF!</v>
      </c>
      <c r="N134" s="516" t="e">
        <f>G134+'май (по бухг)'!N134</f>
        <v>#REF!</v>
      </c>
      <c r="O134" s="78" t="e">
        <f t="shared" si="28"/>
        <v>#REF!</v>
      </c>
      <c r="P134" s="86" t="e">
        <f t="shared" si="29"/>
        <v>#REF!</v>
      </c>
      <c r="Q134" s="78" t="e">
        <f t="shared" si="30"/>
        <v>#REF!</v>
      </c>
      <c r="R134" s="524" t="e">
        <f t="shared" si="31"/>
        <v>#REF!</v>
      </c>
    </row>
    <row r="135" spans="1:18" ht="33.75" customHeight="1" thickBot="1">
      <c r="A135" s="1352"/>
      <c r="B135" s="1355"/>
      <c r="C135" s="525" t="s">
        <v>106</v>
      </c>
      <c r="D135" s="526" t="s">
        <v>14</v>
      </c>
      <c r="E135" s="527">
        <f>E133-E134</f>
        <v>2291.2939999999994</v>
      </c>
      <c r="F135" s="527" t="e">
        <f>F133-F134</f>
        <v>#REF!</v>
      </c>
      <c r="G135" s="527">
        <v>2435.37</v>
      </c>
      <c r="H135" s="528" t="e">
        <f t="shared" si="37"/>
        <v>#REF!</v>
      </c>
      <c r="I135" s="529" t="e">
        <f t="shared" si="38"/>
        <v>#REF!</v>
      </c>
      <c r="J135" s="528">
        <f t="shared" si="39"/>
        <v>144.07600000000048</v>
      </c>
      <c r="K135" s="529">
        <f t="shared" si="40"/>
        <v>6.2879752663778862E-2</v>
      </c>
      <c r="L135" s="527" t="e">
        <f>E135+'май (по бухг)'!L135</f>
        <v>#REF!</v>
      </c>
      <c r="M135" s="527" t="e">
        <f>F135+'май (по бухг)'!M135</f>
        <v>#REF!</v>
      </c>
      <c r="N135" s="527" t="e">
        <f>G135+'май (по бухг)'!N135</f>
        <v>#REF!</v>
      </c>
      <c r="O135" s="528" t="e">
        <f t="shared" ref="O135:O185" si="47">N135-M135</f>
        <v>#REF!</v>
      </c>
      <c r="P135" s="529" t="e">
        <f t="shared" ref="P135:P185" si="48">IF(M135=0," ",O135/M135)</f>
        <v>#REF!</v>
      </c>
      <c r="Q135" s="528" t="e">
        <f t="shared" ref="Q135:Q185" si="49">N135-L135</f>
        <v>#REF!</v>
      </c>
      <c r="R135" s="530" t="e">
        <f t="shared" ref="R135:R185" si="50">IF(L135=0," ",Q135/L135)</f>
        <v>#REF!</v>
      </c>
    </row>
    <row r="136" spans="1:18" ht="22.5" customHeight="1">
      <c r="A136" s="1350">
        <v>12</v>
      </c>
      <c r="B136" s="1353" t="s">
        <v>24</v>
      </c>
      <c r="C136" s="519" t="s">
        <v>19</v>
      </c>
      <c r="D136" s="519" t="s">
        <v>14</v>
      </c>
      <c r="E136" s="521">
        <v>321.59100000000001</v>
      </c>
      <c r="F136" s="520" t="e">
        <f>#REF!</f>
        <v>#REF!</v>
      </c>
      <c r="G136" s="16">
        <f>G137+G143</f>
        <v>285.11</v>
      </c>
      <c r="H136" s="534" t="e">
        <f t="shared" si="37"/>
        <v>#REF!</v>
      </c>
      <c r="I136" s="535" t="e">
        <f t="shared" si="38"/>
        <v>#REF!</v>
      </c>
      <c r="J136" s="534">
        <f t="shared" si="39"/>
        <v>-36.480999999999995</v>
      </c>
      <c r="K136" s="535">
        <f t="shared" si="40"/>
        <v>-0.11343911987586715</v>
      </c>
      <c r="L136" s="522" t="e">
        <f>E136+'май (по бухг)'!L136</f>
        <v>#REF!</v>
      </c>
      <c r="M136" s="522" t="e">
        <f>F136+'май (по бухг)'!M136</f>
        <v>#REF!</v>
      </c>
      <c r="N136" s="522" t="e">
        <f>G136+'май (по бухг)'!N136</f>
        <v>#REF!</v>
      </c>
      <c r="O136" s="534" t="e">
        <f t="shared" si="47"/>
        <v>#REF!</v>
      </c>
      <c r="P136" s="535" t="e">
        <f t="shared" si="48"/>
        <v>#REF!</v>
      </c>
      <c r="Q136" s="534" t="e">
        <f t="shared" si="49"/>
        <v>#REF!</v>
      </c>
      <c r="R136" s="536" t="e">
        <f t="shared" si="50"/>
        <v>#REF!</v>
      </c>
    </row>
    <row r="137" spans="1:18">
      <c r="A137" s="1351"/>
      <c r="B137" s="1354"/>
      <c r="C137" s="1283" t="s">
        <v>15</v>
      </c>
      <c r="D137" s="492" t="s">
        <v>14</v>
      </c>
      <c r="E137" s="9">
        <v>59.442</v>
      </c>
      <c r="F137" s="9" t="e">
        <f>F136-F143</f>
        <v>#REF!</v>
      </c>
      <c r="G137" s="9">
        <v>26.469000000000001</v>
      </c>
      <c r="H137" s="78" t="e">
        <f t="shared" si="37"/>
        <v>#REF!</v>
      </c>
      <c r="I137" s="86" t="e">
        <f t="shared" si="38"/>
        <v>#REF!</v>
      </c>
      <c r="J137" s="78">
        <f t="shared" si="39"/>
        <v>-32.972999999999999</v>
      </c>
      <c r="K137" s="86">
        <f t="shared" si="40"/>
        <v>-0.5547087917633996</v>
      </c>
      <c r="L137" s="18" t="e">
        <f>E137+'май (по бухг)'!L137</f>
        <v>#REF!</v>
      </c>
      <c r="M137" s="18" t="e">
        <f>F137+'май (по бухг)'!M137</f>
        <v>#REF!</v>
      </c>
      <c r="N137" s="18" t="e">
        <f>G137+'май (по бухг)'!N137</f>
        <v>#REF!</v>
      </c>
      <c r="O137" s="78" t="e">
        <f t="shared" si="47"/>
        <v>#REF!</v>
      </c>
      <c r="P137" s="86" t="e">
        <f t="shared" si="48"/>
        <v>#REF!</v>
      </c>
      <c r="Q137" s="78" t="e">
        <f t="shared" si="49"/>
        <v>#REF!</v>
      </c>
      <c r="R137" s="524" t="e">
        <f t="shared" si="50"/>
        <v>#REF!</v>
      </c>
    </row>
    <row r="138" spans="1:18">
      <c r="A138" s="1351"/>
      <c r="B138" s="1354"/>
      <c r="C138" s="1283"/>
      <c r="D138" s="492" t="s">
        <v>16</v>
      </c>
      <c r="E138" s="15">
        <f>E137/E136</f>
        <v>0.18483726223681632</v>
      </c>
      <c r="F138" s="15" t="e">
        <f>F137/F136</f>
        <v>#REF!</v>
      </c>
      <c r="G138" s="999">
        <f>G137/G136</f>
        <v>9.2837852057100767E-2</v>
      </c>
      <c r="H138" s="452"/>
      <c r="I138" s="453" t="e">
        <f>G138-F138</f>
        <v>#REF!</v>
      </c>
      <c r="J138" s="454"/>
      <c r="K138" s="453">
        <f>G138-E138</f>
        <v>-9.1999410179715552E-2</v>
      </c>
      <c r="L138" s="19" t="e">
        <f>L137/L136</f>
        <v>#REF!</v>
      </c>
      <c r="M138" s="11" t="e">
        <f>M137/M136</f>
        <v>#REF!</v>
      </c>
      <c r="N138" s="11" t="e">
        <f>N137/N136</f>
        <v>#REF!</v>
      </c>
      <c r="O138" s="452"/>
      <c r="P138" s="453" t="e">
        <f>N138-M138</f>
        <v>#REF!</v>
      </c>
      <c r="Q138" s="454"/>
      <c r="R138" s="571" t="e">
        <f>N138-L138</f>
        <v>#REF!</v>
      </c>
    </row>
    <row r="139" spans="1:18" hidden="1">
      <c r="A139" s="1351"/>
      <c r="B139" s="1354"/>
      <c r="C139" s="1283" t="s">
        <v>17</v>
      </c>
      <c r="D139" s="492" t="s">
        <v>14</v>
      </c>
      <c r="E139" s="9">
        <v>46.106999999999999</v>
      </c>
      <c r="F139" s="9" t="e">
        <f>#REF!</f>
        <v>#REF!</v>
      </c>
      <c r="G139" s="147" t="e">
        <f>F140*G136</f>
        <v>#REF!</v>
      </c>
      <c r="H139" s="78" t="e">
        <f t="shared" si="37"/>
        <v>#REF!</v>
      </c>
      <c r="I139" s="86" t="e">
        <f t="shared" si="38"/>
        <v>#REF!</v>
      </c>
      <c r="J139" s="78" t="e">
        <f t="shared" si="39"/>
        <v>#REF!</v>
      </c>
      <c r="K139" s="86" t="e">
        <f t="shared" si="40"/>
        <v>#REF!</v>
      </c>
      <c r="L139" s="18" t="e">
        <f>E139+'май (по бухг)'!L139</f>
        <v>#REF!</v>
      </c>
      <c r="M139" s="18" t="e">
        <f>F139+'май (по бухг)'!M139</f>
        <v>#REF!</v>
      </c>
      <c r="N139" s="18" t="e">
        <f>G139+'май (по бухг)'!N139</f>
        <v>#REF!</v>
      </c>
      <c r="O139" s="78" t="e">
        <f t="shared" si="47"/>
        <v>#REF!</v>
      </c>
      <c r="P139" s="86" t="e">
        <f t="shared" si="48"/>
        <v>#REF!</v>
      </c>
      <c r="Q139" s="78" t="e">
        <f t="shared" si="49"/>
        <v>#REF!</v>
      </c>
      <c r="R139" s="524" t="e">
        <f t="shared" si="50"/>
        <v>#REF!</v>
      </c>
    </row>
    <row r="140" spans="1:18" hidden="1">
      <c r="A140" s="1351"/>
      <c r="B140" s="1354"/>
      <c r="C140" s="1283"/>
      <c r="D140" s="492" t="s">
        <v>16</v>
      </c>
      <c r="E140" s="11">
        <f>E139/E136</f>
        <v>0.14337154957694712</v>
      </c>
      <c r="F140" s="11" t="e">
        <f>F139/F136</f>
        <v>#REF!</v>
      </c>
      <c r="G140" s="15" t="e">
        <f>G139/G136</f>
        <v>#REF!</v>
      </c>
      <c r="H140" s="78" t="e">
        <f t="shared" si="37"/>
        <v>#REF!</v>
      </c>
      <c r="I140" s="86" t="e">
        <f t="shared" si="38"/>
        <v>#REF!</v>
      </c>
      <c r="J140" s="78" t="e">
        <f t="shared" si="39"/>
        <v>#REF!</v>
      </c>
      <c r="K140" s="86" t="e">
        <f t="shared" si="40"/>
        <v>#REF!</v>
      </c>
      <c r="L140" s="19" t="e">
        <f>L139/L136</f>
        <v>#REF!</v>
      </c>
      <c r="M140" s="11" t="e">
        <f>M139/M136</f>
        <v>#REF!</v>
      </c>
      <c r="N140" s="11" t="e">
        <f>N139/N136</f>
        <v>#REF!</v>
      </c>
      <c r="O140" s="78" t="e">
        <f t="shared" si="47"/>
        <v>#REF!</v>
      </c>
      <c r="P140" s="86" t="e">
        <f t="shared" si="48"/>
        <v>#REF!</v>
      </c>
      <c r="Q140" s="78" t="e">
        <f t="shared" si="49"/>
        <v>#REF!</v>
      </c>
      <c r="R140" s="524" t="e">
        <f t="shared" si="50"/>
        <v>#REF!</v>
      </c>
    </row>
    <row r="141" spans="1:18" hidden="1">
      <c r="A141" s="1351"/>
      <c r="B141" s="1354"/>
      <c r="C141" s="1283" t="s">
        <v>18</v>
      </c>
      <c r="D141" s="492" t="s">
        <v>14</v>
      </c>
      <c r="E141" s="9">
        <v>13.335000000000001</v>
      </c>
      <c r="F141" s="9" t="e">
        <f>F137-F139</f>
        <v>#REF!</v>
      </c>
      <c r="G141" s="9" t="e">
        <f>G137-G139</f>
        <v>#REF!</v>
      </c>
      <c r="H141" s="78" t="e">
        <f t="shared" si="37"/>
        <v>#REF!</v>
      </c>
      <c r="I141" s="86" t="e">
        <f t="shared" si="38"/>
        <v>#REF!</v>
      </c>
      <c r="J141" s="78" t="e">
        <f t="shared" si="39"/>
        <v>#REF!</v>
      </c>
      <c r="K141" s="86" t="e">
        <f t="shared" si="40"/>
        <v>#REF!</v>
      </c>
      <c r="L141" s="18" t="e">
        <f>E141+'май (по бухг)'!L141</f>
        <v>#REF!</v>
      </c>
      <c r="M141" s="18" t="e">
        <f>F141+'май (по бухг)'!M141</f>
        <v>#REF!</v>
      </c>
      <c r="N141" s="18" t="e">
        <f>G141+'май (по бухг)'!N141</f>
        <v>#REF!</v>
      </c>
      <c r="O141" s="78" t="e">
        <f t="shared" si="47"/>
        <v>#REF!</v>
      </c>
      <c r="P141" s="86" t="e">
        <f t="shared" si="48"/>
        <v>#REF!</v>
      </c>
      <c r="Q141" s="78" t="e">
        <f t="shared" si="49"/>
        <v>#REF!</v>
      </c>
      <c r="R141" s="524" t="e">
        <f t="shared" si="50"/>
        <v>#REF!</v>
      </c>
    </row>
    <row r="142" spans="1:18" hidden="1">
      <c r="A142" s="1351"/>
      <c r="B142" s="1354"/>
      <c r="C142" s="1283"/>
      <c r="D142" s="492" t="s">
        <v>16</v>
      </c>
      <c r="E142" s="11">
        <v>1.3463433493202358E-3</v>
      </c>
      <c r="F142" s="11" t="e">
        <f t="shared" ref="F142:G142" si="51">F141/F136</f>
        <v>#REF!</v>
      </c>
      <c r="G142" s="11" t="e">
        <f t="shared" si="51"/>
        <v>#REF!</v>
      </c>
      <c r="H142" s="78" t="e">
        <f t="shared" si="37"/>
        <v>#REF!</v>
      </c>
      <c r="I142" s="86" t="e">
        <f t="shared" si="38"/>
        <v>#REF!</v>
      </c>
      <c r="J142" s="78" t="e">
        <f t="shared" si="39"/>
        <v>#REF!</v>
      </c>
      <c r="K142" s="86" t="e">
        <f t="shared" si="40"/>
        <v>#REF!</v>
      </c>
      <c r="L142" s="19" t="e">
        <f>L141/L136</f>
        <v>#REF!</v>
      </c>
      <c r="M142" s="11" t="e">
        <f>M141/M136</f>
        <v>#REF!</v>
      </c>
      <c r="N142" s="11" t="e">
        <f>N141/N136</f>
        <v>#REF!</v>
      </c>
      <c r="O142" s="78" t="e">
        <f t="shared" si="47"/>
        <v>#REF!</v>
      </c>
      <c r="P142" s="86" t="e">
        <f t="shared" si="48"/>
        <v>#REF!</v>
      </c>
      <c r="Q142" s="78" t="e">
        <f t="shared" si="49"/>
        <v>#REF!</v>
      </c>
      <c r="R142" s="524" t="e">
        <f t="shared" si="50"/>
        <v>#REF!</v>
      </c>
    </row>
    <row r="143" spans="1:18" ht="25.5" customHeight="1">
      <c r="A143" s="1351"/>
      <c r="B143" s="1354"/>
      <c r="C143" s="513" t="s">
        <v>111</v>
      </c>
      <c r="D143" s="492" t="s">
        <v>14</v>
      </c>
      <c r="E143" s="516">
        <f>E136-E137</f>
        <v>262.149</v>
      </c>
      <c r="F143" s="516" t="e">
        <f>#REF!</f>
        <v>#REF!</v>
      </c>
      <c r="G143" s="514">
        <f>G144+G145</f>
        <v>258.64100000000002</v>
      </c>
      <c r="H143" s="78" t="e">
        <f t="shared" si="37"/>
        <v>#REF!</v>
      </c>
      <c r="I143" s="86" t="e">
        <f t="shared" si="38"/>
        <v>#REF!</v>
      </c>
      <c r="J143" s="78">
        <f t="shared" si="39"/>
        <v>-3.5079999999999814</v>
      </c>
      <c r="K143" s="86">
        <f t="shared" si="40"/>
        <v>-1.3381702772087558E-2</v>
      </c>
      <c r="L143" s="515" t="e">
        <f>L136-L137</f>
        <v>#REF!</v>
      </c>
      <c r="M143" s="514" t="e">
        <f>M136-M137</f>
        <v>#REF!</v>
      </c>
      <c r="N143" s="514" t="e">
        <f>N136-N137</f>
        <v>#REF!</v>
      </c>
      <c r="O143" s="78" t="e">
        <f t="shared" si="47"/>
        <v>#REF!</v>
      </c>
      <c r="P143" s="86" t="e">
        <f t="shared" si="48"/>
        <v>#REF!</v>
      </c>
      <c r="Q143" s="78" t="e">
        <f t="shared" si="49"/>
        <v>#REF!</v>
      </c>
      <c r="R143" s="524" t="e">
        <f t="shared" si="50"/>
        <v>#REF!</v>
      </c>
    </row>
    <row r="144" spans="1:18" ht="25.5" customHeight="1">
      <c r="A144" s="1351"/>
      <c r="B144" s="1354"/>
      <c r="C144" s="518" t="s">
        <v>104</v>
      </c>
      <c r="D144" s="492" t="s">
        <v>14</v>
      </c>
      <c r="E144" s="516">
        <v>0</v>
      </c>
      <c r="F144" s="516"/>
      <c r="G144" s="516"/>
      <c r="H144" s="78">
        <f t="shared" si="37"/>
        <v>0</v>
      </c>
      <c r="I144" s="86" t="str">
        <f t="shared" si="38"/>
        <v xml:space="preserve"> </v>
      </c>
      <c r="J144" s="78">
        <f t="shared" si="39"/>
        <v>0</v>
      </c>
      <c r="K144" s="86" t="str">
        <f t="shared" si="40"/>
        <v xml:space="preserve"> </v>
      </c>
      <c r="L144" s="516" t="e">
        <f>E144+'май (по бухг)'!L144</f>
        <v>#REF!</v>
      </c>
      <c r="M144" s="516" t="e">
        <f>F144+'май (по бухг)'!M144</f>
        <v>#REF!</v>
      </c>
      <c r="N144" s="516" t="e">
        <f>G144+'май (по бухг)'!N144</f>
        <v>#REF!</v>
      </c>
      <c r="O144" s="78" t="e">
        <f t="shared" si="47"/>
        <v>#REF!</v>
      </c>
      <c r="P144" s="86" t="e">
        <f t="shared" si="48"/>
        <v>#REF!</v>
      </c>
      <c r="Q144" s="78" t="e">
        <f t="shared" si="49"/>
        <v>#REF!</v>
      </c>
      <c r="R144" s="524" t="e">
        <f t="shared" si="50"/>
        <v>#REF!</v>
      </c>
    </row>
    <row r="145" spans="1:18" ht="30" customHeight="1" thickBot="1">
      <c r="A145" s="1352"/>
      <c r="B145" s="1355"/>
      <c r="C145" s="525" t="s">
        <v>106</v>
      </c>
      <c r="D145" s="526" t="s">
        <v>14</v>
      </c>
      <c r="E145" s="527">
        <f>E143-E144</f>
        <v>262.149</v>
      </c>
      <c r="F145" s="527" t="e">
        <f>F143-F144</f>
        <v>#REF!</v>
      </c>
      <c r="G145" s="527">
        <v>258.64100000000002</v>
      </c>
      <c r="H145" s="528" t="e">
        <f t="shared" si="37"/>
        <v>#REF!</v>
      </c>
      <c r="I145" s="529" t="e">
        <f t="shared" si="38"/>
        <v>#REF!</v>
      </c>
      <c r="J145" s="528">
        <f t="shared" si="39"/>
        <v>-3.5079999999999814</v>
      </c>
      <c r="K145" s="529">
        <f t="shared" si="40"/>
        <v>-1.3381702772087558E-2</v>
      </c>
      <c r="L145" s="527" t="e">
        <f>E145+'май (по бухг)'!L145</f>
        <v>#REF!</v>
      </c>
      <c r="M145" s="527" t="e">
        <f>F145+'май (по бухг)'!M145</f>
        <v>#REF!</v>
      </c>
      <c r="N145" s="527" t="e">
        <f>G145+'май (по бухг)'!N145</f>
        <v>#REF!</v>
      </c>
      <c r="O145" s="528" t="e">
        <f t="shared" si="47"/>
        <v>#REF!</v>
      </c>
      <c r="P145" s="529" t="e">
        <f t="shared" si="48"/>
        <v>#REF!</v>
      </c>
      <c r="Q145" s="528" t="e">
        <f t="shared" si="49"/>
        <v>#REF!</v>
      </c>
      <c r="R145" s="530" t="e">
        <f t="shared" si="50"/>
        <v>#REF!</v>
      </c>
    </row>
    <row r="146" spans="1:18" ht="22.5" customHeight="1">
      <c r="A146" s="1350">
        <v>11</v>
      </c>
      <c r="B146" s="1359" t="s">
        <v>88</v>
      </c>
      <c r="C146" s="519" t="s">
        <v>19</v>
      </c>
      <c r="D146" s="519" t="s">
        <v>14</v>
      </c>
      <c r="E146" s="521">
        <f t="shared" ref="E146:G147" si="52">E126+E136</f>
        <v>2932.4379999999996</v>
      </c>
      <c r="F146" s="520" t="e">
        <f t="shared" si="52"/>
        <v>#REF!</v>
      </c>
      <c r="G146" s="520">
        <f t="shared" si="52"/>
        <v>3011.5</v>
      </c>
      <c r="H146" s="534" t="e">
        <f t="shared" si="37"/>
        <v>#REF!</v>
      </c>
      <c r="I146" s="535" t="e">
        <f t="shared" si="38"/>
        <v>#REF!</v>
      </c>
      <c r="J146" s="534">
        <f t="shared" si="39"/>
        <v>79.062000000000353</v>
      </c>
      <c r="K146" s="535">
        <f t="shared" si="40"/>
        <v>2.696118383406584E-2</v>
      </c>
      <c r="L146" s="522" t="e">
        <f>E146+'май (по бухг)'!L146</f>
        <v>#REF!</v>
      </c>
      <c r="M146" s="522" t="e">
        <f>F146+'май (по бухг)'!M146</f>
        <v>#REF!</v>
      </c>
      <c r="N146" s="522" t="e">
        <f>G146+'май (по бухг)'!N146</f>
        <v>#REF!</v>
      </c>
      <c r="O146" s="534" t="e">
        <f t="shared" si="47"/>
        <v>#REF!</v>
      </c>
      <c r="P146" s="535" t="e">
        <f t="shared" si="48"/>
        <v>#REF!</v>
      </c>
      <c r="Q146" s="534" t="e">
        <f t="shared" si="49"/>
        <v>#REF!</v>
      </c>
      <c r="R146" s="536" t="e">
        <f t="shared" si="50"/>
        <v>#REF!</v>
      </c>
    </row>
    <row r="147" spans="1:18">
      <c r="A147" s="1351"/>
      <c r="B147" s="1360"/>
      <c r="C147" s="1283" t="s">
        <v>15</v>
      </c>
      <c r="D147" s="492" t="s">
        <v>14</v>
      </c>
      <c r="E147" s="9">
        <f t="shared" si="52"/>
        <v>371.69299999999998</v>
      </c>
      <c r="F147" s="9" t="e">
        <f t="shared" si="52"/>
        <v>#REF!</v>
      </c>
      <c r="G147" s="147">
        <f t="shared" si="52"/>
        <v>305.512</v>
      </c>
      <c r="H147" s="78" t="e">
        <f t="shared" si="37"/>
        <v>#REF!</v>
      </c>
      <c r="I147" s="86" t="e">
        <f t="shared" si="38"/>
        <v>#REF!</v>
      </c>
      <c r="J147" s="78">
        <f t="shared" si="39"/>
        <v>-66.180999999999983</v>
      </c>
      <c r="K147" s="86">
        <f t="shared" si="40"/>
        <v>-0.17805285544790994</v>
      </c>
      <c r="L147" s="18" t="e">
        <f>E147+'май (по бухг)'!L147</f>
        <v>#REF!</v>
      </c>
      <c r="M147" s="18" t="e">
        <f>F147+'май (по бухг)'!M147</f>
        <v>#REF!</v>
      </c>
      <c r="N147" s="18" t="e">
        <f>G147+'май (по бухг)'!N147</f>
        <v>#REF!</v>
      </c>
      <c r="O147" s="78" t="e">
        <f t="shared" si="47"/>
        <v>#REF!</v>
      </c>
      <c r="P147" s="86" t="e">
        <f t="shared" si="48"/>
        <v>#REF!</v>
      </c>
      <c r="Q147" s="78" t="e">
        <f t="shared" si="49"/>
        <v>#REF!</v>
      </c>
      <c r="R147" s="524" t="e">
        <f t="shared" si="50"/>
        <v>#REF!</v>
      </c>
    </row>
    <row r="148" spans="1:18">
      <c r="A148" s="1351"/>
      <c r="B148" s="1360"/>
      <c r="C148" s="1283"/>
      <c r="D148" s="492" t="s">
        <v>16</v>
      </c>
      <c r="E148" s="15">
        <f>E147/E146</f>
        <v>0.12675221095893588</v>
      </c>
      <c r="F148" s="15" t="e">
        <f>F147/F146</f>
        <v>#REF!</v>
      </c>
      <c r="G148" s="15">
        <f>G147/G146</f>
        <v>0.10144844761746638</v>
      </c>
      <c r="H148" s="452"/>
      <c r="I148" s="453" t="e">
        <f>G148-F148</f>
        <v>#REF!</v>
      </c>
      <c r="J148" s="454"/>
      <c r="K148" s="453">
        <f>G148-E148</f>
        <v>-2.5303763341469498E-2</v>
      </c>
      <c r="L148" s="19" t="e">
        <f>L147/L146</f>
        <v>#REF!</v>
      </c>
      <c r="M148" s="11" t="e">
        <f>M147/M146</f>
        <v>#REF!</v>
      </c>
      <c r="N148" s="11" t="e">
        <f>N147/N146</f>
        <v>#REF!</v>
      </c>
      <c r="O148" s="452"/>
      <c r="P148" s="453" t="e">
        <f>N148-M148</f>
        <v>#REF!</v>
      </c>
      <c r="Q148" s="454"/>
      <c r="R148" s="571" t="e">
        <f>N148-L148</f>
        <v>#REF!</v>
      </c>
    </row>
    <row r="149" spans="1:18" hidden="1">
      <c r="A149" s="1351"/>
      <c r="B149" s="1360"/>
      <c r="C149" s="1283" t="s">
        <v>17</v>
      </c>
      <c r="D149" s="492" t="s">
        <v>14</v>
      </c>
      <c r="E149" s="9">
        <f>E129+E139</f>
        <v>399.98199999999997</v>
      </c>
      <c r="F149" s="9" t="e">
        <f>F129+F139</f>
        <v>#REF!</v>
      </c>
      <c r="G149" s="9" t="e">
        <f>G129+G139</f>
        <v>#REF!</v>
      </c>
      <c r="H149" s="78" t="e">
        <f t="shared" si="37"/>
        <v>#REF!</v>
      </c>
      <c r="I149" s="86" t="e">
        <f t="shared" si="38"/>
        <v>#REF!</v>
      </c>
      <c r="J149" s="78" t="e">
        <f t="shared" si="39"/>
        <v>#REF!</v>
      </c>
      <c r="K149" s="86" t="e">
        <f t="shared" si="40"/>
        <v>#REF!</v>
      </c>
      <c r="L149" s="18" t="e">
        <f>E149+'май (по бухг)'!L149</f>
        <v>#REF!</v>
      </c>
      <c r="M149" s="18" t="e">
        <f>F149+'май (по бухг)'!M149</f>
        <v>#REF!</v>
      </c>
      <c r="N149" s="18" t="e">
        <f>G149+'май (по бухг)'!N149</f>
        <v>#REF!</v>
      </c>
      <c r="O149" s="78" t="e">
        <f t="shared" si="47"/>
        <v>#REF!</v>
      </c>
      <c r="P149" s="86" t="e">
        <f t="shared" si="48"/>
        <v>#REF!</v>
      </c>
      <c r="Q149" s="78" t="e">
        <f t="shared" si="49"/>
        <v>#REF!</v>
      </c>
      <c r="R149" s="524" t="e">
        <f t="shared" si="50"/>
        <v>#REF!</v>
      </c>
    </row>
    <row r="150" spans="1:18" hidden="1">
      <c r="A150" s="1351"/>
      <c r="B150" s="1360"/>
      <c r="C150" s="1283"/>
      <c r="D150" s="492" t="s">
        <v>16</v>
      </c>
      <c r="E150" s="11">
        <f>E149/E146</f>
        <v>0.13639913273528717</v>
      </c>
      <c r="F150" s="11" t="e">
        <f>F149/F146</f>
        <v>#REF!</v>
      </c>
      <c r="G150" s="11" t="e">
        <f>G149/G146</f>
        <v>#REF!</v>
      </c>
      <c r="H150" s="78" t="e">
        <f t="shared" si="37"/>
        <v>#REF!</v>
      </c>
      <c r="I150" s="86" t="e">
        <f t="shared" si="38"/>
        <v>#REF!</v>
      </c>
      <c r="J150" s="78" t="e">
        <f t="shared" si="39"/>
        <v>#REF!</v>
      </c>
      <c r="K150" s="86" t="e">
        <f t="shared" si="40"/>
        <v>#REF!</v>
      </c>
      <c r="L150" s="19" t="e">
        <f>L149/L146</f>
        <v>#REF!</v>
      </c>
      <c r="M150" s="11" t="e">
        <f>M149/M146</f>
        <v>#REF!</v>
      </c>
      <c r="N150" s="11" t="e">
        <f>N149/N146</f>
        <v>#REF!</v>
      </c>
      <c r="O150" s="78" t="e">
        <f t="shared" si="47"/>
        <v>#REF!</v>
      </c>
      <c r="P150" s="86" t="e">
        <f t="shared" si="48"/>
        <v>#REF!</v>
      </c>
      <c r="Q150" s="78" t="e">
        <f t="shared" si="49"/>
        <v>#REF!</v>
      </c>
      <c r="R150" s="524" t="e">
        <f t="shared" si="50"/>
        <v>#REF!</v>
      </c>
    </row>
    <row r="151" spans="1:18" hidden="1">
      <c r="A151" s="1351"/>
      <c r="B151" s="1360"/>
      <c r="C151" s="1283" t="s">
        <v>18</v>
      </c>
      <c r="D151" s="492" t="s">
        <v>14</v>
      </c>
      <c r="E151" s="9">
        <f>E131+E141</f>
        <v>-28.289000000000023</v>
      </c>
      <c r="F151" s="9" t="e">
        <f>F131+F141</f>
        <v>#REF!</v>
      </c>
      <c r="G151" s="9" t="e">
        <f>G131+G141</f>
        <v>#REF!</v>
      </c>
      <c r="H151" s="78" t="e">
        <f t="shared" si="37"/>
        <v>#REF!</v>
      </c>
      <c r="I151" s="86" t="e">
        <f t="shared" si="38"/>
        <v>#REF!</v>
      </c>
      <c r="J151" s="78" t="e">
        <f t="shared" si="39"/>
        <v>#REF!</v>
      </c>
      <c r="K151" s="86" t="e">
        <f t="shared" si="40"/>
        <v>#REF!</v>
      </c>
      <c r="L151" s="18" t="e">
        <f>E151+'май (по бухг)'!L151</f>
        <v>#REF!</v>
      </c>
      <c r="M151" s="18" t="e">
        <f>F151+'май (по бухг)'!M151</f>
        <v>#REF!</v>
      </c>
      <c r="N151" s="18" t="e">
        <f>G151+'май (по бухг)'!N151</f>
        <v>#REF!</v>
      </c>
      <c r="O151" s="78" t="e">
        <f t="shared" si="47"/>
        <v>#REF!</v>
      </c>
      <c r="P151" s="86" t="e">
        <f t="shared" si="48"/>
        <v>#REF!</v>
      </c>
      <c r="Q151" s="78" t="e">
        <f t="shared" si="49"/>
        <v>#REF!</v>
      </c>
      <c r="R151" s="524" t="e">
        <f t="shared" si="50"/>
        <v>#REF!</v>
      </c>
    </row>
    <row r="152" spans="1:18" hidden="1">
      <c r="A152" s="1351"/>
      <c r="B152" s="1360"/>
      <c r="C152" s="1283"/>
      <c r="D152" s="492" t="s">
        <v>16</v>
      </c>
      <c r="E152" s="11">
        <v>1.3463433493202358E-3</v>
      </c>
      <c r="F152" s="11"/>
      <c r="G152" s="11" t="e">
        <f>G151/G146</f>
        <v>#REF!</v>
      </c>
      <c r="H152" s="78" t="e">
        <f t="shared" si="37"/>
        <v>#REF!</v>
      </c>
      <c r="I152" s="86" t="str">
        <f t="shared" si="38"/>
        <v xml:space="preserve"> </v>
      </c>
      <c r="J152" s="78" t="e">
        <f t="shared" si="39"/>
        <v>#REF!</v>
      </c>
      <c r="K152" s="86" t="e">
        <f t="shared" si="40"/>
        <v>#REF!</v>
      </c>
      <c r="L152" s="19" t="e">
        <f>L151/L146</f>
        <v>#REF!</v>
      </c>
      <c r="M152" s="11" t="e">
        <f>M151/M146</f>
        <v>#REF!</v>
      </c>
      <c r="N152" s="11" t="e">
        <f>N151/N146</f>
        <v>#REF!</v>
      </c>
      <c r="O152" s="78" t="e">
        <f t="shared" si="47"/>
        <v>#REF!</v>
      </c>
      <c r="P152" s="86" t="e">
        <f t="shared" si="48"/>
        <v>#REF!</v>
      </c>
      <c r="Q152" s="78" t="e">
        <f t="shared" si="49"/>
        <v>#REF!</v>
      </c>
      <c r="R152" s="524" t="e">
        <f t="shared" si="50"/>
        <v>#REF!</v>
      </c>
    </row>
    <row r="153" spans="1:18" ht="25.5" customHeight="1">
      <c r="A153" s="1351"/>
      <c r="B153" s="1360"/>
      <c r="C153" s="513" t="s">
        <v>111</v>
      </c>
      <c r="D153" s="492" t="s">
        <v>14</v>
      </c>
      <c r="E153" s="516">
        <f>E146-E147</f>
        <v>2560.7449999999999</v>
      </c>
      <c r="F153" s="516" t="e">
        <f>F146-F147</f>
        <v>#REF!</v>
      </c>
      <c r="G153" s="613">
        <f>G133+G143</f>
        <v>2705.9879999999998</v>
      </c>
      <c r="H153" s="78" t="e">
        <f t="shared" si="37"/>
        <v>#REF!</v>
      </c>
      <c r="I153" s="86" t="e">
        <f t="shared" si="38"/>
        <v>#REF!</v>
      </c>
      <c r="J153" s="78">
        <f t="shared" si="39"/>
        <v>145.24299999999994</v>
      </c>
      <c r="K153" s="86">
        <f t="shared" si="40"/>
        <v>5.6719040747907325E-2</v>
      </c>
      <c r="L153" s="515" t="e">
        <f>L146-L147</f>
        <v>#REF!</v>
      </c>
      <c r="M153" s="514" t="e">
        <f>M146-M147</f>
        <v>#REF!</v>
      </c>
      <c r="N153" s="514" t="e">
        <f>N146-N147</f>
        <v>#REF!</v>
      </c>
      <c r="O153" s="78" t="e">
        <f t="shared" si="47"/>
        <v>#REF!</v>
      </c>
      <c r="P153" s="86" t="e">
        <f t="shared" si="48"/>
        <v>#REF!</v>
      </c>
      <c r="Q153" s="78" t="e">
        <f t="shared" si="49"/>
        <v>#REF!</v>
      </c>
      <c r="R153" s="524" t="e">
        <f t="shared" si="50"/>
        <v>#REF!</v>
      </c>
    </row>
    <row r="154" spans="1:18" ht="25.5" customHeight="1">
      <c r="A154" s="1351"/>
      <c r="B154" s="1360"/>
      <c r="C154" s="518" t="s">
        <v>104</v>
      </c>
      <c r="D154" s="492" t="s">
        <v>14</v>
      </c>
      <c r="E154" s="516">
        <f>E134+E144</f>
        <v>7.3019999999999996</v>
      </c>
      <c r="F154" s="516"/>
      <c r="G154" s="516">
        <f>G134+G144</f>
        <v>11.977</v>
      </c>
      <c r="H154" s="78">
        <f t="shared" si="37"/>
        <v>11.977</v>
      </c>
      <c r="I154" s="86" t="str">
        <f t="shared" si="38"/>
        <v xml:space="preserve"> </v>
      </c>
      <c r="J154" s="78">
        <f t="shared" si="39"/>
        <v>4.6750000000000007</v>
      </c>
      <c r="K154" s="86">
        <f t="shared" si="40"/>
        <v>0.64023555190358816</v>
      </c>
      <c r="L154" s="516" t="e">
        <f>E154+'май (по бухг)'!L154</f>
        <v>#REF!</v>
      </c>
      <c r="M154" s="516" t="e">
        <f>F154+'май (по бухг)'!M154</f>
        <v>#REF!</v>
      </c>
      <c r="N154" s="516" t="e">
        <f>G154+'май (по бухг)'!N154</f>
        <v>#REF!</v>
      </c>
      <c r="O154" s="78" t="e">
        <f t="shared" si="47"/>
        <v>#REF!</v>
      </c>
      <c r="P154" s="86" t="e">
        <f t="shared" si="48"/>
        <v>#REF!</v>
      </c>
      <c r="Q154" s="78" t="e">
        <f t="shared" si="49"/>
        <v>#REF!</v>
      </c>
      <c r="R154" s="524" t="e">
        <f t="shared" si="50"/>
        <v>#REF!</v>
      </c>
    </row>
    <row r="155" spans="1:18" ht="32.25" customHeight="1" thickBot="1">
      <c r="A155" s="1352"/>
      <c r="B155" s="1361"/>
      <c r="C155" s="525" t="s">
        <v>106</v>
      </c>
      <c r="D155" s="526" t="s">
        <v>14</v>
      </c>
      <c r="E155" s="527">
        <f>E153-E154</f>
        <v>2553.4429999999998</v>
      </c>
      <c r="F155" s="527" t="e">
        <f>F153-F154</f>
        <v>#REF!</v>
      </c>
      <c r="G155" s="527">
        <f>G153-G154</f>
        <v>2694.011</v>
      </c>
      <c r="H155" s="528" t="e">
        <f t="shared" si="37"/>
        <v>#REF!</v>
      </c>
      <c r="I155" s="529" t="e">
        <f t="shared" si="38"/>
        <v>#REF!</v>
      </c>
      <c r="J155" s="528">
        <f t="shared" si="39"/>
        <v>140.56800000000021</v>
      </c>
      <c r="K155" s="529">
        <f t="shared" si="40"/>
        <v>5.5050377079104651E-2</v>
      </c>
      <c r="L155" s="527" t="e">
        <f>E155+'май (по бухг)'!L155</f>
        <v>#REF!</v>
      </c>
      <c r="M155" s="527" t="e">
        <f>F155+'май (по бухг)'!M155</f>
        <v>#REF!</v>
      </c>
      <c r="N155" s="527" t="e">
        <f>G155+'май (по бухг)'!N155</f>
        <v>#REF!</v>
      </c>
      <c r="O155" s="528" t="e">
        <f t="shared" si="47"/>
        <v>#REF!</v>
      </c>
      <c r="P155" s="529" t="e">
        <f t="shared" si="48"/>
        <v>#REF!</v>
      </c>
      <c r="Q155" s="528" t="e">
        <f t="shared" si="49"/>
        <v>#REF!</v>
      </c>
      <c r="R155" s="530" t="e">
        <f t="shared" si="50"/>
        <v>#REF!</v>
      </c>
    </row>
    <row r="156" spans="1:18" ht="22.5" customHeight="1">
      <c r="A156" s="1350">
        <v>13</v>
      </c>
      <c r="B156" s="1353" t="s">
        <v>11</v>
      </c>
      <c r="C156" s="519" t="s">
        <v>19</v>
      </c>
      <c r="D156" s="519" t="s">
        <v>14</v>
      </c>
      <c r="E156" s="521">
        <v>2674.0630000000001</v>
      </c>
      <c r="F156" s="520" t="e">
        <f>#REF!</f>
        <v>#REF!</v>
      </c>
      <c r="G156" s="16">
        <f>G157+G163</f>
        <v>2827.46</v>
      </c>
      <c r="H156" s="534" t="e">
        <f t="shared" si="37"/>
        <v>#REF!</v>
      </c>
      <c r="I156" s="535" t="e">
        <f t="shared" si="38"/>
        <v>#REF!</v>
      </c>
      <c r="J156" s="534">
        <f t="shared" si="39"/>
        <v>153.39699999999993</v>
      </c>
      <c r="K156" s="535">
        <f t="shared" si="40"/>
        <v>5.7364766649102852E-2</v>
      </c>
      <c r="L156" s="522" t="e">
        <f>E156+'май (по бухг)'!L156</f>
        <v>#REF!</v>
      </c>
      <c r="M156" s="522" t="e">
        <f>F156+'май (по бухг)'!M156</f>
        <v>#REF!</v>
      </c>
      <c r="N156" s="522" t="e">
        <f>G156+'май (по бухг)'!N156</f>
        <v>#REF!</v>
      </c>
      <c r="O156" s="534" t="e">
        <f t="shared" si="47"/>
        <v>#REF!</v>
      </c>
      <c r="P156" s="535" t="e">
        <f t="shared" si="48"/>
        <v>#REF!</v>
      </c>
      <c r="Q156" s="534" t="e">
        <f t="shared" si="49"/>
        <v>#REF!</v>
      </c>
      <c r="R156" s="536" t="e">
        <f t="shared" si="50"/>
        <v>#REF!</v>
      </c>
    </row>
    <row r="157" spans="1:18">
      <c r="A157" s="1351"/>
      <c r="B157" s="1354"/>
      <c r="C157" s="1283" t="s">
        <v>15</v>
      </c>
      <c r="D157" s="492" t="s">
        <v>14</v>
      </c>
      <c r="E157" s="9">
        <v>155.244</v>
      </c>
      <c r="F157" s="9" t="e">
        <f>F156-F163</f>
        <v>#REF!</v>
      </c>
      <c r="G157" s="9">
        <v>119.4</v>
      </c>
      <c r="H157" s="78" t="e">
        <f t="shared" si="37"/>
        <v>#REF!</v>
      </c>
      <c r="I157" s="86" t="e">
        <f t="shared" si="38"/>
        <v>#REF!</v>
      </c>
      <c r="J157" s="78">
        <f t="shared" si="39"/>
        <v>-35.843999999999994</v>
      </c>
      <c r="K157" s="86">
        <f t="shared" si="40"/>
        <v>-0.23088815026667694</v>
      </c>
      <c r="L157" s="18" t="e">
        <f>E157+'май (по бухг)'!L157</f>
        <v>#REF!</v>
      </c>
      <c r="M157" s="18" t="e">
        <f>F157+'май (по бухг)'!M157</f>
        <v>#REF!</v>
      </c>
      <c r="N157" s="18" t="e">
        <f>G157+'май (по бухг)'!N157</f>
        <v>#REF!</v>
      </c>
      <c r="O157" s="78" t="e">
        <f t="shared" si="47"/>
        <v>#REF!</v>
      </c>
      <c r="P157" s="86" t="e">
        <f t="shared" si="48"/>
        <v>#REF!</v>
      </c>
      <c r="Q157" s="78" t="e">
        <f t="shared" si="49"/>
        <v>#REF!</v>
      </c>
      <c r="R157" s="524" t="e">
        <f t="shared" si="50"/>
        <v>#REF!</v>
      </c>
    </row>
    <row r="158" spans="1:18">
      <c r="A158" s="1351"/>
      <c r="B158" s="1354"/>
      <c r="C158" s="1283"/>
      <c r="D158" s="492" t="s">
        <v>16</v>
      </c>
      <c r="E158" s="15">
        <f>E157/E156</f>
        <v>5.8055475880710361E-2</v>
      </c>
      <c r="F158" s="15" t="e">
        <f>F157/F156</f>
        <v>#REF!</v>
      </c>
      <c r="G158" s="15">
        <f>G157/G156</f>
        <v>4.2228714110898125E-2</v>
      </c>
      <c r="H158" s="452"/>
      <c r="I158" s="453" t="e">
        <f>G158-F158</f>
        <v>#REF!</v>
      </c>
      <c r="J158" s="454"/>
      <c r="K158" s="453">
        <f>G158-E158</f>
        <v>-1.5826761769812236E-2</v>
      </c>
      <c r="L158" s="19" t="e">
        <f>L157/L156</f>
        <v>#REF!</v>
      </c>
      <c r="M158" s="11" t="e">
        <f>M157/M156</f>
        <v>#REF!</v>
      </c>
      <c r="N158" s="11" t="e">
        <f>N157/N156</f>
        <v>#REF!</v>
      </c>
      <c r="O158" s="452"/>
      <c r="P158" s="453" t="e">
        <f>N158-M158</f>
        <v>#REF!</v>
      </c>
      <c r="Q158" s="454"/>
      <c r="R158" s="571" t="e">
        <f>N158-L158</f>
        <v>#REF!</v>
      </c>
    </row>
    <row r="159" spans="1:18" hidden="1">
      <c r="A159" s="1351"/>
      <c r="B159" s="1354"/>
      <c r="C159" s="1283" t="s">
        <v>17</v>
      </c>
      <c r="D159" s="492" t="s">
        <v>14</v>
      </c>
      <c r="E159" s="9">
        <v>293.84399999999999</v>
      </c>
      <c r="F159" s="9" t="e">
        <f>#REF!</f>
        <v>#REF!</v>
      </c>
      <c r="G159" s="147" t="e">
        <f>F160*G156</f>
        <v>#REF!</v>
      </c>
      <c r="H159" s="78" t="e">
        <f t="shared" si="37"/>
        <v>#REF!</v>
      </c>
      <c r="I159" s="86" t="e">
        <f t="shared" si="38"/>
        <v>#REF!</v>
      </c>
      <c r="J159" s="78" t="e">
        <f t="shared" si="39"/>
        <v>#REF!</v>
      </c>
      <c r="K159" s="86" t="e">
        <f t="shared" si="40"/>
        <v>#REF!</v>
      </c>
      <c r="L159" s="18" t="e">
        <f>E159+'май (по бухг)'!L159</f>
        <v>#REF!</v>
      </c>
      <c r="M159" s="18" t="e">
        <f>F159+'май (по бухг)'!M159</f>
        <v>#REF!</v>
      </c>
      <c r="N159" s="18" t="e">
        <f>G159+'май (по бухг)'!N159</f>
        <v>#REF!</v>
      </c>
      <c r="O159" s="78" t="e">
        <f t="shared" si="47"/>
        <v>#REF!</v>
      </c>
      <c r="P159" s="86" t="e">
        <f t="shared" si="48"/>
        <v>#REF!</v>
      </c>
      <c r="Q159" s="78" t="e">
        <f t="shared" si="49"/>
        <v>#REF!</v>
      </c>
      <c r="R159" s="524" t="e">
        <f t="shared" si="50"/>
        <v>#REF!</v>
      </c>
    </row>
    <row r="160" spans="1:18" hidden="1">
      <c r="A160" s="1351"/>
      <c r="B160" s="1354"/>
      <c r="C160" s="1283"/>
      <c r="D160" s="492" t="s">
        <v>16</v>
      </c>
      <c r="E160" s="11">
        <f>E159/E156</f>
        <v>0.10988671545883548</v>
      </c>
      <c r="F160" s="11" t="e">
        <f>F159/F156</f>
        <v>#REF!</v>
      </c>
      <c r="G160" s="15" t="e">
        <f>G159/G156</f>
        <v>#REF!</v>
      </c>
      <c r="H160" s="78" t="e">
        <f t="shared" si="37"/>
        <v>#REF!</v>
      </c>
      <c r="I160" s="86" t="e">
        <f t="shared" si="38"/>
        <v>#REF!</v>
      </c>
      <c r="J160" s="78" t="e">
        <f t="shared" si="39"/>
        <v>#REF!</v>
      </c>
      <c r="K160" s="86" t="e">
        <f t="shared" si="40"/>
        <v>#REF!</v>
      </c>
      <c r="L160" s="19" t="e">
        <f>L159/L156</f>
        <v>#REF!</v>
      </c>
      <c r="M160" s="11" t="e">
        <f>M159/M156</f>
        <v>#REF!</v>
      </c>
      <c r="N160" s="11" t="e">
        <f>N159/N156</f>
        <v>#REF!</v>
      </c>
      <c r="O160" s="78" t="e">
        <f t="shared" si="47"/>
        <v>#REF!</v>
      </c>
      <c r="P160" s="86" t="e">
        <f t="shared" si="48"/>
        <v>#REF!</v>
      </c>
      <c r="Q160" s="78" t="e">
        <f t="shared" si="49"/>
        <v>#REF!</v>
      </c>
      <c r="R160" s="524" t="e">
        <f t="shared" si="50"/>
        <v>#REF!</v>
      </c>
    </row>
    <row r="161" spans="1:18" hidden="1">
      <c r="A161" s="1351"/>
      <c r="B161" s="1354"/>
      <c r="C161" s="1283" t="s">
        <v>18</v>
      </c>
      <c r="D161" s="492" t="s">
        <v>14</v>
      </c>
      <c r="E161" s="9">
        <v>-138.6</v>
      </c>
      <c r="F161" s="9" t="e">
        <f>F157-F159</f>
        <v>#REF!</v>
      </c>
      <c r="G161" s="9" t="e">
        <f>G157-G159</f>
        <v>#REF!</v>
      </c>
      <c r="H161" s="78" t="e">
        <f t="shared" si="37"/>
        <v>#REF!</v>
      </c>
      <c r="I161" s="86" t="e">
        <f t="shared" si="38"/>
        <v>#REF!</v>
      </c>
      <c r="J161" s="78" t="e">
        <f t="shared" si="39"/>
        <v>#REF!</v>
      </c>
      <c r="K161" s="86" t="e">
        <f t="shared" si="40"/>
        <v>#REF!</v>
      </c>
      <c r="L161" s="18" t="e">
        <f>E161+'май (по бухг)'!L161</f>
        <v>#REF!</v>
      </c>
      <c r="M161" s="18" t="e">
        <f>F161+'май (по бухг)'!M161</f>
        <v>#REF!</v>
      </c>
      <c r="N161" s="18" t="e">
        <f>G161+'май (по бухг)'!N161</f>
        <v>#REF!</v>
      </c>
      <c r="O161" s="78" t="e">
        <f t="shared" si="47"/>
        <v>#REF!</v>
      </c>
      <c r="P161" s="86" t="e">
        <f t="shared" si="48"/>
        <v>#REF!</v>
      </c>
      <c r="Q161" s="78" t="e">
        <f t="shared" si="49"/>
        <v>#REF!</v>
      </c>
      <c r="R161" s="524" t="e">
        <f t="shared" si="50"/>
        <v>#REF!</v>
      </c>
    </row>
    <row r="162" spans="1:18" hidden="1">
      <c r="A162" s="1351"/>
      <c r="B162" s="1354"/>
      <c r="C162" s="1283"/>
      <c r="D162" s="492" t="s">
        <v>16</v>
      </c>
      <c r="E162" s="11">
        <v>1.3463433493202358E-3</v>
      </c>
      <c r="F162" s="11" t="e">
        <f t="shared" ref="F162:G162" si="53">F161/F156</f>
        <v>#REF!</v>
      </c>
      <c r="G162" s="11" t="e">
        <f t="shared" si="53"/>
        <v>#REF!</v>
      </c>
      <c r="H162" s="78" t="e">
        <f t="shared" si="37"/>
        <v>#REF!</v>
      </c>
      <c r="I162" s="86" t="e">
        <f t="shared" si="38"/>
        <v>#REF!</v>
      </c>
      <c r="J162" s="78" t="e">
        <f t="shared" si="39"/>
        <v>#REF!</v>
      </c>
      <c r="K162" s="86" t="e">
        <f t="shared" si="40"/>
        <v>#REF!</v>
      </c>
      <c r="L162" s="19" t="e">
        <f>L161/L156</f>
        <v>#REF!</v>
      </c>
      <c r="M162" s="11" t="e">
        <f>M161/M156</f>
        <v>#REF!</v>
      </c>
      <c r="N162" s="11" t="e">
        <f>N161/N156</f>
        <v>#REF!</v>
      </c>
      <c r="O162" s="78" t="e">
        <f t="shared" si="47"/>
        <v>#REF!</v>
      </c>
      <c r="P162" s="86" t="e">
        <f t="shared" si="48"/>
        <v>#REF!</v>
      </c>
      <c r="Q162" s="78" t="e">
        <f t="shared" si="49"/>
        <v>#REF!</v>
      </c>
      <c r="R162" s="524" t="e">
        <f t="shared" si="50"/>
        <v>#REF!</v>
      </c>
    </row>
    <row r="163" spans="1:18" ht="25.5" customHeight="1">
      <c r="A163" s="1351"/>
      <c r="B163" s="1354"/>
      <c r="C163" s="513" t="s">
        <v>111</v>
      </c>
      <c r="D163" s="492" t="s">
        <v>14</v>
      </c>
      <c r="E163" s="516">
        <f>E156-E157</f>
        <v>2518.819</v>
      </c>
      <c r="F163" s="516" t="e">
        <f>#REF!</f>
        <v>#REF!</v>
      </c>
      <c r="G163" s="514">
        <f>G164+G165</f>
        <v>2708.06</v>
      </c>
      <c r="H163" s="78" t="e">
        <f t="shared" si="37"/>
        <v>#REF!</v>
      </c>
      <c r="I163" s="86" t="e">
        <f t="shared" si="38"/>
        <v>#REF!</v>
      </c>
      <c r="J163" s="78">
        <f t="shared" si="39"/>
        <v>189.24099999999999</v>
      </c>
      <c r="K163" s="86">
        <f t="shared" si="40"/>
        <v>7.5130845050795619E-2</v>
      </c>
      <c r="L163" s="515" t="e">
        <f>L156-L157</f>
        <v>#REF!</v>
      </c>
      <c r="M163" s="514" t="e">
        <f>M156-M157</f>
        <v>#REF!</v>
      </c>
      <c r="N163" s="514" t="e">
        <f>N156-N157</f>
        <v>#REF!</v>
      </c>
      <c r="O163" s="78" t="e">
        <f t="shared" si="47"/>
        <v>#REF!</v>
      </c>
      <c r="P163" s="86" t="e">
        <f t="shared" si="48"/>
        <v>#REF!</v>
      </c>
      <c r="Q163" s="78" t="e">
        <f t="shared" si="49"/>
        <v>#REF!</v>
      </c>
      <c r="R163" s="524" t="e">
        <f t="shared" si="50"/>
        <v>#REF!</v>
      </c>
    </row>
    <row r="164" spans="1:18" ht="25.5" customHeight="1">
      <c r="A164" s="1351"/>
      <c r="B164" s="1354"/>
      <c r="C164" s="518" t="s">
        <v>104</v>
      </c>
      <c r="D164" s="492" t="s">
        <v>14</v>
      </c>
      <c r="E164" s="516">
        <v>0</v>
      </c>
      <c r="F164" s="516"/>
      <c r="G164" s="516"/>
      <c r="H164" s="78">
        <f t="shared" si="37"/>
        <v>0</v>
      </c>
      <c r="I164" s="86" t="str">
        <f t="shared" si="38"/>
        <v xml:space="preserve"> </v>
      </c>
      <c r="J164" s="78">
        <f t="shared" si="39"/>
        <v>0</v>
      </c>
      <c r="K164" s="86" t="str">
        <f t="shared" si="40"/>
        <v xml:space="preserve"> </v>
      </c>
      <c r="L164" s="516" t="e">
        <f>E164+'май (по бухг)'!L164</f>
        <v>#REF!</v>
      </c>
      <c r="M164" s="516" t="e">
        <f>F164+'май (по бухг)'!M164</f>
        <v>#REF!</v>
      </c>
      <c r="N164" s="516" t="e">
        <f>G164+'май (по бухг)'!N164</f>
        <v>#REF!</v>
      </c>
      <c r="O164" s="78" t="e">
        <f t="shared" si="47"/>
        <v>#REF!</v>
      </c>
      <c r="P164" s="86" t="e">
        <f t="shared" si="48"/>
        <v>#REF!</v>
      </c>
      <c r="Q164" s="78" t="e">
        <f t="shared" si="49"/>
        <v>#REF!</v>
      </c>
      <c r="R164" s="524" t="e">
        <f t="shared" si="50"/>
        <v>#REF!</v>
      </c>
    </row>
    <row r="165" spans="1:18" ht="33" customHeight="1" thickBot="1">
      <c r="A165" s="1352"/>
      <c r="B165" s="1355"/>
      <c r="C165" s="525" t="s">
        <v>106</v>
      </c>
      <c r="D165" s="526" t="s">
        <v>14</v>
      </c>
      <c r="E165" s="527">
        <f>E163-E164</f>
        <v>2518.819</v>
      </c>
      <c r="F165" s="527" t="e">
        <f>F163-F164</f>
        <v>#REF!</v>
      </c>
      <c r="G165" s="527">
        <v>2708.06</v>
      </c>
      <c r="H165" s="528" t="e">
        <f t="shared" si="37"/>
        <v>#REF!</v>
      </c>
      <c r="I165" s="529" t="e">
        <f t="shared" si="38"/>
        <v>#REF!</v>
      </c>
      <c r="J165" s="528">
        <f t="shared" si="39"/>
        <v>189.24099999999999</v>
      </c>
      <c r="K165" s="529">
        <f t="shared" si="40"/>
        <v>7.5130845050795619E-2</v>
      </c>
      <c r="L165" s="527" t="e">
        <f>E165+'май (по бухг)'!L165</f>
        <v>#REF!</v>
      </c>
      <c r="M165" s="527" t="e">
        <f>F165+'май (по бухг)'!M165</f>
        <v>#REF!</v>
      </c>
      <c r="N165" s="527" t="e">
        <f>G165+'май (по бухг)'!N165</f>
        <v>#REF!</v>
      </c>
      <c r="O165" s="528" t="e">
        <f t="shared" si="47"/>
        <v>#REF!</v>
      </c>
      <c r="P165" s="529" t="e">
        <f t="shared" si="48"/>
        <v>#REF!</v>
      </c>
      <c r="Q165" s="528" t="e">
        <f t="shared" si="49"/>
        <v>#REF!</v>
      </c>
      <c r="R165" s="530" t="e">
        <f t="shared" si="50"/>
        <v>#REF!</v>
      </c>
    </row>
    <row r="166" spans="1:18" ht="22.5" customHeight="1">
      <c r="A166" s="1350">
        <v>14</v>
      </c>
      <c r="B166" s="1353" t="s">
        <v>25</v>
      </c>
      <c r="C166" s="519" t="s">
        <v>19</v>
      </c>
      <c r="D166" s="519" t="s">
        <v>14</v>
      </c>
      <c r="E166" s="521">
        <v>2955.2</v>
      </c>
      <c r="F166" s="520" t="e">
        <f>#REF!</f>
        <v>#REF!</v>
      </c>
      <c r="G166" s="16">
        <f>G167+G173</f>
        <v>3112.3199999999997</v>
      </c>
      <c r="H166" s="534" t="e">
        <f t="shared" si="37"/>
        <v>#REF!</v>
      </c>
      <c r="I166" s="535" t="e">
        <f t="shared" si="38"/>
        <v>#REF!</v>
      </c>
      <c r="J166" s="534">
        <f t="shared" si="39"/>
        <v>157.11999999999989</v>
      </c>
      <c r="K166" s="535">
        <f t="shared" si="40"/>
        <v>5.3167298321602566E-2</v>
      </c>
      <c r="L166" s="522" t="e">
        <f>E166+'май (по бухг)'!L166</f>
        <v>#REF!</v>
      </c>
      <c r="M166" s="522" t="e">
        <f>F166+'май (по бухг)'!M166</f>
        <v>#REF!</v>
      </c>
      <c r="N166" s="522" t="e">
        <f>G166+'май (по бухг)'!N166</f>
        <v>#REF!</v>
      </c>
      <c r="O166" s="534" t="e">
        <f t="shared" si="47"/>
        <v>#REF!</v>
      </c>
      <c r="P166" s="535" t="e">
        <f t="shared" si="48"/>
        <v>#REF!</v>
      </c>
      <c r="Q166" s="534" t="e">
        <f t="shared" si="49"/>
        <v>#REF!</v>
      </c>
      <c r="R166" s="536" t="e">
        <f t="shared" si="50"/>
        <v>#REF!</v>
      </c>
    </row>
    <row r="167" spans="1:18">
      <c r="A167" s="1351"/>
      <c r="B167" s="1354"/>
      <c r="C167" s="1283" t="s">
        <v>15</v>
      </c>
      <c r="D167" s="492" t="s">
        <v>14</v>
      </c>
      <c r="E167" s="9">
        <v>370.80799999999999</v>
      </c>
      <c r="F167" s="9" t="e">
        <f>F166-F173</f>
        <v>#REF!</v>
      </c>
      <c r="G167" s="9">
        <v>274.649</v>
      </c>
      <c r="H167" s="78" t="e">
        <f t="shared" si="37"/>
        <v>#REF!</v>
      </c>
      <c r="I167" s="86" t="e">
        <f t="shared" si="38"/>
        <v>#REF!</v>
      </c>
      <c r="J167" s="78">
        <f t="shared" si="39"/>
        <v>-96.158999999999992</v>
      </c>
      <c r="K167" s="86">
        <f t="shared" si="40"/>
        <v>-0.25932288408017085</v>
      </c>
      <c r="L167" s="18" t="e">
        <f>E167+'май (по бухг)'!L167</f>
        <v>#REF!</v>
      </c>
      <c r="M167" s="18" t="e">
        <f>F167+'май (по бухг)'!M167</f>
        <v>#REF!</v>
      </c>
      <c r="N167" s="18" t="e">
        <f>G167+'май (по бухг)'!N167</f>
        <v>#REF!</v>
      </c>
      <c r="O167" s="78" t="e">
        <f t="shared" si="47"/>
        <v>#REF!</v>
      </c>
      <c r="P167" s="86" t="e">
        <f t="shared" si="48"/>
        <v>#REF!</v>
      </c>
      <c r="Q167" s="78" t="e">
        <f t="shared" si="49"/>
        <v>#REF!</v>
      </c>
      <c r="R167" s="524" t="e">
        <f t="shared" si="50"/>
        <v>#REF!</v>
      </c>
    </row>
    <row r="168" spans="1:18">
      <c r="A168" s="1351"/>
      <c r="B168" s="1354"/>
      <c r="C168" s="1283"/>
      <c r="D168" s="492" t="s">
        <v>16</v>
      </c>
      <c r="E168" s="15">
        <f>E167/E166</f>
        <v>0.12547644829453167</v>
      </c>
      <c r="F168" s="15" t="e">
        <f>F167/F166</f>
        <v>#REF!</v>
      </c>
      <c r="G168" s="15">
        <f>G167/G166</f>
        <v>8.8245745938720963E-2</v>
      </c>
      <c r="H168" s="452"/>
      <c r="I168" s="453" t="e">
        <f>G168-F168</f>
        <v>#REF!</v>
      </c>
      <c r="J168" s="454"/>
      <c r="K168" s="453">
        <f>G168-E168</f>
        <v>-3.7230702355810705E-2</v>
      </c>
      <c r="L168" s="19" t="e">
        <f>L167/L166</f>
        <v>#REF!</v>
      </c>
      <c r="M168" s="11" t="e">
        <f>M167/M166</f>
        <v>#REF!</v>
      </c>
      <c r="N168" s="11" t="e">
        <f>N167/N166</f>
        <v>#REF!</v>
      </c>
      <c r="O168" s="452"/>
      <c r="P168" s="453" t="e">
        <f>N168-M168</f>
        <v>#REF!</v>
      </c>
      <c r="Q168" s="454"/>
      <c r="R168" s="571" t="e">
        <f>N168-L168</f>
        <v>#REF!</v>
      </c>
    </row>
    <row r="169" spans="1:18" hidden="1">
      <c r="A169" s="1351"/>
      <c r="B169" s="1354"/>
      <c r="C169" s="1283" t="s">
        <v>17</v>
      </c>
      <c r="D169" s="492" t="s">
        <v>14</v>
      </c>
      <c r="E169" s="9">
        <v>261.642</v>
      </c>
      <c r="F169" s="9" t="e">
        <f>#REF!</f>
        <v>#REF!</v>
      </c>
      <c r="G169" s="147" t="e">
        <f>F170*G166</f>
        <v>#REF!</v>
      </c>
      <c r="H169" s="78" t="e">
        <f t="shared" si="37"/>
        <v>#REF!</v>
      </c>
      <c r="I169" s="86" t="e">
        <f t="shared" si="38"/>
        <v>#REF!</v>
      </c>
      <c r="J169" s="78" t="e">
        <f t="shared" si="39"/>
        <v>#REF!</v>
      </c>
      <c r="K169" s="86" t="e">
        <f t="shared" si="40"/>
        <v>#REF!</v>
      </c>
      <c r="L169" s="18" t="e">
        <f>E169+'май (по бухг)'!L169</f>
        <v>#REF!</v>
      </c>
      <c r="M169" s="18" t="e">
        <f>F169+'май (по бухг)'!M169</f>
        <v>#REF!</v>
      </c>
      <c r="N169" s="18" t="e">
        <f>G169+'май (по бухг)'!N169</f>
        <v>#REF!</v>
      </c>
      <c r="O169" s="78" t="e">
        <f t="shared" si="47"/>
        <v>#REF!</v>
      </c>
      <c r="P169" s="86" t="e">
        <f t="shared" si="48"/>
        <v>#REF!</v>
      </c>
      <c r="Q169" s="78" t="e">
        <f t="shared" si="49"/>
        <v>#REF!</v>
      </c>
      <c r="R169" s="524" t="e">
        <f t="shared" si="50"/>
        <v>#REF!</v>
      </c>
    </row>
    <row r="170" spans="1:18" hidden="1">
      <c r="A170" s="1351"/>
      <c r="B170" s="1354"/>
      <c r="C170" s="1283"/>
      <c r="D170" s="492" t="s">
        <v>16</v>
      </c>
      <c r="E170" s="11">
        <f>E169/E166</f>
        <v>8.8536139685977261E-2</v>
      </c>
      <c r="F170" s="11" t="e">
        <f>F169/F166</f>
        <v>#REF!</v>
      </c>
      <c r="G170" s="15" t="e">
        <f>G169/G166</f>
        <v>#REF!</v>
      </c>
      <c r="H170" s="78" t="e">
        <f t="shared" si="37"/>
        <v>#REF!</v>
      </c>
      <c r="I170" s="86" t="e">
        <f t="shared" si="38"/>
        <v>#REF!</v>
      </c>
      <c r="J170" s="78" t="e">
        <f t="shared" si="39"/>
        <v>#REF!</v>
      </c>
      <c r="K170" s="86" t="e">
        <f t="shared" si="40"/>
        <v>#REF!</v>
      </c>
      <c r="L170" s="19" t="e">
        <f>L169/L166</f>
        <v>#REF!</v>
      </c>
      <c r="M170" s="11" t="e">
        <f>M169/M166</f>
        <v>#REF!</v>
      </c>
      <c r="N170" s="11" t="e">
        <f>N169/N166</f>
        <v>#REF!</v>
      </c>
      <c r="O170" s="78" t="e">
        <f t="shared" si="47"/>
        <v>#REF!</v>
      </c>
      <c r="P170" s="86" t="e">
        <f t="shared" si="48"/>
        <v>#REF!</v>
      </c>
      <c r="Q170" s="78" t="e">
        <f t="shared" si="49"/>
        <v>#REF!</v>
      </c>
      <c r="R170" s="524" t="e">
        <f t="shared" si="50"/>
        <v>#REF!</v>
      </c>
    </row>
    <row r="171" spans="1:18" hidden="1">
      <c r="A171" s="1351"/>
      <c r="B171" s="1354"/>
      <c r="C171" s="1283" t="s">
        <v>18</v>
      </c>
      <c r="D171" s="492" t="s">
        <v>14</v>
      </c>
      <c r="E171" s="9">
        <v>109.166</v>
      </c>
      <c r="F171" s="9" t="e">
        <f>F167-F169</f>
        <v>#REF!</v>
      </c>
      <c r="G171" s="9" t="e">
        <f>G167-G169</f>
        <v>#REF!</v>
      </c>
      <c r="H171" s="78" t="e">
        <f t="shared" si="37"/>
        <v>#REF!</v>
      </c>
      <c r="I171" s="86" t="e">
        <f t="shared" si="38"/>
        <v>#REF!</v>
      </c>
      <c r="J171" s="78" t="e">
        <f t="shared" si="39"/>
        <v>#REF!</v>
      </c>
      <c r="K171" s="86" t="e">
        <f t="shared" si="40"/>
        <v>#REF!</v>
      </c>
      <c r="L171" s="18" t="e">
        <f>E171+'май (по бухг)'!L171</f>
        <v>#REF!</v>
      </c>
      <c r="M171" s="18" t="e">
        <f>F171+'май (по бухг)'!M171</f>
        <v>#REF!</v>
      </c>
      <c r="N171" s="18" t="e">
        <f>G171+'май (по бухг)'!N171</f>
        <v>#REF!</v>
      </c>
      <c r="O171" s="78" t="e">
        <f t="shared" si="47"/>
        <v>#REF!</v>
      </c>
      <c r="P171" s="86" t="e">
        <f t="shared" si="48"/>
        <v>#REF!</v>
      </c>
      <c r="Q171" s="78" t="e">
        <f t="shared" si="49"/>
        <v>#REF!</v>
      </c>
      <c r="R171" s="524" t="e">
        <f t="shared" si="50"/>
        <v>#REF!</v>
      </c>
    </row>
    <row r="172" spans="1:18" hidden="1">
      <c r="A172" s="1351"/>
      <c r="B172" s="1354"/>
      <c r="C172" s="1283"/>
      <c r="D172" s="492" t="s">
        <v>16</v>
      </c>
      <c r="E172" s="11">
        <v>1.3463433493202358E-3</v>
      </c>
      <c r="F172" s="11" t="e">
        <f t="shared" ref="F172:G172" si="54">F171/F166</f>
        <v>#REF!</v>
      </c>
      <c r="G172" s="11" t="e">
        <f t="shared" si="54"/>
        <v>#REF!</v>
      </c>
      <c r="H172" s="78" t="e">
        <f t="shared" si="37"/>
        <v>#REF!</v>
      </c>
      <c r="I172" s="86" t="e">
        <f t="shared" si="38"/>
        <v>#REF!</v>
      </c>
      <c r="J172" s="78" t="e">
        <f t="shared" si="39"/>
        <v>#REF!</v>
      </c>
      <c r="K172" s="86" t="e">
        <f t="shared" si="40"/>
        <v>#REF!</v>
      </c>
      <c r="L172" s="19" t="e">
        <f>L171/L166</f>
        <v>#REF!</v>
      </c>
      <c r="M172" s="11" t="e">
        <f>M171/M166</f>
        <v>#REF!</v>
      </c>
      <c r="N172" s="11" t="e">
        <f>N171/N166</f>
        <v>#REF!</v>
      </c>
      <c r="O172" s="78" t="e">
        <f t="shared" si="47"/>
        <v>#REF!</v>
      </c>
      <c r="P172" s="86" t="e">
        <f t="shared" si="48"/>
        <v>#REF!</v>
      </c>
      <c r="Q172" s="78" t="e">
        <f t="shared" si="49"/>
        <v>#REF!</v>
      </c>
      <c r="R172" s="524" t="e">
        <f t="shared" si="50"/>
        <v>#REF!</v>
      </c>
    </row>
    <row r="173" spans="1:18" ht="25.5" customHeight="1">
      <c r="A173" s="1351"/>
      <c r="B173" s="1354"/>
      <c r="C173" s="513" t="s">
        <v>111</v>
      </c>
      <c r="D173" s="492" t="s">
        <v>14</v>
      </c>
      <c r="E173" s="516">
        <f>E166-E167</f>
        <v>2584.3919999999998</v>
      </c>
      <c r="F173" s="516" t="e">
        <f>#REF!</f>
        <v>#REF!</v>
      </c>
      <c r="G173" s="514">
        <f>G174+G175</f>
        <v>2837.6709999999998</v>
      </c>
      <c r="H173" s="78" t="e">
        <f t="shared" si="37"/>
        <v>#REF!</v>
      </c>
      <c r="I173" s="86" t="e">
        <f t="shared" si="38"/>
        <v>#REF!</v>
      </c>
      <c r="J173" s="78">
        <f t="shared" si="39"/>
        <v>253.279</v>
      </c>
      <c r="K173" s="86">
        <f t="shared" si="40"/>
        <v>9.8003321477546756E-2</v>
      </c>
      <c r="L173" s="515" t="e">
        <f>L166-L167</f>
        <v>#REF!</v>
      </c>
      <c r="M173" s="514" t="e">
        <f>M166-M167</f>
        <v>#REF!</v>
      </c>
      <c r="N173" s="514" t="e">
        <f>N166-N167</f>
        <v>#REF!</v>
      </c>
      <c r="O173" s="78" t="e">
        <f t="shared" si="47"/>
        <v>#REF!</v>
      </c>
      <c r="P173" s="86" t="e">
        <f t="shared" si="48"/>
        <v>#REF!</v>
      </c>
      <c r="Q173" s="78" t="e">
        <f t="shared" si="49"/>
        <v>#REF!</v>
      </c>
      <c r="R173" s="524" t="e">
        <f t="shared" si="50"/>
        <v>#REF!</v>
      </c>
    </row>
    <row r="174" spans="1:18" ht="25.5" customHeight="1">
      <c r="A174" s="1351"/>
      <c r="B174" s="1354"/>
      <c r="C174" s="518" t="s">
        <v>104</v>
      </c>
      <c r="D174" s="492" t="s">
        <v>14</v>
      </c>
      <c r="E174" s="516">
        <v>0</v>
      </c>
      <c r="F174" s="516"/>
      <c r="G174" s="516"/>
      <c r="H174" s="78">
        <f>G174-F174</f>
        <v>0</v>
      </c>
      <c r="I174" s="86" t="str">
        <f t="shared" si="38"/>
        <v xml:space="preserve"> </v>
      </c>
      <c r="J174" s="78">
        <f t="shared" si="39"/>
        <v>0</v>
      </c>
      <c r="K174" s="86" t="str">
        <f t="shared" si="40"/>
        <v xml:space="preserve"> </v>
      </c>
      <c r="L174" s="516" t="e">
        <f>E174+'май (по бухг)'!L174</f>
        <v>#REF!</v>
      </c>
      <c r="M174" s="516" t="e">
        <f>F174+'май (по бухг)'!M174</f>
        <v>#REF!</v>
      </c>
      <c r="N174" s="516" t="e">
        <f>G174+'май (по бухг)'!N174</f>
        <v>#REF!</v>
      </c>
      <c r="O174" s="78" t="e">
        <f t="shared" si="47"/>
        <v>#REF!</v>
      </c>
      <c r="P174" s="86" t="e">
        <f t="shared" si="48"/>
        <v>#REF!</v>
      </c>
      <c r="Q174" s="78" t="e">
        <f t="shared" si="49"/>
        <v>#REF!</v>
      </c>
      <c r="R174" s="524" t="e">
        <f t="shared" si="50"/>
        <v>#REF!</v>
      </c>
    </row>
    <row r="175" spans="1:18" ht="30" customHeight="1" thickBot="1">
      <c r="A175" s="1352"/>
      <c r="B175" s="1355"/>
      <c r="C175" s="525" t="s">
        <v>106</v>
      </c>
      <c r="D175" s="526" t="s">
        <v>14</v>
      </c>
      <c r="E175" s="527">
        <f>E173-E174</f>
        <v>2584.3919999999998</v>
      </c>
      <c r="F175" s="527" t="e">
        <f>F173-F174</f>
        <v>#REF!</v>
      </c>
      <c r="G175" s="527">
        <v>2837.6709999999998</v>
      </c>
      <c r="H175" s="528" t="e">
        <f t="shared" si="37"/>
        <v>#REF!</v>
      </c>
      <c r="I175" s="529" t="e">
        <f t="shared" si="38"/>
        <v>#REF!</v>
      </c>
      <c r="J175" s="528">
        <f t="shared" si="39"/>
        <v>253.279</v>
      </c>
      <c r="K175" s="529">
        <f t="shared" si="40"/>
        <v>9.8003321477546756E-2</v>
      </c>
      <c r="L175" s="527" t="e">
        <f>E175+'май (по бухг)'!L175</f>
        <v>#REF!</v>
      </c>
      <c r="M175" s="527" t="e">
        <f>F175+'май (по бухг)'!M175</f>
        <v>#REF!</v>
      </c>
      <c r="N175" s="527" t="e">
        <f>G175+'май (по бухг)'!N175</f>
        <v>#REF!</v>
      </c>
      <c r="O175" s="528" t="e">
        <f t="shared" si="47"/>
        <v>#REF!</v>
      </c>
      <c r="P175" s="529" t="e">
        <f t="shared" si="48"/>
        <v>#REF!</v>
      </c>
      <c r="Q175" s="528" t="e">
        <f t="shared" si="49"/>
        <v>#REF!</v>
      </c>
      <c r="R175" s="530" t="e">
        <f t="shared" si="50"/>
        <v>#REF!</v>
      </c>
    </row>
    <row r="176" spans="1:18" ht="22.5" customHeight="1">
      <c r="A176" s="1324" t="s">
        <v>34</v>
      </c>
      <c r="B176" s="1325"/>
      <c r="C176" s="519" t="s">
        <v>19</v>
      </c>
      <c r="D176" s="519" t="s">
        <v>14</v>
      </c>
      <c r="E176" s="523">
        <f t="shared" ref="E176:G177" si="55">E6+E16+E26+E36+E56+E66+E76+E86+E96+E106+E126+E136+E156+E166</f>
        <v>96947.702999999965</v>
      </c>
      <c r="F176" s="523" t="e">
        <f t="shared" si="55"/>
        <v>#REF!</v>
      </c>
      <c r="G176" s="523">
        <f>G6+G16+G26+G36+G56+G66+G76+G86+G96+G106+G126+G136+G156+G166</f>
        <v>99357.024119600013</v>
      </c>
      <c r="H176" s="534" t="e">
        <f t="shared" si="37"/>
        <v>#REF!</v>
      </c>
      <c r="I176" s="535" t="e">
        <f t="shared" si="38"/>
        <v>#REF!</v>
      </c>
      <c r="J176" s="534">
        <f t="shared" si="39"/>
        <v>2409.3211196000484</v>
      </c>
      <c r="K176" s="535">
        <f t="shared" si="40"/>
        <v>2.4851760743625346E-2</v>
      </c>
      <c r="L176" s="522" t="e">
        <f>E176+'май (по бухг)'!L176</f>
        <v>#REF!</v>
      </c>
      <c r="M176" s="522" t="e">
        <f>F176+'май (по бухг)'!M176</f>
        <v>#REF!</v>
      </c>
      <c r="N176" s="522" t="e">
        <f>G176+'май (по бухг)'!N176</f>
        <v>#REF!</v>
      </c>
      <c r="O176" s="534" t="e">
        <f t="shared" si="47"/>
        <v>#REF!</v>
      </c>
      <c r="P176" s="535" t="e">
        <f t="shared" si="48"/>
        <v>#REF!</v>
      </c>
      <c r="Q176" s="534" t="e">
        <f t="shared" si="49"/>
        <v>#REF!</v>
      </c>
      <c r="R176" s="536" t="e">
        <f t="shared" si="50"/>
        <v>#REF!</v>
      </c>
    </row>
    <row r="177" spans="1:18">
      <c r="A177" s="1326"/>
      <c r="B177" s="1327"/>
      <c r="C177" s="1307" t="s">
        <v>15</v>
      </c>
      <c r="D177" s="492" t="s">
        <v>14</v>
      </c>
      <c r="E177" s="13">
        <f t="shared" si="55"/>
        <v>7560.1399999999994</v>
      </c>
      <c r="F177" s="13" t="e">
        <f t="shared" si="55"/>
        <v>#REF!</v>
      </c>
      <c r="G177" s="13">
        <f t="shared" si="55"/>
        <v>6451.4849999999988</v>
      </c>
      <c r="H177" s="78" t="e">
        <f t="shared" ref="H177:H185" si="56">G177-F177</f>
        <v>#REF!</v>
      </c>
      <c r="I177" s="86" t="e">
        <f t="shared" ref="I177:I185" si="57">IF(F177=0," ",H177/F177)</f>
        <v>#REF!</v>
      </c>
      <c r="J177" s="78">
        <f t="shared" ref="J177:J185" si="58">G177-E177</f>
        <v>-1108.6550000000007</v>
      </c>
      <c r="K177" s="86">
        <f t="shared" ref="K177:K185" si="59">IF(E177=0," ",J177/E177)</f>
        <v>-0.14664477112857707</v>
      </c>
      <c r="L177" s="18" t="e">
        <f>E177+'май (по бухг)'!L177</f>
        <v>#REF!</v>
      </c>
      <c r="M177" s="18" t="e">
        <f>F177+'май (по бухг)'!M177</f>
        <v>#REF!</v>
      </c>
      <c r="N177" s="18" t="e">
        <f>G177+'май (по бухг)'!N177</f>
        <v>#REF!</v>
      </c>
      <c r="O177" s="78" t="e">
        <f t="shared" si="47"/>
        <v>#REF!</v>
      </c>
      <c r="P177" s="86" t="e">
        <f t="shared" si="48"/>
        <v>#REF!</v>
      </c>
      <c r="Q177" s="78" t="e">
        <f t="shared" si="49"/>
        <v>#REF!</v>
      </c>
      <c r="R177" s="524" t="e">
        <f t="shared" si="50"/>
        <v>#REF!</v>
      </c>
    </row>
    <row r="178" spans="1:18">
      <c r="A178" s="1326"/>
      <c r="B178" s="1327"/>
      <c r="C178" s="1308"/>
      <c r="D178" s="492" t="s">
        <v>16</v>
      </c>
      <c r="E178" s="15">
        <f>E177/E176</f>
        <v>7.7981630983046626E-2</v>
      </c>
      <c r="F178" s="15" t="e">
        <f>F177/F176</f>
        <v>#REF!</v>
      </c>
      <c r="G178" s="15">
        <f>G177/G176</f>
        <v>6.4932349344864526E-2</v>
      </c>
      <c r="H178" s="452"/>
      <c r="I178" s="453" t="e">
        <f>G178-F178</f>
        <v>#REF!</v>
      </c>
      <c r="J178" s="454"/>
      <c r="K178" s="453">
        <f>G178-E178</f>
        <v>-1.30492816381821E-2</v>
      </c>
      <c r="L178" s="19" t="e">
        <f>L177/L176</f>
        <v>#REF!</v>
      </c>
      <c r="M178" s="11" t="e">
        <f>M177/M176</f>
        <v>#REF!</v>
      </c>
      <c r="N178" s="11" t="e">
        <f>N177/N176</f>
        <v>#REF!</v>
      </c>
      <c r="O178" s="452"/>
      <c r="P178" s="453" t="e">
        <f>N178-M178</f>
        <v>#REF!</v>
      </c>
      <c r="Q178" s="454"/>
      <c r="R178" s="571" t="e">
        <f>N178-L178</f>
        <v>#REF!</v>
      </c>
    </row>
    <row r="179" spans="1:18">
      <c r="A179" s="1326"/>
      <c r="B179" s="1327"/>
      <c r="C179" s="1307" t="s">
        <v>17</v>
      </c>
      <c r="D179" s="492" t="s">
        <v>14</v>
      </c>
      <c r="E179" s="13">
        <f>E9+E19+E29+E39+E59+E69+E79+E89+E99+E109+E129+E139+E159+E169</f>
        <v>9030.6329999999998</v>
      </c>
      <c r="F179" s="13" t="e">
        <f>F9+F19+F29+F39+F59+F69+F79+F89+F99+F109+F129+F139+F159+F169</f>
        <v>#REF!</v>
      </c>
      <c r="G179" s="13" t="e">
        <f>G9+G19+G29+G39+G59+G69+G79+G89+G99+G109+G129+G139+G159+G169</f>
        <v>#REF!</v>
      </c>
      <c r="H179" s="78" t="e">
        <f t="shared" si="56"/>
        <v>#REF!</v>
      </c>
      <c r="I179" s="86" t="e">
        <f t="shared" si="57"/>
        <v>#REF!</v>
      </c>
      <c r="J179" s="78" t="e">
        <f t="shared" si="58"/>
        <v>#REF!</v>
      </c>
      <c r="K179" s="86" t="e">
        <f t="shared" si="59"/>
        <v>#REF!</v>
      </c>
      <c r="L179" s="18" t="e">
        <f>E179+'май (по бухг)'!L179</f>
        <v>#REF!</v>
      </c>
      <c r="M179" s="18" t="e">
        <f>F179+'май (по бухг)'!M179</f>
        <v>#REF!</v>
      </c>
      <c r="N179" s="18" t="e">
        <f>G179+'май (по бухг)'!N179</f>
        <v>#REF!</v>
      </c>
      <c r="O179" s="78" t="e">
        <f t="shared" si="47"/>
        <v>#REF!</v>
      </c>
      <c r="P179" s="86" t="e">
        <f t="shared" si="48"/>
        <v>#REF!</v>
      </c>
      <c r="Q179" s="78" t="e">
        <f t="shared" si="49"/>
        <v>#REF!</v>
      </c>
      <c r="R179" s="524" t="e">
        <f t="shared" si="50"/>
        <v>#REF!</v>
      </c>
    </row>
    <row r="180" spans="1:18">
      <c r="A180" s="1326"/>
      <c r="B180" s="1327"/>
      <c r="C180" s="1308"/>
      <c r="D180" s="492" t="s">
        <v>16</v>
      </c>
      <c r="E180" s="11">
        <f>E179/E176</f>
        <v>9.3149530319454846E-2</v>
      </c>
      <c r="F180" s="11" t="e">
        <f>F179/F176</f>
        <v>#REF!</v>
      </c>
      <c r="G180" s="11" t="e">
        <f>G179/G176</f>
        <v>#REF!</v>
      </c>
      <c r="H180" s="78" t="e">
        <f t="shared" si="56"/>
        <v>#REF!</v>
      </c>
      <c r="I180" s="86" t="e">
        <f t="shared" si="57"/>
        <v>#REF!</v>
      </c>
      <c r="J180" s="78" t="e">
        <f t="shared" si="58"/>
        <v>#REF!</v>
      </c>
      <c r="K180" s="86" t="e">
        <f t="shared" si="59"/>
        <v>#REF!</v>
      </c>
      <c r="L180" s="19" t="e">
        <f>L179/L176</f>
        <v>#REF!</v>
      </c>
      <c r="M180" s="11" t="e">
        <f>M179/M176</f>
        <v>#REF!</v>
      </c>
      <c r="N180" s="11" t="e">
        <f>N179/N176</f>
        <v>#REF!</v>
      </c>
      <c r="O180" s="78" t="e">
        <f t="shared" si="47"/>
        <v>#REF!</v>
      </c>
      <c r="P180" s="86" t="e">
        <f t="shared" si="48"/>
        <v>#REF!</v>
      </c>
      <c r="Q180" s="78" t="e">
        <f t="shared" si="49"/>
        <v>#REF!</v>
      </c>
      <c r="R180" s="524" t="e">
        <f t="shared" si="50"/>
        <v>#REF!</v>
      </c>
    </row>
    <row r="181" spans="1:18">
      <c r="A181" s="1326"/>
      <c r="B181" s="1327"/>
      <c r="C181" s="1307" t="s">
        <v>18</v>
      </c>
      <c r="D181" s="492" t="s">
        <v>14</v>
      </c>
      <c r="E181" s="13">
        <f>E11+E21+E31+E41+E61+E71+E81+E91+E101+E111+E131+E141+E161+E171</f>
        <v>-1470.4929999999995</v>
      </c>
      <c r="F181" s="13" t="e">
        <f>F11+F21+F31+F41+F61+F71+F81+F91+F101+F111+F131+F141+F161+F171</f>
        <v>#REF!</v>
      </c>
      <c r="G181" s="13" t="e">
        <f>G11+G21+G31+G41+G61+G71+G81+G91+G101+G111+G131+G141+G161+G171</f>
        <v>#REF!</v>
      </c>
      <c r="H181" s="78" t="e">
        <f t="shared" si="56"/>
        <v>#REF!</v>
      </c>
      <c r="I181" s="86" t="e">
        <f t="shared" si="57"/>
        <v>#REF!</v>
      </c>
      <c r="J181" s="78" t="e">
        <f t="shared" si="58"/>
        <v>#REF!</v>
      </c>
      <c r="K181" s="86" t="e">
        <f t="shared" si="59"/>
        <v>#REF!</v>
      </c>
      <c r="L181" s="18" t="e">
        <f>E181+'май (по бухг)'!L181</f>
        <v>#REF!</v>
      </c>
      <c r="M181" s="18" t="e">
        <f>F181+'май (по бухг)'!M181</f>
        <v>#REF!</v>
      </c>
      <c r="N181" s="18" t="e">
        <f>G181+'май (по бухг)'!N181</f>
        <v>#REF!</v>
      </c>
      <c r="O181" s="78" t="e">
        <f t="shared" si="47"/>
        <v>#REF!</v>
      </c>
      <c r="P181" s="86" t="e">
        <f t="shared" si="48"/>
        <v>#REF!</v>
      </c>
      <c r="Q181" s="78" t="e">
        <f t="shared" si="49"/>
        <v>#REF!</v>
      </c>
      <c r="R181" s="524" t="e">
        <f t="shared" si="50"/>
        <v>#REF!</v>
      </c>
    </row>
    <row r="182" spans="1:18">
      <c r="A182" s="1326"/>
      <c r="B182" s="1327"/>
      <c r="C182" s="1308"/>
      <c r="D182" s="492" t="s">
        <v>16</v>
      </c>
      <c r="E182" s="11">
        <v>1.3463433493202358E-3</v>
      </c>
      <c r="F182" s="11"/>
      <c r="G182" s="11"/>
      <c r="H182" s="78">
        <f t="shared" si="56"/>
        <v>0</v>
      </c>
      <c r="I182" s="86" t="str">
        <f t="shared" si="57"/>
        <v xml:space="preserve"> </v>
      </c>
      <c r="J182" s="78">
        <f t="shared" si="58"/>
        <v>-1.3463433493202358E-3</v>
      </c>
      <c r="K182" s="86">
        <f t="shared" si="59"/>
        <v>-1</v>
      </c>
      <c r="L182" s="19" t="e">
        <f>L181/L176</f>
        <v>#REF!</v>
      </c>
      <c r="M182" s="11" t="e">
        <f>M181/M176</f>
        <v>#REF!</v>
      </c>
      <c r="N182" s="11" t="e">
        <f>N181/N176</f>
        <v>#REF!</v>
      </c>
      <c r="O182" s="78" t="e">
        <f t="shared" si="47"/>
        <v>#REF!</v>
      </c>
      <c r="P182" s="86" t="e">
        <f t="shared" si="48"/>
        <v>#REF!</v>
      </c>
      <c r="Q182" s="78" t="e">
        <f t="shared" si="49"/>
        <v>#REF!</v>
      </c>
      <c r="R182" s="524" t="e">
        <f t="shared" si="50"/>
        <v>#REF!</v>
      </c>
    </row>
    <row r="183" spans="1:18" ht="25.5" customHeight="1">
      <c r="A183" s="1326"/>
      <c r="B183" s="1327"/>
      <c r="C183" s="513" t="s">
        <v>111</v>
      </c>
      <c r="D183" s="493" t="s">
        <v>14</v>
      </c>
      <c r="E183" s="233">
        <f>E13+E23+E33+E43+E63+E73+E83+E93+E103+E113+E133+E143+E163+E173</f>
        <v>89387.563000000024</v>
      </c>
      <c r="F183" s="233" t="e">
        <f t="shared" ref="F183:G185" si="60">F13+F23+F33+F43+F63+F73+F83+F93+F103+F113+F133+F143+F163+F173</f>
        <v>#REF!</v>
      </c>
      <c r="G183" s="233">
        <f t="shared" si="60"/>
        <v>92905.539119599998</v>
      </c>
      <c r="H183" s="78" t="e">
        <f t="shared" si="56"/>
        <v>#REF!</v>
      </c>
      <c r="I183" s="86" t="e">
        <f t="shared" si="57"/>
        <v>#REF!</v>
      </c>
      <c r="J183" s="78">
        <f t="shared" si="58"/>
        <v>3517.9761195999745</v>
      </c>
      <c r="K183" s="86">
        <f t="shared" si="59"/>
        <v>3.9356438429806767E-2</v>
      </c>
      <c r="L183" s="515" t="e">
        <f>L176-L177</f>
        <v>#REF!</v>
      </c>
      <c r="M183" s="514" t="e">
        <f>M176-M177</f>
        <v>#REF!</v>
      </c>
      <c r="N183" s="514" t="e">
        <f>N176-N177</f>
        <v>#REF!</v>
      </c>
      <c r="O183" s="78" t="e">
        <f t="shared" si="47"/>
        <v>#REF!</v>
      </c>
      <c r="P183" s="86" t="e">
        <f t="shared" si="48"/>
        <v>#REF!</v>
      </c>
      <c r="Q183" s="78" t="e">
        <f t="shared" si="49"/>
        <v>#REF!</v>
      </c>
      <c r="R183" s="524" t="e">
        <f t="shared" si="50"/>
        <v>#REF!</v>
      </c>
    </row>
    <row r="184" spans="1:18" ht="25.5" customHeight="1">
      <c r="A184" s="1326"/>
      <c r="B184" s="1327"/>
      <c r="C184" s="518" t="s">
        <v>104</v>
      </c>
      <c r="D184" s="492" t="s">
        <v>14</v>
      </c>
      <c r="E184" s="236">
        <f>E14+E24+E34+E44+E64+E74+E84+E94+E104+E114+E134+E144+E164+E174</f>
        <v>313.66800000000001</v>
      </c>
      <c r="F184" s="236">
        <f t="shared" si="60"/>
        <v>285.58000000000004</v>
      </c>
      <c r="G184" s="236">
        <f t="shared" si="60"/>
        <v>467.74099999999993</v>
      </c>
      <c r="H184" s="78">
        <f>G184-F184</f>
        <v>182.16099999999989</v>
      </c>
      <c r="I184" s="86">
        <f t="shared" si="57"/>
        <v>0.63786329574900158</v>
      </c>
      <c r="J184" s="78">
        <f t="shared" si="58"/>
        <v>154.07299999999992</v>
      </c>
      <c r="K184" s="86">
        <f t="shared" si="59"/>
        <v>0.49119769947842917</v>
      </c>
      <c r="L184" s="516" t="e">
        <f>E184+'май (по бухг)'!L184</f>
        <v>#REF!</v>
      </c>
      <c r="M184" s="516" t="e">
        <f>F184+'май (по бухг)'!M184</f>
        <v>#REF!</v>
      </c>
      <c r="N184" s="516" t="e">
        <f>G184+'май (по бухг)'!N184</f>
        <v>#REF!</v>
      </c>
      <c r="O184" s="78" t="e">
        <f t="shared" si="47"/>
        <v>#REF!</v>
      </c>
      <c r="P184" s="86" t="e">
        <f t="shared" si="48"/>
        <v>#REF!</v>
      </c>
      <c r="Q184" s="78" t="e">
        <f t="shared" si="49"/>
        <v>#REF!</v>
      </c>
      <c r="R184" s="524" t="e">
        <f t="shared" si="50"/>
        <v>#REF!</v>
      </c>
    </row>
    <row r="185" spans="1:18" ht="29.25" customHeight="1" thickBot="1">
      <c r="A185" s="1328"/>
      <c r="B185" s="1329"/>
      <c r="C185" s="525" t="s">
        <v>106</v>
      </c>
      <c r="D185" s="526" t="s">
        <v>14</v>
      </c>
      <c r="E185" s="562">
        <f>E15+E25+E35+E45+E65+E75+E85+E95+E105+E115+E135+E145+E165+E175</f>
        <v>89073.895000000019</v>
      </c>
      <c r="F185" s="563" t="e">
        <f t="shared" si="60"/>
        <v>#REF!</v>
      </c>
      <c r="G185" s="562">
        <f t="shared" si="60"/>
        <v>92437.798119599989</v>
      </c>
      <c r="H185" s="528" t="e">
        <f t="shared" si="56"/>
        <v>#REF!</v>
      </c>
      <c r="I185" s="529" t="e">
        <f t="shared" si="57"/>
        <v>#REF!</v>
      </c>
      <c r="J185" s="528">
        <f t="shared" si="58"/>
        <v>3363.9031195999705</v>
      </c>
      <c r="K185" s="529">
        <f t="shared" si="59"/>
        <v>3.7765308450921221E-2</v>
      </c>
      <c r="L185" s="527" t="e">
        <f>E185+'май (по бухг)'!L185</f>
        <v>#REF!</v>
      </c>
      <c r="M185" s="527" t="e">
        <f>F185+'май (по бухг)'!M185</f>
        <v>#REF!</v>
      </c>
      <c r="N185" s="527" t="e">
        <f>G185+'май (по бухг)'!N185</f>
        <v>#REF!</v>
      </c>
      <c r="O185" s="528" t="e">
        <f t="shared" si="47"/>
        <v>#REF!</v>
      </c>
      <c r="P185" s="529" t="e">
        <f t="shared" si="48"/>
        <v>#REF!</v>
      </c>
      <c r="Q185" s="528" t="e">
        <f t="shared" si="49"/>
        <v>#REF!</v>
      </c>
      <c r="R185" s="530" t="e">
        <f t="shared" si="50"/>
        <v>#REF!</v>
      </c>
    </row>
    <row r="186" spans="1:18" hidden="1">
      <c r="B186" s="2" t="s">
        <v>35</v>
      </c>
      <c r="E186" s="16">
        <f>E176-E177</f>
        <v>89387.562999999966</v>
      </c>
      <c r="F186" s="16" t="e">
        <f>F176-F177</f>
        <v>#REF!</v>
      </c>
      <c r="G186" s="16">
        <f>G176-G177</f>
        <v>92905.539119600013</v>
      </c>
      <c r="L186" s="16" t="e">
        <f>L176-L177</f>
        <v>#REF!</v>
      </c>
      <c r="M186" s="16" t="e">
        <f>M176-M177</f>
        <v>#REF!</v>
      </c>
      <c r="N186" s="16" t="e">
        <f>N176-N177</f>
        <v>#REF!</v>
      </c>
    </row>
    <row r="187" spans="1:18" hidden="1">
      <c r="E187" s="14">
        <f>E183-E186</f>
        <v>0</v>
      </c>
      <c r="F187" s="14" t="e">
        <f>F183-F186</f>
        <v>#REF!</v>
      </c>
      <c r="G187" s="14">
        <f>G183-G186</f>
        <v>0</v>
      </c>
      <c r="L187" s="14" t="e">
        <f>L183-L186</f>
        <v>#REF!</v>
      </c>
      <c r="M187" s="14" t="e">
        <f>M183-M186</f>
        <v>#REF!</v>
      </c>
      <c r="N187" s="14" t="e">
        <f>N183-N186</f>
        <v>#REF!</v>
      </c>
    </row>
    <row r="188" spans="1:18" hidden="1"/>
    <row r="189" spans="1:18" hidden="1">
      <c r="G189" s="6">
        <v>7560.1399999999985</v>
      </c>
    </row>
    <row r="190" spans="1:18" hidden="1">
      <c r="B190" s="489"/>
      <c r="G190" s="216">
        <f>G177-G189</f>
        <v>-1108.6549999999997</v>
      </c>
    </row>
    <row r="191" spans="1:18" hidden="1">
      <c r="B191" s="489"/>
      <c r="G191" s="216"/>
    </row>
    <row r="192" spans="1:18" hidden="1">
      <c r="B192" s="489"/>
    </row>
    <row r="193" spans="2:7" hidden="1">
      <c r="B193" s="489"/>
    </row>
    <row r="194" spans="2:7" hidden="1">
      <c r="B194" s="489"/>
    </row>
    <row r="195" spans="2:7" hidden="1">
      <c r="B195" s="489"/>
    </row>
    <row r="196" spans="2:7" hidden="1">
      <c r="B196" s="489"/>
    </row>
    <row r="200" spans="2:7">
      <c r="E200" s="216" t="e">
        <f>E185+'01-2021'!#REF!+'Февраль 2013'!E185+'Март 2013'!E185+'апрель 2013 (по бухг)'!E185+'май (по бухг)'!E185</f>
        <v>#REF!</v>
      </c>
      <c r="F200" s="216" t="e">
        <f>F185+'01-2021'!#REF!+'Февраль 2013'!F185+'Март 2013'!F185+'апрель 2013 (по бухг)'!F185+'май (по бухг)'!F185</f>
        <v>#REF!</v>
      </c>
      <c r="G200" s="216" t="e">
        <f>G185+'01-2021'!#REF!+'Февраль 2013'!G185+'Март 2013'!G185+'апрель 2013 (по бухг)'!G185+'май (по бухг)'!G185</f>
        <v>#REF!</v>
      </c>
    </row>
    <row r="201" spans="2:7">
      <c r="E201" s="216" t="e">
        <f>E200-L185</f>
        <v>#REF!</v>
      </c>
      <c r="F201" s="216" t="e">
        <f>F200-M185</f>
        <v>#REF!</v>
      </c>
      <c r="G201" s="216" t="e">
        <f>G200-N185</f>
        <v>#REF!</v>
      </c>
    </row>
  </sheetData>
  <mergeCells count="99">
    <mergeCell ref="B1:D1"/>
    <mergeCell ref="O3:P3"/>
    <mergeCell ref="C7:C8"/>
    <mergeCell ref="C91:C92"/>
    <mergeCell ref="C31:C32"/>
    <mergeCell ref="C59:C60"/>
    <mergeCell ref="C61:C62"/>
    <mergeCell ref="H3:I3"/>
    <mergeCell ref="B2:B4"/>
    <mergeCell ref="C17:C18"/>
    <mergeCell ref="B6:B15"/>
    <mergeCell ref="C77:C78"/>
    <mergeCell ref="C71:C72"/>
    <mergeCell ref="C69:C70"/>
    <mergeCell ref="C67:C68"/>
    <mergeCell ref="C57:C58"/>
    <mergeCell ref="A6:A15"/>
    <mergeCell ref="Q3:R3"/>
    <mergeCell ref="E2:K2"/>
    <mergeCell ref="L2:R2"/>
    <mergeCell ref="J3:K3"/>
    <mergeCell ref="D2:D4"/>
    <mergeCell ref="A2:A4"/>
    <mergeCell ref="C9:C10"/>
    <mergeCell ref="C27:C28"/>
    <mergeCell ref="C21:C22"/>
    <mergeCell ref="C19:C20"/>
    <mergeCell ref="C11:C12"/>
    <mergeCell ref="C117:C118"/>
    <mergeCell ref="C111:C112"/>
    <mergeCell ref="C51:C52"/>
    <mergeCell ref="C49:C50"/>
    <mergeCell ref="C47:C48"/>
    <mergeCell ref="C41:C42"/>
    <mergeCell ref="C29:C30"/>
    <mergeCell ref="C39:C40"/>
    <mergeCell ref="C37:C38"/>
    <mergeCell ref="C109:C110"/>
    <mergeCell ref="C107:C108"/>
    <mergeCell ref="C101:C102"/>
    <mergeCell ref="C79:C80"/>
    <mergeCell ref="C119:C120"/>
    <mergeCell ref="C149:C150"/>
    <mergeCell ref="C147:C148"/>
    <mergeCell ref="C141:C142"/>
    <mergeCell ref="C139:C140"/>
    <mergeCell ref="C137:C138"/>
    <mergeCell ref="C131:C132"/>
    <mergeCell ref="C129:C130"/>
    <mergeCell ref="C127:C128"/>
    <mergeCell ref="C121:C122"/>
    <mergeCell ref="C99:C100"/>
    <mergeCell ref="C97:C98"/>
    <mergeCell ref="C89:C90"/>
    <mergeCell ref="C87:C88"/>
    <mergeCell ref="C81:C82"/>
    <mergeCell ref="C167:C168"/>
    <mergeCell ref="C161:C162"/>
    <mergeCell ref="C159:C160"/>
    <mergeCell ref="C157:C158"/>
    <mergeCell ref="C151:C152"/>
    <mergeCell ref="C181:C182"/>
    <mergeCell ref="C179:C180"/>
    <mergeCell ref="C177:C178"/>
    <mergeCell ref="C171:C172"/>
    <mergeCell ref="C169:C170"/>
    <mergeCell ref="A16:A25"/>
    <mergeCell ref="B16:B25"/>
    <mergeCell ref="A36:A45"/>
    <mergeCell ref="B36:B45"/>
    <mergeCell ref="A46:A55"/>
    <mergeCell ref="B46:B55"/>
    <mergeCell ref="A86:A95"/>
    <mergeCell ref="B86:B95"/>
    <mergeCell ref="A96:A105"/>
    <mergeCell ref="B96:B105"/>
    <mergeCell ref="A26:A35"/>
    <mergeCell ref="B26:B35"/>
    <mergeCell ref="A56:A65"/>
    <mergeCell ref="B56:B65"/>
    <mergeCell ref="A66:A75"/>
    <mergeCell ref="B66:B75"/>
    <mergeCell ref="A76:A85"/>
    <mergeCell ref="B76:B85"/>
    <mergeCell ref="A176:B185"/>
    <mergeCell ref="A106:A115"/>
    <mergeCell ref="B106:B115"/>
    <mergeCell ref="A116:A125"/>
    <mergeCell ref="B116:B125"/>
    <mergeCell ref="A126:A135"/>
    <mergeCell ref="B126:B135"/>
    <mergeCell ref="A136:A145"/>
    <mergeCell ref="B136:B145"/>
    <mergeCell ref="A146:A155"/>
    <mergeCell ref="B146:B155"/>
    <mergeCell ref="A156:A165"/>
    <mergeCell ref="A166:A175"/>
    <mergeCell ref="B166:B175"/>
    <mergeCell ref="B156:B165"/>
  </mergeCells>
  <phoneticPr fontId="23" type="noConversion"/>
  <printOptions horizontalCentered="1"/>
  <pageMargins left="0.39370078740157483" right="0.39370078740157483" top="0.39370078740157483" bottom="0.39370078740157483" header="0.31496062992125984" footer="0.31496062992125984"/>
  <pageSetup paperSize="8" scale="61" orientation="landscape" horizontalDpi="180" verticalDpi="180" r:id="rId1"/>
  <headerFooter alignWithMargins="0"/>
  <rowBreaks count="2" manualBreakCount="2">
    <brk id="85" max="17" man="1"/>
    <brk id="165" max="16383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R201"/>
  <sheetViews>
    <sheetView view="pageBreakPreview" zoomScaleNormal="90" zoomScaleSheetLayoutView="100" workbookViewId="0">
      <pane xSplit="3" ySplit="4" topLeftCell="D55" activePane="bottomRight" state="frozen"/>
      <selection activeCell="A5" sqref="A5:XFD5"/>
      <selection pane="topRight" activeCell="A5" sqref="A5:XFD5"/>
      <selection pane="bottomLeft" activeCell="A5" sqref="A5:XFD5"/>
      <selection pane="bottomRight" activeCell="A5" sqref="A5:XFD5"/>
    </sheetView>
  </sheetViews>
  <sheetFormatPr defaultRowHeight="15"/>
  <cols>
    <col min="1" max="1" width="7.140625" customWidth="1"/>
    <col min="2" max="2" width="22.7109375" style="1020" customWidth="1"/>
    <col min="3" max="3" width="34.28515625" style="6" customWidth="1"/>
    <col min="4" max="4" width="18.140625" style="6" customWidth="1"/>
    <col min="5" max="5" width="19.140625" style="6" customWidth="1"/>
    <col min="6" max="6" width="19.7109375" style="6" customWidth="1"/>
    <col min="7" max="7" width="22.140625" style="6" customWidth="1"/>
    <col min="8" max="8" width="14" style="80" customWidth="1"/>
    <col min="9" max="9" width="14.28515625" style="80" customWidth="1"/>
    <col min="10" max="10" width="15.42578125" style="80" customWidth="1"/>
    <col min="11" max="11" width="13.28515625" style="80" customWidth="1"/>
    <col min="12" max="12" width="16.5703125" style="6" customWidth="1"/>
    <col min="13" max="13" width="15" style="6" customWidth="1"/>
    <col min="14" max="14" width="18.42578125" style="6" customWidth="1"/>
    <col min="15" max="15" width="14" style="80" customWidth="1"/>
    <col min="16" max="16" width="14.28515625" style="80" customWidth="1"/>
    <col min="17" max="17" width="16.42578125" style="80" customWidth="1"/>
    <col min="18" max="18" width="13.28515625" style="80" customWidth="1"/>
    <col min="19" max="19" width="10.140625" customWidth="1"/>
  </cols>
  <sheetData>
    <row r="1" spans="1:18" ht="32.25" customHeight="1" thickBot="1">
      <c r="B1" s="1349" t="s">
        <v>55</v>
      </c>
      <c r="C1" s="1349"/>
      <c r="D1" s="1349"/>
    </row>
    <row r="2" spans="1:18" ht="15.75">
      <c r="A2" s="1339" t="s">
        <v>30</v>
      </c>
      <c r="B2" s="1342" t="s">
        <v>29</v>
      </c>
      <c r="C2" s="1025" t="s">
        <v>27</v>
      </c>
      <c r="D2" s="1342" t="s">
        <v>28</v>
      </c>
      <c r="E2" s="1436" t="s">
        <v>41</v>
      </c>
      <c r="F2" s="1436"/>
      <c r="G2" s="1436"/>
      <c r="H2" s="1436"/>
      <c r="I2" s="1436"/>
      <c r="J2" s="1436"/>
      <c r="K2" s="1436"/>
      <c r="L2" s="1345" t="s">
        <v>43</v>
      </c>
      <c r="M2" s="1345"/>
      <c r="N2" s="1345"/>
      <c r="O2" s="1345"/>
      <c r="P2" s="1345"/>
      <c r="Q2" s="1345"/>
      <c r="R2" s="1346"/>
    </row>
    <row r="3" spans="1:18" ht="37.5" customHeight="1">
      <c r="A3" s="1340" t="s">
        <v>30</v>
      </c>
      <c r="B3" s="1305" t="s">
        <v>29</v>
      </c>
      <c r="C3" s="1024" t="s">
        <v>27</v>
      </c>
      <c r="D3" s="1305" t="s">
        <v>28</v>
      </c>
      <c r="E3" s="1028" t="s">
        <v>2</v>
      </c>
      <c r="F3" s="1028" t="s">
        <v>107</v>
      </c>
      <c r="G3" s="1028" t="s">
        <v>108</v>
      </c>
      <c r="H3" s="1302" t="s">
        <v>109</v>
      </c>
      <c r="I3" s="1302"/>
      <c r="J3" s="1302" t="s">
        <v>110</v>
      </c>
      <c r="K3" s="1303"/>
      <c r="L3" s="1022" t="s">
        <v>2</v>
      </c>
      <c r="M3" s="1022" t="s">
        <v>107</v>
      </c>
      <c r="N3" s="1022" t="s">
        <v>108</v>
      </c>
      <c r="O3" s="1288" t="s">
        <v>109</v>
      </c>
      <c r="P3" s="1288"/>
      <c r="Q3" s="1288" t="s">
        <v>110</v>
      </c>
      <c r="R3" s="1347"/>
    </row>
    <row r="4" spans="1:18" ht="22.5" customHeight="1" thickBot="1">
      <c r="A4" s="1341"/>
      <c r="B4" s="1343"/>
      <c r="C4" s="1026"/>
      <c r="D4" s="1343"/>
      <c r="E4" s="1027" t="s">
        <v>14</v>
      </c>
      <c r="F4" s="1027" t="s">
        <v>14</v>
      </c>
      <c r="G4" s="1027" t="s">
        <v>14</v>
      </c>
      <c r="H4" s="541" t="s">
        <v>14</v>
      </c>
      <c r="I4" s="541" t="s">
        <v>26</v>
      </c>
      <c r="J4" s="541" t="s">
        <v>14</v>
      </c>
      <c r="K4" s="542" t="s">
        <v>26</v>
      </c>
      <c r="L4" s="1027" t="s">
        <v>14</v>
      </c>
      <c r="M4" s="1027" t="s">
        <v>14</v>
      </c>
      <c r="N4" s="1027" t="s">
        <v>14</v>
      </c>
      <c r="O4" s="541" t="s">
        <v>14</v>
      </c>
      <c r="P4" s="541" t="s">
        <v>26</v>
      </c>
      <c r="Q4" s="541" t="s">
        <v>14</v>
      </c>
      <c r="R4" s="543" t="s">
        <v>26</v>
      </c>
    </row>
    <row r="5" spans="1:18" ht="13.5" customHeight="1" thickBot="1">
      <c r="A5" s="1096">
        <v>1</v>
      </c>
      <c r="B5" s="1096">
        <v>2</v>
      </c>
      <c r="C5" s="1096">
        <v>3</v>
      </c>
      <c r="D5" s="1096">
        <v>4</v>
      </c>
      <c r="E5" s="1096">
        <v>5</v>
      </c>
      <c r="F5" s="1096">
        <v>6</v>
      </c>
      <c r="G5" s="1096">
        <v>7</v>
      </c>
      <c r="H5" s="1096">
        <v>8</v>
      </c>
      <c r="I5" s="1096">
        <v>9</v>
      </c>
      <c r="J5" s="1096">
        <v>10</v>
      </c>
      <c r="K5" s="1096">
        <v>11</v>
      </c>
      <c r="L5" s="1096">
        <v>12</v>
      </c>
      <c r="M5" s="1096">
        <v>13</v>
      </c>
      <c r="N5" s="1096">
        <v>14</v>
      </c>
      <c r="O5" s="1096">
        <v>15</v>
      </c>
      <c r="P5" s="1096">
        <v>16</v>
      </c>
      <c r="Q5" s="1096">
        <v>17</v>
      </c>
      <c r="R5" s="1096">
        <v>18</v>
      </c>
    </row>
    <row r="6" spans="1:18" ht="18.75" customHeight="1">
      <c r="A6" s="1291">
        <v>1</v>
      </c>
      <c r="B6" s="1330" t="s">
        <v>13</v>
      </c>
      <c r="C6" s="519" t="s">
        <v>19</v>
      </c>
      <c r="D6" s="519" t="s">
        <v>14</v>
      </c>
      <c r="E6" s="521">
        <v>44879.676999999996</v>
      </c>
      <c r="F6" s="520" t="e">
        <f>#REF!</f>
        <v>#REF!</v>
      </c>
      <c r="G6" s="521">
        <f>G7+G13</f>
        <v>46053.436999999998</v>
      </c>
      <c r="H6" s="534" t="e">
        <f>G6-F6</f>
        <v>#REF!</v>
      </c>
      <c r="I6" s="535" t="e">
        <f>IF(F6=0," ",H6/F6)</f>
        <v>#REF!</v>
      </c>
      <c r="J6" s="534">
        <f>G6-E6</f>
        <v>1173.760000000002</v>
      </c>
      <c r="K6" s="535">
        <f>IF(E6=0," ",J6/E6)</f>
        <v>2.6153485908555048E-2</v>
      </c>
      <c r="L6" s="522" t="e">
        <f>E6+июнь!L6</f>
        <v>#REF!</v>
      </c>
      <c r="M6" s="522" t="e">
        <f>F6+июнь!M6</f>
        <v>#REF!</v>
      </c>
      <c r="N6" s="522" t="e">
        <f>G6+июнь!N6</f>
        <v>#REF!</v>
      </c>
      <c r="O6" s="534" t="e">
        <f>N6-M6</f>
        <v>#REF!</v>
      </c>
      <c r="P6" s="535" t="e">
        <f>IF(M6=0," ",O6/M6)</f>
        <v>#REF!</v>
      </c>
      <c r="Q6" s="534" t="e">
        <f>N6-L6</f>
        <v>#REF!</v>
      </c>
      <c r="R6" s="536" t="e">
        <f>IF(L6=0," ",Q6/L6)</f>
        <v>#REF!</v>
      </c>
    </row>
    <row r="7" spans="1:18">
      <c r="A7" s="1292"/>
      <c r="B7" s="1331"/>
      <c r="C7" s="1307" t="s">
        <v>15</v>
      </c>
      <c r="D7" s="1021" t="s">
        <v>14</v>
      </c>
      <c r="E7" s="9">
        <v>3871.873</v>
      </c>
      <c r="F7" s="9" t="e">
        <f>#REF!</f>
        <v>#REF!</v>
      </c>
      <c r="G7" s="9">
        <v>3038.4070000000002</v>
      </c>
      <c r="H7" s="78" t="e">
        <f t="shared" ref="H7:H25" si="0">G7-F7</f>
        <v>#REF!</v>
      </c>
      <c r="I7" s="86" t="e">
        <f t="shared" ref="I7:I25" si="1">IF(F7=0," ",H7/F7)</f>
        <v>#REF!</v>
      </c>
      <c r="J7" s="78">
        <f>G7-E7</f>
        <v>-833.46599999999989</v>
      </c>
      <c r="K7" s="86">
        <f>IF(E7=0," ",J7/E7)</f>
        <v>-0.215261709255443</v>
      </c>
      <c r="L7" s="18" t="e">
        <f>E7+июнь!L7</f>
        <v>#REF!</v>
      </c>
      <c r="M7" s="18" t="e">
        <f>F7+июнь!M7</f>
        <v>#REF!</v>
      </c>
      <c r="N7" s="18" t="e">
        <f>G7+июнь!N7</f>
        <v>#REF!</v>
      </c>
      <c r="O7" s="78" t="e">
        <f t="shared" ref="O7:O70" si="2">N7-M7</f>
        <v>#REF!</v>
      </c>
      <c r="P7" s="86" t="e">
        <f t="shared" ref="P7:P70" si="3">IF(M7=0," ",O7/M7)</f>
        <v>#REF!</v>
      </c>
      <c r="Q7" s="78" t="e">
        <f t="shared" ref="Q7:Q70" si="4">N7-L7</f>
        <v>#REF!</v>
      </c>
      <c r="R7" s="524" t="e">
        <f t="shared" ref="R7:R70" si="5">IF(L7=0," ",Q7/L7)</f>
        <v>#REF!</v>
      </c>
    </row>
    <row r="8" spans="1:18">
      <c r="A8" s="1292"/>
      <c r="B8" s="1331"/>
      <c r="C8" s="1308"/>
      <c r="D8" s="1021" t="s">
        <v>16</v>
      </c>
      <c r="E8" s="11">
        <f>E7/E6</f>
        <v>8.6272300934786147E-2</v>
      </c>
      <c r="F8" s="11" t="e">
        <f>F7/F6</f>
        <v>#REF!</v>
      </c>
      <c r="G8" s="11">
        <f>G7/G6</f>
        <v>6.5975683856125664E-2</v>
      </c>
      <c r="H8" s="452"/>
      <c r="I8" s="453" t="e">
        <f>G8-F8</f>
        <v>#REF!</v>
      </c>
      <c r="J8" s="454"/>
      <c r="K8" s="453">
        <f>G8-E8</f>
        <v>-2.0296617078660484E-2</v>
      </c>
      <c r="L8" s="19" t="e">
        <f>L7/L6</f>
        <v>#REF!</v>
      </c>
      <c r="M8" s="11" t="e">
        <f>M7/M6</f>
        <v>#REF!</v>
      </c>
      <c r="N8" s="11" t="e">
        <f>N7/N6</f>
        <v>#REF!</v>
      </c>
      <c r="O8" s="452"/>
      <c r="P8" s="453" t="e">
        <f>N8-M8</f>
        <v>#REF!</v>
      </c>
      <c r="Q8" s="454"/>
      <c r="R8" s="571" t="e">
        <f>N8-L8</f>
        <v>#REF!</v>
      </c>
    </row>
    <row r="9" spans="1:18">
      <c r="A9" s="1292"/>
      <c r="B9" s="1331"/>
      <c r="C9" s="1307" t="s">
        <v>17</v>
      </c>
      <c r="D9" s="1021" t="s">
        <v>14</v>
      </c>
      <c r="E9" s="9">
        <v>4497.7730000000001</v>
      </c>
      <c r="F9" s="1029">
        <v>3840.6540559854684</v>
      </c>
      <c r="G9" s="1031" t="e">
        <f>F10*G6</f>
        <v>#REF!</v>
      </c>
      <c r="H9" s="78" t="e">
        <f t="shared" si="0"/>
        <v>#REF!</v>
      </c>
      <c r="I9" s="86" t="e">
        <f t="shared" si="1"/>
        <v>#REF!</v>
      </c>
      <c r="J9" s="78" t="e">
        <f>G9-E9</f>
        <v>#REF!</v>
      </c>
      <c r="K9" s="86" t="e">
        <f>IF(E9=0," ",J9/E9)</f>
        <v>#REF!</v>
      </c>
      <c r="L9" s="18" t="e">
        <f>E9+июнь!L9</f>
        <v>#REF!</v>
      </c>
      <c r="M9" s="18" t="e">
        <f>F9+июнь!M9</f>
        <v>#REF!</v>
      </c>
      <c r="N9" s="18" t="e">
        <f>G9+июнь!N9</f>
        <v>#REF!</v>
      </c>
      <c r="O9" s="78" t="e">
        <f t="shared" si="2"/>
        <v>#REF!</v>
      </c>
      <c r="P9" s="86" t="e">
        <f t="shared" si="3"/>
        <v>#REF!</v>
      </c>
      <c r="Q9" s="78" t="e">
        <f t="shared" si="4"/>
        <v>#REF!</v>
      </c>
      <c r="R9" s="524" t="e">
        <f t="shared" si="5"/>
        <v>#REF!</v>
      </c>
    </row>
    <row r="10" spans="1:18">
      <c r="A10" s="1292"/>
      <c r="B10" s="1331"/>
      <c r="C10" s="1308"/>
      <c r="D10" s="1021" t="s">
        <v>16</v>
      </c>
      <c r="E10" s="11">
        <f>E9/E6</f>
        <v>0.10021847973638492</v>
      </c>
      <c r="F10" s="11" t="e">
        <f>F9/F6</f>
        <v>#REF!</v>
      </c>
      <c r="G10" s="1032" t="e">
        <f>G9/G6</f>
        <v>#REF!</v>
      </c>
      <c r="H10" s="78" t="e">
        <f t="shared" si="0"/>
        <v>#REF!</v>
      </c>
      <c r="I10" s="86" t="e">
        <f t="shared" si="1"/>
        <v>#REF!</v>
      </c>
      <c r="J10" s="78" t="e">
        <f t="shared" ref="J10" si="6">G10-E10</f>
        <v>#REF!</v>
      </c>
      <c r="K10" s="86" t="e">
        <f>IF(E10=0," ",J10/E10)</f>
        <v>#REF!</v>
      </c>
      <c r="L10" s="19" t="e">
        <f>L9/L6</f>
        <v>#REF!</v>
      </c>
      <c r="M10" s="11" t="e">
        <f>M9/M6</f>
        <v>#REF!</v>
      </c>
      <c r="N10" s="11" t="e">
        <f>N9/N6</f>
        <v>#REF!</v>
      </c>
      <c r="O10" s="78" t="e">
        <f t="shared" si="2"/>
        <v>#REF!</v>
      </c>
      <c r="P10" s="86" t="e">
        <f t="shared" si="3"/>
        <v>#REF!</v>
      </c>
      <c r="Q10" s="78" t="e">
        <f t="shared" si="4"/>
        <v>#REF!</v>
      </c>
      <c r="R10" s="524" t="e">
        <f t="shared" si="5"/>
        <v>#REF!</v>
      </c>
    </row>
    <row r="11" spans="1:18">
      <c r="A11" s="1292"/>
      <c r="B11" s="1331"/>
      <c r="C11" s="1307" t="s">
        <v>18</v>
      </c>
      <c r="D11" s="1021" t="s">
        <v>14</v>
      </c>
      <c r="E11" s="9">
        <v>-625.9</v>
      </c>
      <c r="F11" s="1029" t="e">
        <f>F7-F9</f>
        <v>#REF!</v>
      </c>
      <c r="G11" s="1029" t="e">
        <f>G7-G9</f>
        <v>#REF!</v>
      </c>
      <c r="H11" s="78" t="e">
        <f t="shared" si="0"/>
        <v>#REF!</v>
      </c>
      <c r="I11" s="86" t="e">
        <f t="shared" si="1"/>
        <v>#REF!</v>
      </c>
      <c r="J11" s="78" t="e">
        <f>G11-E11</f>
        <v>#REF!</v>
      </c>
      <c r="K11" s="86" t="e">
        <f>IF(E11=0," ",J11/E11)</f>
        <v>#REF!</v>
      </c>
      <c r="L11" s="18" t="e">
        <f>E11+июнь!L11</f>
        <v>#REF!</v>
      </c>
      <c r="M11" s="18" t="e">
        <f>F11+июнь!M11</f>
        <v>#REF!</v>
      </c>
      <c r="N11" s="18" t="e">
        <f>G11+июнь!N11</f>
        <v>#REF!</v>
      </c>
      <c r="O11" s="78" t="e">
        <f t="shared" si="2"/>
        <v>#REF!</v>
      </c>
      <c r="P11" s="86" t="e">
        <f t="shared" si="3"/>
        <v>#REF!</v>
      </c>
      <c r="Q11" s="78" t="e">
        <f t="shared" si="4"/>
        <v>#REF!</v>
      </c>
      <c r="R11" s="524" t="e">
        <f t="shared" si="5"/>
        <v>#REF!</v>
      </c>
    </row>
    <row r="12" spans="1:18">
      <c r="A12" s="1292"/>
      <c r="B12" s="1331"/>
      <c r="C12" s="1308"/>
      <c r="D12" s="1021" t="s">
        <v>16</v>
      </c>
      <c r="E12" s="11">
        <v>-1.3940530795899851E-2</v>
      </c>
      <c r="F12" s="1030" t="e">
        <f>F11/F6</f>
        <v>#REF!</v>
      </c>
      <c r="G12" s="1030" t="e">
        <f>G11/G6</f>
        <v>#REF!</v>
      </c>
      <c r="H12" s="78" t="e">
        <f t="shared" si="0"/>
        <v>#REF!</v>
      </c>
      <c r="I12" s="86" t="e">
        <f t="shared" si="1"/>
        <v>#REF!</v>
      </c>
      <c r="J12" s="78" t="e">
        <f t="shared" ref="J12:J25" si="7">G12-E12</f>
        <v>#REF!</v>
      </c>
      <c r="K12" s="86" t="e">
        <f t="shared" ref="K12:K25" si="8">IF(E12=0," ",J12/E12)</f>
        <v>#REF!</v>
      </c>
      <c r="L12" s="19" t="e">
        <f>L11/L6</f>
        <v>#REF!</v>
      </c>
      <c r="M12" s="11" t="e">
        <f>M11/M6</f>
        <v>#REF!</v>
      </c>
      <c r="N12" s="11" t="e">
        <f>N11/N6</f>
        <v>#REF!</v>
      </c>
      <c r="O12" s="78" t="e">
        <f t="shared" si="2"/>
        <v>#REF!</v>
      </c>
      <c r="P12" s="86" t="e">
        <f t="shared" si="3"/>
        <v>#REF!</v>
      </c>
      <c r="Q12" s="78" t="e">
        <f t="shared" si="4"/>
        <v>#REF!</v>
      </c>
      <c r="R12" s="524" t="e">
        <f t="shared" si="5"/>
        <v>#REF!</v>
      </c>
    </row>
    <row r="13" spans="1:18" ht="30" customHeight="1">
      <c r="A13" s="1292"/>
      <c r="B13" s="1331"/>
      <c r="C13" s="513" t="s">
        <v>111</v>
      </c>
      <c r="D13" s="1023" t="s">
        <v>14</v>
      </c>
      <c r="E13" s="514">
        <f>E6-E7</f>
        <v>41007.803999999996</v>
      </c>
      <c r="F13" s="514" t="e">
        <f>F6-F7</f>
        <v>#REF!</v>
      </c>
      <c r="G13" s="514">
        <f>G14+G15</f>
        <v>43015.03</v>
      </c>
      <c r="H13" s="78" t="e">
        <f t="shared" si="0"/>
        <v>#REF!</v>
      </c>
      <c r="I13" s="86" t="e">
        <f t="shared" si="1"/>
        <v>#REF!</v>
      </c>
      <c r="J13" s="78">
        <f t="shared" si="7"/>
        <v>2007.2260000000024</v>
      </c>
      <c r="K13" s="86">
        <f t="shared" si="8"/>
        <v>4.8947414984718579E-2</v>
      </c>
      <c r="L13" s="515" t="e">
        <f>L6-L7</f>
        <v>#REF!</v>
      </c>
      <c r="M13" s="514" t="e">
        <f>M6-M7</f>
        <v>#REF!</v>
      </c>
      <c r="N13" s="514" t="e">
        <f>N6-N7</f>
        <v>#REF!</v>
      </c>
      <c r="O13" s="78" t="e">
        <f t="shared" si="2"/>
        <v>#REF!</v>
      </c>
      <c r="P13" s="86" t="e">
        <f t="shared" si="3"/>
        <v>#REF!</v>
      </c>
      <c r="Q13" s="78" t="e">
        <f t="shared" si="4"/>
        <v>#REF!</v>
      </c>
      <c r="R13" s="524" t="e">
        <f t="shared" si="5"/>
        <v>#REF!</v>
      </c>
    </row>
    <row r="14" spans="1:18" ht="18.75" customHeight="1">
      <c r="A14" s="1292"/>
      <c r="B14" s="1331"/>
      <c r="C14" s="518" t="s">
        <v>104</v>
      </c>
      <c r="D14" s="1021" t="s">
        <v>14</v>
      </c>
      <c r="E14" s="516">
        <v>0</v>
      </c>
      <c r="F14" s="516">
        <v>0</v>
      </c>
      <c r="G14" s="516">
        <v>99.412000000000006</v>
      </c>
      <c r="H14" s="78">
        <f t="shared" si="0"/>
        <v>99.412000000000006</v>
      </c>
      <c r="I14" s="86" t="str">
        <f t="shared" si="1"/>
        <v xml:space="preserve"> </v>
      </c>
      <c r="J14" s="78">
        <f t="shared" si="7"/>
        <v>99.412000000000006</v>
      </c>
      <c r="K14" s="86" t="str">
        <f t="shared" si="8"/>
        <v xml:space="preserve"> </v>
      </c>
      <c r="L14" s="516" t="e">
        <f>E14+июнь!L14</f>
        <v>#REF!</v>
      </c>
      <c r="M14" s="516" t="e">
        <f>F14+июнь!M14</f>
        <v>#REF!</v>
      </c>
      <c r="N14" s="516" t="e">
        <f>G14+июнь!N14</f>
        <v>#REF!</v>
      </c>
      <c r="O14" s="78" t="e">
        <f>N14-M14</f>
        <v>#REF!</v>
      </c>
      <c r="P14" s="86" t="e">
        <f t="shared" si="3"/>
        <v>#REF!</v>
      </c>
      <c r="Q14" s="78" t="e">
        <f t="shared" si="4"/>
        <v>#REF!</v>
      </c>
      <c r="R14" s="524" t="e">
        <f t="shared" si="5"/>
        <v>#REF!</v>
      </c>
    </row>
    <row r="15" spans="1:18" ht="26.25" customHeight="1" thickBot="1">
      <c r="A15" s="1293"/>
      <c r="B15" s="1332"/>
      <c r="C15" s="525" t="s">
        <v>106</v>
      </c>
      <c r="D15" s="526" t="s">
        <v>14</v>
      </c>
      <c r="E15" s="527">
        <f>E13-E14</f>
        <v>41007.803999999996</v>
      </c>
      <c r="F15" s="527" t="e">
        <f>F13-F14</f>
        <v>#REF!</v>
      </c>
      <c r="G15" s="527">
        <v>42915.618000000002</v>
      </c>
      <c r="H15" s="528" t="e">
        <f t="shared" si="0"/>
        <v>#REF!</v>
      </c>
      <c r="I15" s="529" t="e">
        <f t="shared" si="1"/>
        <v>#REF!</v>
      </c>
      <c r="J15" s="528">
        <f t="shared" si="7"/>
        <v>1907.8140000000058</v>
      </c>
      <c r="K15" s="529">
        <f t="shared" si="8"/>
        <v>4.652319348775677E-2</v>
      </c>
      <c r="L15" s="527" t="e">
        <f>E15+июнь!L15</f>
        <v>#REF!</v>
      </c>
      <c r="M15" s="527" t="e">
        <f>F15+июнь!M15</f>
        <v>#REF!</v>
      </c>
      <c r="N15" s="527" t="e">
        <f>G15+июнь!N15</f>
        <v>#REF!</v>
      </c>
      <c r="O15" s="528" t="e">
        <f t="shared" si="2"/>
        <v>#REF!</v>
      </c>
      <c r="P15" s="529" t="e">
        <f t="shared" si="3"/>
        <v>#REF!</v>
      </c>
      <c r="Q15" s="528" t="e">
        <f t="shared" si="4"/>
        <v>#REF!</v>
      </c>
      <c r="R15" s="530" t="e">
        <f t="shared" si="5"/>
        <v>#REF!</v>
      </c>
    </row>
    <row r="16" spans="1:18" ht="22.5" customHeight="1">
      <c r="A16" s="1291">
        <v>2</v>
      </c>
      <c r="B16" s="1330" t="s">
        <v>5</v>
      </c>
      <c r="C16" s="519" t="s">
        <v>19</v>
      </c>
      <c r="D16" s="519" t="s">
        <v>14</v>
      </c>
      <c r="E16" s="521">
        <v>7606.3249999999989</v>
      </c>
      <c r="F16" s="520" t="e">
        <f>#REF!</f>
        <v>#REF!</v>
      </c>
      <c r="G16" s="521">
        <f>G17+G23</f>
        <v>7739.3580000000002</v>
      </c>
      <c r="H16" s="534" t="e">
        <f t="shared" si="0"/>
        <v>#REF!</v>
      </c>
      <c r="I16" s="535" t="e">
        <f t="shared" si="1"/>
        <v>#REF!</v>
      </c>
      <c r="J16" s="534">
        <f t="shared" si="7"/>
        <v>133.03300000000127</v>
      </c>
      <c r="K16" s="535">
        <f t="shared" si="8"/>
        <v>1.7489786460610255E-2</v>
      </c>
      <c r="L16" s="522" t="e">
        <f>E16+июнь!L16</f>
        <v>#REF!</v>
      </c>
      <c r="M16" s="522" t="e">
        <f>F16+июнь!M16</f>
        <v>#REF!</v>
      </c>
      <c r="N16" s="522" t="e">
        <f>G16+июнь!N16</f>
        <v>#REF!</v>
      </c>
      <c r="O16" s="534" t="e">
        <f t="shared" si="2"/>
        <v>#REF!</v>
      </c>
      <c r="P16" s="535" t="e">
        <f t="shared" si="3"/>
        <v>#REF!</v>
      </c>
      <c r="Q16" s="534" t="e">
        <f t="shared" si="4"/>
        <v>#REF!</v>
      </c>
      <c r="R16" s="536" t="e">
        <f t="shared" si="5"/>
        <v>#REF!</v>
      </c>
    </row>
    <row r="17" spans="1:18">
      <c r="A17" s="1292"/>
      <c r="B17" s="1331"/>
      <c r="C17" s="1307" t="s">
        <v>15</v>
      </c>
      <c r="D17" s="1021" t="s">
        <v>14</v>
      </c>
      <c r="E17" s="9">
        <v>1494.587</v>
      </c>
      <c r="F17" s="9" t="e">
        <f>#REF!</f>
        <v>#REF!</v>
      </c>
      <c r="G17" s="9">
        <v>1427.653</v>
      </c>
      <c r="H17" s="78" t="e">
        <f t="shared" si="0"/>
        <v>#REF!</v>
      </c>
      <c r="I17" s="86" t="e">
        <f t="shared" si="1"/>
        <v>#REF!</v>
      </c>
      <c r="J17" s="78">
        <f t="shared" si="7"/>
        <v>-66.933999999999969</v>
      </c>
      <c r="K17" s="86">
        <f t="shared" si="8"/>
        <v>-4.4784278198592632E-2</v>
      </c>
      <c r="L17" s="18" t="e">
        <f>E17+июнь!L17</f>
        <v>#REF!</v>
      </c>
      <c r="M17" s="18" t="e">
        <f>F17+июнь!M17</f>
        <v>#REF!</v>
      </c>
      <c r="N17" s="18" t="e">
        <f>G17+июнь!N17</f>
        <v>#REF!</v>
      </c>
      <c r="O17" s="78" t="e">
        <f t="shared" si="2"/>
        <v>#REF!</v>
      </c>
      <c r="P17" s="86" t="e">
        <f t="shared" si="3"/>
        <v>#REF!</v>
      </c>
      <c r="Q17" s="78" t="e">
        <f t="shared" si="4"/>
        <v>#REF!</v>
      </c>
      <c r="R17" s="524" t="e">
        <f t="shared" si="5"/>
        <v>#REF!</v>
      </c>
    </row>
    <row r="18" spans="1:18">
      <c r="A18" s="1292"/>
      <c r="B18" s="1331"/>
      <c r="C18" s="1308"/>
      <c r="D18" s="1021" t="s">
        <v>16</v>
      </c>
      <c r="E18" s="11">
        <f>E17/E16</f>
        <v>0.19649265578318048</v>
      </c>
      <c r="F18" s="11" t="e">
        <f>F17/F16</f>
        <v>#REF!</v>
      </c>
      <c r="G18" s="11">
        <f>G17/G25</f>
        <v>0.22730378143600793</v>
      </c>
      <c r="H18" s="452"/>
      <c r="I18" s="453" t="e">
        <f>G18-F18</f>
        <v>#REF!</v>
      </c>
      <c r="J18" s="454"/>
      <c r="K18" s="453">
        <f>G18-E18</f>
        <v>3.0811125652827454E-2</v>
      </c>
      <c r="L18" s="19" t="e">
        <f t="shared" ref="L18:N18" si="9">L17/L16</f>
        <v>#REF!</v>
      </c>
      <c r="M18" s="11" t="e">
        <f t="shared" si="9"/>
        <v>#REF!</v>
      </c>
      <c r="N18" s="11" t="e">
        <f t="shared" si="9"/>
        <v>#REF!</v>
      </c>
      <c r="O18" s="452"/>
      <c r="P18" s="453" t="e">
        <f>N18-M18</f>
        <v>#REF!</v>
      </c>
      <c r="Q18" s="454"/>
      <c r="R18" s="571" t="e">
        <f>N18-L18</f>
        <v>#REF!</v>
      </c>
    </row>
    <row r="19" spans="1:18" hidden="1">
      <c r="A19" s="1292"/>
      <c r="B19" s="1331"/>
      <c r="C19" s="1307" t="s">
        <v>17</v>
      </c>
      <c r="D19" s="1021" t="s">
        <v>14</v>
      </c>
      <c r="E19" s="9">
        <v>1361.5450000000001</v>
      </c>
      <c r="F19" s="9">
        <v>1200.2811745896015</v>
      </c>
      <c r="G19" s="1031" t="e">
        <f>F20*G16</f>
        <v>#REF!</v>
      </c>
      <c r="H19" s="78" t="e">
        <f t="shared" si="0"/>
        <v>#REF!</v>
      </c>
      <c r="I19" s="86" t="e">
        <f t="shared" si="1"/>
        <v>#REF!</v>
      </c>
      <c r="J19" s="78" t="e">
        <f t="shared" si="7"/>
        <v>#REF!</v>
      </c>
      <c r="K19" s="86" t="e">
        <f t="shared" si="8"/>
        <v>#REF!</v>
      </c>
      <c r="L19" s="18" t="e">
        <f>E19+июнь!L19</f>
        <v>#REF!</v>
      </c>
      <c r="M19" s="18" t="e">
        <f>F19+июнь!M19</f>
        <v>#REF!</v>
      </c>
      <c r="N19" s="18" t="e">
        <f>G19+июнь!N19</f>
        <v>#REF!</v>
      </c>
      <c r="O19" s="78" t="e">
        <f t="shared" si="2"/>
        <v>#REF!</v>
      </c>
      <c r="P19" s="86" t="e">
        <f t="shared" si="3"/>
        <v>#REF!</v>
      </c>
      <c r="Q19" s="78" t="e">
        <f t="shared" si="4"/>
        <v>#REF!</v>
      </c>
      <c r="R19" s="524" t="e">
        <f t="shared" si="5"/>
        <v>#REF!</v>
      </c>
    </row>
    <row r="20" spans="1:18" hidden="1">
      <c r="A20" s="1292"/>
      <c r="B20" s="1331"/>
      <c r="C20" s="1308"/>
      <c r="D20" s="1021" t="s">
        <v>16</v>
      </c>
      <c r="E20" s="11">
        <f>E19/E16</f>
        <v>0.1790016860967682</v>
      </c>
      <c r="F20" s="11" t="e">
        <f>F19/F16</f>
        <v>#REF!</v>
      </c>
      <c r="G20" s="1032" t="e">
        <f>G19/G16</f>
        <v>#REF!</v>
      </c>
      <c r="H20" s="78" t="e">
        <f t="shared" si="0"/>
        <v>#REF!</v>
      </c>
      <c r="I20" s="86" t="e">
        <f t="shared" si="1"/>
        <v>#REF!</v>
      </c>
      <c r="J20" s="78" t="e">
        <f t="shared" si="7"/>
        <v>#REF!</v>
      </c>
      <c r="K20" s="86" t="e">
        <f t="shared" si="8"/>
        <v>#REF!</v>
      </c>
      <c r="L20" s="19" t="e">
        <f t="shared" ref="L20:N20" si="10">L19/L16</f>
        <v>#REF!</v>
      </c>
      <c r="M20" s="11" t="e">
        <f t="shared" si="10"/>
        <v>#REF!</v>
      </c>
      <c r="N20" s="11" t="e">
        <f t="shared" si="10"/>
        <v>#REF!</v>
      </c>
      <c r="O20" s="78" t="e">
        <f t="shared" si="2"/>
        <v>#REF!</v>
      </c>
      <c r="P20" s="86" t="e">
        <f t="shared" si="3"/>
        <v>#REF!</v>
      </c>
      <c r="Q20" s="78" t="e">
        <f t="shared" si="4"/>
        <v>#REF!</v>
      </c>
      <c r="R20" s="524" t="e">
        <f t="shared" si="5"/>
        <v>#REF!</v>
      </c>
    </row>
    <row r="21" spans="1:18" hidden="1">
      <c r="A21" s="1292"/>
      <c r="B21" s="1331"/>
      <c r="C21" s="1307" t="s">
        <v>18</v>
      </c>
      <c r="D21" s="1021" t="s">
        <v>14</v>
      </c>
      <c r="E21" s="9">
        <v>133.04199999999992</v>
      </c>
      <c r="F21" s="1029" t="e">
        <f>F17-F19</f>
        <v>#REF!</v>
      </c>
      <c r="G21" s="1029" t="e">
        <f>G17-G19</f>
        <v>#REF!</v>
      </c>
      <c r="H21" s="78" t="e">
        <f t="shared" si="0"/>
        <v>#REF!</v>
      </c>
      <c r="I21" s="86" t="e">
        <f t="shared" si="1"/>
        <v>#REF!</v>
      </c>
      <c r="J21" s="78" t="e">
        <f t="shared" si="7"/>
        <v>#REF!</v>
      </c>
      <c r="K21" s="86" t="e">
        <f t="shared" si="8"/>
        <v>#REF!</v>
      </c>
      <c r="L21" s="18" t="e">
        <f>E21+июнь!L21</f>
        <v>#REF!</v>
      </c>
      <c r="M21" s="18" t="e">
        <f>F21+июнь!M21</f>
        <v>#REF!</v>
      </c>
      <c r="N21" s="18" t="e">
        <f>G21+июнь!N21</f>
        <v>#REF!</v>
      </c>
      <c r="O21" s="78" t="e">
        <f t="shared" si="2"/>
        <v>#REF!</v>
      </c>
      <c r="P21" s="86" t="e">
        <f t="shared" si="3"/>
        <v>#REF!</v>
      </c>
      <c r="Q21" s="78" t="e">
        <f t="shared" si="4"/>
        <v>#REF!</v>
      </c>
      <c r="R21" s="524" t="e">
        <f t="shared" si="5"/>
        <v>#REF!</v>
      </c>
    </row>
    <row r="22" spans="1:18" hidden="1">
      <c r="A22" s="1292"/>
      <c r="B22" s="1331"/>
      <c r="C22" s="1308"/>
      <c r="D22" s="1021" t="s">
        <v>16</v>
      </c>
      <c r="E22" s="11">
        <v>-1.3940530795899851E-2</v>
      </c>
      <c r="F22" s="1030" t="e">
        <f>F21/F16</f>
        <v>#REF!</v>
      </c>
      <c r="G22" s="1030" t="e">
        <f>G21/G16</f>
        <v>#REF!</v>
      </c>
      <c r="H22" s="78" t="e">
        <f t="shared" si="0"/>
        <v>#REF!</v>
      </c>
      <c r="I22" s="86" t="e">
        <f t="shared" si="1"/>
        <v>#REF!</v>
      </c>
      <c r="J22" s="78" t="e">
        <f t="shared" si="7"/>
        <v>#REF!</v>
      </c>
      <c r="K22" s="86" t="e">
        <f t="shared" si="8"/>
        <v>#REF!</v>
      </c>
      <c r="L22" s="19" t="e">
        <f t="shared" ref="L22:N22" si="11">L21/L16</f>
        <v>#REF!</v>
      </c>
      <c r="M22" s="11" t="e">
        <f t="shared" si="11"/>
        <v>#REF!</v>
      </c>
      <c r="N22" s="11" t="e">
        <f t="shared" si="11"/>
        <v>#REF!</v>
      </c>
      <c r="O22" s="78" t="e">
        <f t="shared" si="2"/>
        <v>#REF!</v>
      </c>
      <c r="P22" s="86" t="e">
        <f t="shared" si="3"/>
        <v>#REF!</v>
      </c>
      <c r="Q22" s="78" t="e">
        <f t="shared" si="4"/>
        <v>#REF!</v>
      </c>
      <c r="R22" s="524" t="e">
        <f t="shared" si="5"/>
        <v>#REF!</v>
      </c>
    </row>
    <row r="23" spans="1:18" ht="25.5" customHeight="1">
      <c r="A23" s="1292"/>
      <c r="B23" s="1331"/>
      <c r="C23" s="513" t="s">
        <v>111</v>
      </c>
      <c r="D23" s="1023" t="s">
        <v>14</v>
      </c>
      <c r="E23" s="514">
        <f>E16-E17</f>
        <v>6111.7379999999994</v>
      </c>
      <c r="F23" s="514" t="e">
        <f>F16-F17</f>
        <v>#REF!</v>
      </c>
      <c r="G23" s="514">
        <f>G24+G25</f>
        <v>6311.7049999999999</v>
      </c>
      <c r="H23" s="78" t="e">
        <f t="shared" si="0"/>
        <v>#REF!</v>
      </c>
      <c r="I23" s="86" t="e">
        <f t="shared" si="1"/>
        <v>#REF!</v>
      </c>
      <c r="J23" s="78">
        <f t="shared" si="7"/>
        <v>199.96700000000055</v>
      </c>
      <c r="K23" s="86">
        <f t="shared" si="8"/>
        <v>3.2718516402372055E-2</v>
      </c>
      <c r="L23" s="515" t="e">
        <f t="shared" ref="L23:N23" si="12">L16-L17</f>
        <v>#REF!</v>
      </c>
      <c r="M23" s="514" t="e">
        <f t="shared" si="12"/>
        <v>#REF!</v>
      </c>
      <c r="N23" s="514" t="e">
        <f t="shared" si="12"/>
        <v>#REF!</v>
      </c>
      <c r="O23" s="78" t="e">
        <f t="shared" si="2"/>
        <v>#REF!</v>
      </c>
      <c r="P23" s="86" t="e">
        <f t="shared" si="3"/>
        <v>#REF!</v>
      </c>
      <c r="Q23" s="78" t="e">
        <f t="shared" si="4"/>
        <v>#REF!</v>
      </c>
      <c r="R23" s="524" t="e">
        <f t="shared" si="5"/>
        <v>#REF!</v>
      </c>
    </row>
    <row r="24" spans="1:18" ht="25.5" customHeight="1">
      <c r="A24" s="1292"/>
      <c r="B24" s="1331"/>
      <c r="C24" s="518" t="s">
        <v>104</v>
      </c>
      <c r="D24" s="1021" t="s">
        <v>14</v>
      </c>
      <c r="E24" s="516">
        <v>26.861999999999998</v>
      </c>
      <c r="F24" s="516">
        <v>0</v>
      </c>
      <c r="G24" s="516">
        <v>30.89</v>
      </c>
      <c r="H24" s="78">
        <f t="shared" si="0"/>
        <v>30.89</v>
      </c>
      <c r="I24" s="86" t="str">
        <f t="shared" si="1"/>
        <v xml:space="preserve"> </v>
      </c>
      <c r="J24" s="78">
        <f t="shared" si="7"/>
        <v>4.0280000000000022</v>
      </c>
      <c r="K24" s="86">
        <f t="shared" si="8"/>
        <v>0.14995160449705913</v>
      </c>
      <c r="L24" s="516" t="e">
        <f>E24+июнь!L24</f>
        <v>#REF!</v>
      </c>
      <c r="M24" s="516" t="e">
        <f>F24+июнь!M24</f>
        <v>#REF!</v>
      </c>
      <c r="N24" s="516" t="e">
        <f>G24+июнь!N24</f>
        <v>#REF!</v>
      </c>
      <c r="O24" s="78" t="e">
        <f t="shared" si="2"/>
        <v>#REF!</v>
      </c>
      <c r="P24" s="86" t="e">
        <f t="shared" si="3"/>
        <v>#REF!</v>
      </c>
      <c r="Q24" s="78" t="e">
        <f t="shared" si="4"/>
        <v>#REF!</v>
      </c>
      <c r="R24" s="524" t="e">
        <f t="shared" si="5"/>
        <v>#REF!</v>
      </c>
    </row>
    <row r="25" spans="1:18" ht="25.5" customHeight="1" thickBot="1">
      <c r="A25" s="1293"/>
      <c r="B25" s="1332"/>
      <c r="C25" s="525" t="s">
        <v>106</v>
      </c>
      <c r="D25" s="526" t="s">
        <v>14</v>
      </c>
      <c r="E25" s="527">
        <f>E23-E24</f>
        <v>6084.8759999999993</v>
      </c>
      <c r="F25" s="527" t="e">
        <f>F23-F24</f>
        <v>#REF!</v>
      </c>
      <c r="G25" s="527">
        <v>6280.8149999999996</v>
      </c>
      <c r="H25" s="528" t="e">
        <f t="shared" si="0"/>
        <v>#REF!</v>
      </c>
      <c r="I25" s="529" t="e">
        <f t="shared" si="1"/>
        <v>#REF!</v>
      </c>
      <c r="J25" s="528">
        <f t="shared" si="7"/>
        <v>195.93900000000031</v>
      </c>
      <c r="K25" s="529">
        <f t="shared" si="8"/>
        <v>3.2200984868056524E-2</v>
      </c>
      <c r="L25" s="527" t="e">
        <f>E25+июнь!L25</f>
        <v>#REF!</v>
      </c>
      <c r="M25" s="527" t="e">
        <f>F25+июнь!M25</f>
        <v>#REF!</v>
      </c>
      <c r="N25" s="527" t="e">
        <f>G25+июнь!N25</f>
        <v>#REF!</v>
      </c>
      <c r="O25" s="528" t="e">
        <f t="shared" si="2"/>
        <v>#REF!</v>
      </c>
      <c r="P25" s="529" t="e">
        <f t="shared" si="3"/>
        <v>#REF!</v>
      </c>
      <c r="Q25" s="528" t="e">
        <f t="shared" si="4"/>
        <v>#REF!</v>
      </c>
      <c r="R25" s="530" t="e">
        <f t="shared" si="5"/>
        <v>#REF!</v>
      </c>
    </row>
    <row r="26" spans="1:18" ht="22.5" customHeight="1">
      <c r="A26" s="1350">
        <v>3</v>
      </c>
      <c r="B26" s="1353" t="s">
        <v>21</v>
      </c>
      <c r="C26" s="519" t="s">
        <v>19</v>
      </c>
      <c r="D26" s="519" t="s">
        <v>14</v>
      </c>
      <c r="E26" s="521">
        <v>2647.0609999999997</v>
      </c>
      <c r="F26" s="520" t="e">
        <f>#REF!</f>
        <v>#REF!</v>
      </c>
      <c r="G26" s="521">
        <f>G27+G33</f>
        <v>2505.067</v>
      </c>
      <c r="H26" s="534" t="e">
        <f>G26-F26</f>
        <v>#REF!</v>
      </c>
      <c r="I26" s="535" t="e">
        <f>IF(F26=0," ",H26/F26)</f>
        <v>#REF!</v>
      </c>
      <c r="J26" s="534">
        <f>G26-E26</f>
        <v>-141.99399999999969</v>
      </c>
      <c r="K26" s="535">
        <f>IF(E26=0," ",J26/E26)</f>
        <v>-5.3642133672023314E-2</v>
      </c>
      <c r="L26" s="522" t="e">
        <f>E26+июнь!L26</f>
        <v>#REF!</v>
      </c>
      <c r="M26" s="522" t="e">
        <f>F26+июнь!M26</f>
        <v>#REF!</v>
      </c>
      <c r="N26" s="522" t="e">
        <f>G26+июнь!N26</f>
        <v>#REF!</v>
      </c>
      <c r="O26" s="534" t="e">
        <f t="shared" si="2"/>
        <v>#REF!</v>
      </c>
      <c r="P26" s="535" t="e">
        <f t="shared" si="3"/>
        <v>#REF!</v>
      </c>
      <c r="Q26" s="534" t="e">
        <f t="shared" si="4"/>
        <v>#REF!</v>
      </c>
      <c r="R26" s="536" t="e">
        <f t="shared" si="5"/>
        <v>#REF!</v>
      </c>
    </row>
    <row r="27" spans="1:18">
      <c r="A27" s="1351"/>
      <c r="B27" s="1354"/>
      <c r="C27" s="1283" t="s">
        <v>15</v>
      </c>
      <c r="D27" s="1021" t="s">
        <v>14</v>
      </c>
      <c r="E27" s="9">
        <v>282.86799999999999</v>
      </c>
      <c r="F27" s="9" t="e">
        <f>#REF!</f>
        <v>#REF!</v>
      </c>
      <c r="G27" s="1016">
        <v>300.66800000000001</v>
      </c>
      <c r="H27" s="78" t="e">
        <f>G27-F27</f>
        <v>#REF!</v>
      </c>
      <c r="I27" s="86" t="e">
        <f>IF(F27=0," ",H27/F27)</f>
        <v>#REF!</v>
      </c>
      <c r="J27" s="78">
        <f>G27-E27</f>
        <v>17.800000000000011</v>
      </c>
      <c r="K27" s="86">
        <f>IF(E27=0," ",J27/E27)</f>
        <v>6.2926877554194932E-2</v>
      </c>
      <c r="L27" s="18" t="e">
        <f>E27+июнь!L27</f>
        <v>#REF!</v>
      </c>
      <c r="M27" s="18" t="e">
        <f>F27+июнь!M27</f>
        <v>#REF!</v>
      </c>
      <c r="N27" s="18" t="e">
        <f>G27+июнь!N27</f>
        <v>#REF!</v>
      </c>
      <c r="O27" s="78" t="e">
        <f t="shared" si="2"/>
        <v>#REF!</v>
      </c>
      <c r="P27" s="86" t="e">
        <f t="shared" si="3"/>
        <v>#REF!</v>
      </c>
      <c r="Q27" s="78" t="e">
        <f t="shared" si="4"/>
        <v>#REF!</v>
      </c>
      <c r="R27" s="524" t="e">
        <f t="shared" si="5"/>
        <v>#REF!</v>
      </c>
    </row>
    <row r="28" spans="1:18">
      <c r="A28" s="1351"/>
      <c r="B28" s="1354"/>
      <c r="C28" s="1283"/>
      <c r="D28" s="1021" t="s">
        <v>16</v>
      </c>
      <c r="E28" s="11">
        <f>E27/E26</f>
        <v>0.10686115658082682</v>
      </c>
      <c r="F28" s="11" t="e">
        <f>F27/F26</f>
        <v>#REF!</v>
      </c>
      <c r="G28" s="11">
        <f>G27/G35</f>
        <v>0.13780706241257235</v>
      </c>
      <c r="H28" s="452"/>
      <c r="I28" s="453" t="e">
        <f>G28-F28</f>
        <v>#REF!</v>
      </c>
      <c r="J28" s="454"/>
      <c r="K28" s="453">
        <f>G28-E28</f>
        <v>3.0945905831745529E-2</v>
      </c>
      <c r="L28" s="19" t="e">
        <f t="shared" ref="L28:N28" si="13">L27/L26</f>
        <v>#REF!</v>
      </c>
      <c r="M28" s="11" t="e">
        <f t="shared" si="13"/>
        <v>#REF!</v>
      </c>
      <c r="N28" s="11" t="e">
        <f t="shared" si="13"/>
        <v>#REF!</v>
      </c>
      <c r="O28" s="452"/>
      <c r="P28" s="453" t="e">
        <f>N28-M28</f>
        <v>#REF!</v>
      </c>
      <c r="Q28" s="454"/>
      <c r="R28" s="571" t="e">
        <f>N28-L28</f>
        <v>#REF!</v>
      </c>
    </row>
    <row r="29" spans="1:18" hidden="1">
      <c r="A29" s="1351"/>
      <c r="B29" s="1354"/>
      <c r="C29" s="1283" t="s">
        <v>17</v>
      </c>
      <c r="D29" s="1021" t="s">
        <v>14</v>
      </c>
      <c r="E29" s="9">
        <v>298.322</v>
      </c>
      <c r="F29" s="9">
        <v>237.56841967408937</v>
      </c>
      <c r="G29" s="1031" t="e">
        <f>F30*G26</f>
        <v>#REF!</v>
      </c>
      <c r="H29" s="78" t="e">
        <f t="shared" ref="H29:H45" si="14">G29-F29</f>
        <v>#REF!</v>
      </c>
      <c r="I29" s="86" t="e">
        <f t="shared" ref="I29:I45" si="15">IF(F29=0," ",H29/F29)</f>
        <v>#REF!</v>
      </c>
      <c r="J29" s="78" t="e">
        <f t="shared" ref="J29:J45" si="16">G29-E29</f>
        <v>#REF!</v>
      </c>
      <c r="K29" s="86" t="e">
        <f t="shared" ref="K29:K45" si="17">IF(E29=0," ",J29/E29)</f>
        <v>#REF!</v>
      </c>
      <c r="L29" s="18" t="e">
        <f>E29+июнь!L29</f>
        <v>#REF!</v>
      </c>
      <c r="M29" s="18" t="e">
        <f>F29+июнь!M29</f>
        <v>#REF!</v>
      </c>
      <c r="N29" s="18" t="e">
        <f>G29+июнь!N29</f>
        <v>#REF!</v>
      </c>
      <c r="O29" s="78" t="e">
        <f t="shared" si="2"/>
        <v>#REF!</v>
      </c>
      <c r="P29" s="86" t="e">
        <f t="shared" si="3"/>
        <v>#REF!</v>
      </c>
      <c r="Q29" s="78" t="e">
        <f t="shared" si="4"/>
        <v>#REF!</v>
      </c>
      <c r="R29" s="524" t="e">
        <f t="shared" si="5"/>
        <v>#REF!</v>
      </c>
    </row>
    <row r="30" spans="1:18" hidden="1">
      <c r="A30" s="1351"/>
      <c r="B30" s="1354"/>
      <c r="C30" s="1283"/>
      <c r="D30" s="1021" t="s">
        <v>16</v>
      </c>
      <c r="E30" s="11">
        <f>E29/E26</f>
        <v>0.11269932955832905</v>
      </c>
      <c r="F30" s="11" t="e">
        <f>F29/F26</f>
        <v>#REF!</v>
      </c>
      <c r="G30" s="1032" t="e">
        <f>G29/G26</f>
        <v>#REF!</v>
      </c>
      <c r="H30" s="78" t="e">
        <f t="shared" si="14"/>
        <v>#REF!</v>
      </c>
      <c r="I30" s="86" t="e">
        <f t="shared" si="15"/>
        <v>#REF!</v>
      </c>
      <c r="J30" s="78" t="e">
        <f t="shared" si="16"/>
        <v>#REF!</v>
      </c>
      <c r="K30" s="86" t="e">
        <f t="shared" si="17"/>
        <v>#REF!</v>
      </c>
      <c r="L30" s="19" t="e">
        <f t="shared" ref="L30:N30" si="18">L29/L26</f>
        <v>#REF!</v>
      </c>
      <c r="M30" s="11" t="e">
        <f t="shared" si="18"/>
        <v>#REF!</v>
      </c>
      <c r="N30" s="11" t="e">
        <f t="shared" si="18"/>
        <v>#REF!</v>
      </c>
      <c r="O30" s="78" t="e">
        <f t="shared" si="2"/>
        <v>#REF!</v>
      </c>
      <c r="P30" s="86" t="e">
        <f t="shared" si="3"/>
        <v>#REF!</v>
      </c>
      <c r="Q30" s="78" t="e">
        <f t="shared" si="4"/>
        <v>#REF!</v>
      </c>
      <c r="R30" s="524" t="e">
        <f t="shared" si="5"/>
        <v>#REF!</v>
      </c>
    </row>
    <row r="31" spans="1:18" hidden="1">
      <c r="A31" s="1351"/>
      <c r="B31" s="1354"/>
      <c r="C31" s="1283" t="s">
        <v>18</v>
      </c>
      <c r="D31" s="1021" t="s">
        <v>14</v>
      </c>
      <c r="E31" s="9">
        <v>-15.454000000000008</v>
      </c>
      <c r="F31" s="1029" t="e">
        <f>F27-F29</f>
        <v>#REF!</v>
      </c>
      <c r="G31" s="1029" t="e">
        <f>G27-G29</f>
        <v>#REF!</v>
      </c>
      <c r="H31" s="78" t="e">
        <f t="shared" si="14"/>
        <v>#REF!</v>
      </c>
      <c r="I31" s="86" t="e">
        <f t="shared" si="15"/>
        <v>#REF!</v>
      </c>
      <c r="J31" s="78" t="e">
        <f t="shared" si="16"/>
        <v>#REF!</v>
      </c>
      <c r="K31" s="86" t="e">
        <f t="shared" si="17"/>
        <v>#REF!</v>
      </c>
      <c r="L31" s="18" t="e">
        <f>E31+июнь!L31</f>
        <v>#REF!</v>
      </c>
      <c r="M31" s="18" t="e">
        <f>F31+июнь!M31</f>
        <v>#REF!</v>
      </c>
      <c r="N31" s="18" t="e">
        <f>G31+июнь!N31</f>
        <v>#REF!</v>
      </c>
      <c r="O31" s="78" t="e">
        <f t="shared" si="2"/>
        <v>#REF!</v>
      </c>
      <c r="P31" s="86" t="e">
        <f t="shared" si="3"/>
        <v>#REF!</v>
      </c>
      <c r="Q31" s="78" t="e">
        <f t="shared" si="4"/>
        <v>#REF!</v>
      </c>
      <c r="R31" s="524" t="e">
        <f t="shared" si="5"/>
        <v>#REF!</v>
      </c>
    </row>
    <row r="32" spans="1:18" hidden="1">
      <c r="A32" s="1351"/>
      <c r="B32" s="1354"/>
      <c r="C32" s="1283"/>
      <c r="D32" s="1021" t="s">
        <v>16</v>
      </c>
      <c r="E32" s="11">
        <v>-1.3940530795899851E-2</v>
      </c>
      <c r="F32" s="1030" t="e">
        <f>F31/F26</f>
        <v>#REF!</v>
      </c>
      <c r="G32" s="1030" t="e">
        <f>G31/G26</f>
        <v>#REF!</v>
      </c>
      <c r="H32" s="78" t="e">
        <f t="shared" si="14"/>
        <v>#REF!</v>
      </c>
      <c r="I32" s="86" t="e">
        <f t="shared" si="15"/>
        <v>#REF!</v>
      </c>
      <c r="J32" s="78" t="e">
        <f t="shared" si="16"/>
        <v>#REF!</v>
      </c>
      <c r="K32" s="86" t="e">
        <f t="shared" si="17"/>
        <v>#REF!</v>
      </c>
      <c r="L32" s="19" t="e">
        <f t="shared" ref="L32:N32" si="19">L31/L26</f>
        <v>#REF!</v>
      </c>
      <c r="M32" s="11" t="e">
        <f t="shared" si="19"/>
        <v>#REF!</v>
      </c>
      <c r="N32" s="11" t="e">
        <f t="shared" si="19"/>
        <v>#REF!</v>
      </c>
      <c r="O32" s="78" t="e">
        <f t="shared" si="2"/>
        <v>#REF!</v>
      </c>
      <c r="P32" s="86" t="e">
        <f t="shared" si="3"/>
        <v>#REF!</v>
      </c>
      <c r="Q32" s="78" t="e">
        <f t="shared" si="4"/>
        <v>#REF!</v>
      </c>
      <c r="R32" s="524" t="e">
        <f t="shared" si="5"/>
        <v>#REF!</v>
      </c>
    </row>
    <row r="33" spans="1:18" ht="25.5" customHeight="1">
      <c r="A33" s="1351"/>
      <c r="B33" s="1354"/>
      <c r="C33" s="513" t="s">
        <v>111</v>
      </c>
      <c r="D33" s="1021" t="s">
        <v>14</v>
      </c>
      <c r="E33" s="514">
        <f>E26-E27</f>
        <v>2364.1929999999998</v>
      </c>
      <c r="F33" s="514" t="e">
        <f>F26-F27</f>
        <v>#REF!</v>
      </c>
      <c r="G33" s="514">
        <f>G34+G35</f>
        <v>2204.3989999999999</v>
      </c>
      <c r="H33" s="78" t="e">
        <f t="shared" si="14"/>
        <v>#REF!</v>
      </c>
      <c r="I33" s="86" t="e">
        <f t="shared" si="15"/>
        <v>#REF!</v>
      </c>
      <c r="J33" s="78">
        <f t="shared" si="16"/>
        <v>-159.79399999999987</v>
      </c>
      <c r="K33" s="86">
        <f t="shared" si="17"/>
        <v>-6.7589236580938988E-2</v>
      </c>
      <c r="L33" s="515" t="e">
        <f t="shared" ref="L33:N33" si="20">L26-L27</f>
        <v>#REF!</v>
      </c>
      <c r="M33" s="514" t="e">
        <f t="shared" si="20"/>
        <v>#REF!</v>
      </c>
      <c r="N33" s="514" t="e">
        <f t="shared" si="20"/>
        <v>#REF!</v>
      </c>
      <c r="O33" s="78" t="e">
        <f t="shared" si="2"/>
        <v>#REF!</v>
      </c>
      <c r="P33" s="86" t="e">
        <f t="shared" si="3"/>
        <v>#REF!</v>
      </c>
      <c r="Q33" s="78" t="e">
        <f t="shared" si="4"/>
        <v>#REF!</v>
      </c>
      <c r="R33" s="524" t="e">
        <f t="shared" si="5"/>
        <v>#REF!</v>
      </c>
    </row>
    <row r="34" spans="1:18" ht="25.5" customHeight="1">
      <c r="A34" s="1351"/>
      <c r="B34" s="1354"/>
      <c r="C34" s="518" t="s">
        <v>104</v>
      </c>
      <c r="D34" s="1021" t="s">
        <v>14</v>
      </c>
      <c r="E34" s="516">
        <v>60.387999999999998</v>
      </c>
      <c r="F34" s="1019">
        <f>'Баланс ВОЭК (план 2013)'!I11+'Баланс ВОЭК (план 2013)'!I12</f>
        <v>60.387999999999998</v>
      </c>
      <c r="G34" s="516">
        <v>22.594999999999999</v>
      </c>
      <c r="H34" s="78">
        <f t="shared" si="14"/>
        <v>-37.792999999999999</v>
      </c>
      <c r="I34" s="86">
        <f t="shared" si="15"/>
        <v>-0.62583625885937599</v>
      </c>
      <c r="J34" s="78">
        <f t="shared" si="16"/>
        <v>-37.792999999999999</v>
      </c>
      <c r="K34" s="86">
        <f t="shared" si="17"/>
        <v>-0.62583625885937599</v>
      </c>
      <c r="L34" s="516" t="e">
        <f>E34+июнь!L34</f>
        <v>#REF!</v>
      </c>
      <c r="M34" s="516" t="e">
        <f>F34+июнь!M34</f>
        <v>#REF!</v>
      </c>
      <c r="N34" s="516" t="e">
        <f>G34+июнь!N34</f>
        <v>#REF!</v>
      </c>
      <c r="O34" s="78" t="e">
        <f t="shared" si="2"/>
        <v>#REF!</v>
      </c>
      <c r="P34" s="86" t="e">
        <f t="shared" si="3"/>
        <v>#REF!</v>
      </c>
      <c r="Q34" s="78" t="e">
        <f t="shared" si="4"/>
        <v>#REF!</v>
      </c>
      <c r="R34" s="524" t="e">
        <f t="shared" si="5"/>
        <v>#REF!</v>
      </c>
    </row>
    <row r="35" spans="1:18" ht="25.5" customHeight="1" thickBot="1">
      <c r="A35" s="1352"/>
      <c r="B35" s="1355"/>
      <c r="C35" s="525" t="s">
        <v>106</v>
      </c>
      <c r="D35" s="526" t="s">
        <v>14</v>
      </c>
      <c r="E35" s="527">
        <f>E33-E34</f>
        <v>2303.8049999999998</v>
      </c>
      <c r="F35" s="527" t="e">
        <f>F33-F34</f>
        <v>#REF!</v>
      </c>
      <c r="G35" s="1042">
        <f>1567.549+614.255</f>
        <v>2181.8040000000001</v>
      </c>
      <c r="H35" s="528" t="e">
        <f t="shared" si="14"/>
        <v>#REF!</v>
      </c>
      <c r="I35" s="529" t="e">
        <f t="shared" si="15"/>
        <v>#REF!</v>
      </c>
      <c r="J35" s="528">
        <f t="shared" si="16"/>
        <v>-122.00099999999975</v>
      </c>
      <c r="K35" s="529">
        <f t="shared" si="17"/>
        <v>-5.295630489559653E-2</v>
      </c>
      <c r="L35" s="527" t="e">
        <f>E35+июнь!L35</f>
        <v>#REF!</v>
      </c>
      <c r="M35" s="527" t="e">
        <f>F35+июнь!M35</f>
        <v>#REF!</v>
      </c>
      <c r="N35" s="527" t="e">
        <f>G35+июнь!N35</f>
        <v>#REF!</v>
      </c>
      <c r="O35" s="528" t="e">
        <f t="shared" si="2"/>
        <v>#REF!</v>
      </c>
      <c r="P35" s="529" t="e">
        <f t="shared" si="3"/>
        <v>#REF!</v>
      </c>
      <c r="Q35" s="528" t="e">
        <f t="shared" si="4"/>
        <v>#REF!</v>
      </c>
      <c r="R35" s="530" t="e">
        <f t="shared" si="5"/>
        <v>#REF!</v>
      </c>
    </row>
    <row r="36" spans="1:18" ht="22.5" customHeight="1">
      <c r="A36" s="1350">
        <v>4</v>
      </c>
      <c r="B36" s="1353" t="s">
        <v>22</v>
      </c>
      <c r="C36" s="519" t="s">
        <v>19</v>
      </c>
      <c r="D36" s="519" t="s">
        <v>14</v>
      </c>
      <c r="E36" s="521">
        <v>32.546999999999997</v>
      </c>
      <c r="F36" s="520" t="e">
        <f>#REF!</f>
        <v>#REF!</v>
      </c>
      <c r="G36" s="521">
        <f>G37+G43</f>
        <v>27.561</v>
      </c>
      <c r="H36" s="534" t="e">
        <f t="shared" si="14"/>
        <v>#REF!</v>
      </c>
      <c r="I36" s="535" t="e">
        <f t="shared" si="15"/>
        <v>#REF!</v>
      </c>
      <c r="J36" s="534">
        <f t="shared" si="16"/>
        <v>-4.9859999999999971</v>
      </c>
      <c r="K36" s="535">
        <f t="shared" si="17"/>
        <v>-0.15319384275048384</v>
      </c>
      <c r="L36" s="522" t="e">
        <f>E36+июнь!L36</f>
        <v>#REF!</v>
      </c>
      <c r="M36" s="522" t="e">
        <f>F36+июнь!M36</f>
        <v>#REF!</v>
      </c>
      <c r="N36" s="522" t="e">
        <f>G36+июнь!N36</f>
        <v>#REF!</v>
      </c>
      <c r="O36" s="534" t="e">
        <f t="shared" si="2"/>
        <v>#REF!</v>
      </c>
      <c r="P36" s="535" t="e">
        <f t="shared" si="3"/>
        <v>#REF!</v>
      </c>
      <c r="Q36" s="534" t="e">
        <f t="shared" si="4"/>
        <v>#REF!</v>
      </c>
      <c r="R36" s="536" t="e">
        <f t="shared" si="5"/>
        <v>#REF!</v>
      </c>
    </row>
    <row r="37" spans="1:18">
      <c r="A37" s="1351"/>
      <c r="B37" s="1354"/>
      <c r="C37" s="1283" t="s">
        <v>15</v>
      </c>
      <c r="D37" s="1021" t="s">
        <v>14</v>
      </c>
      <c r="E37" s="9">
        <v>12.84</v>
      </c>
      <c r="F37" s="9" t="e">
        <f>#REF!</f>
        <v>#REF!</v>
      </c>
      <c r="G37" s="9">
        <v>2.86</v>
      </c>
      <c r="H37" s="78" t="e">
        <f t="shared" si="14"/>
        <v>#REF!</v>
      </c>
      <c r="I37" s="86" t="e">
        <f t="shared" si="15"/>
        <v>#REF!</v>
      </c>
      <c r="J37" s="78">
        <f t="shared" si="16"/>
        <v>-9.98</v>
      </c>
      <c r="K37" s="86">
        <f t="shared" si="17"/>
        <v>-0.77725856697819318</v>
      </c>
      <c r="L37" s="18" t="e">
        <f>E37+июнь!L37</f>
        <v>#REF!</v>
      </c>
      <c r="M37" s="18" t="e">
        <f>F37+июнь!M37</f>
        <v>#REF!</v>
      </c>
      <c r="N37" s="18" t="e">
        <f>G37+июнь!N37</f>
        <v>#REF!</v>
      </c>
      <c r="O37" s="78" t="e">
        <f t="shared" si="2"/>
        <v>#REF!</v>
      </c>
      <c r="P37" s="86" t="e">
        <f t="shared" si="3"/>
        <v>#REF!</v>
      </c>
      <c r="Q37" s="78" t="e">
        <f t="shared" si="4"/>
        <v>#REF!</v>
      </c>
      <c r="R37" s="524" t="e">
        <f t="shared" si="5"/>
        <v>#REF!</v>
      </c>
    </row>
    <row r="38" spans="1:18">
      <c r="A38" s="1351"/>
      <c r="B38" s="1354"/>
      <c r="C38" s="1283"/>
      <c r="D38" s="1021" t="s">
        <v>16</v>
      </c>
      <c r="E38" s="11">
        <f>E37/E36</f>
        <v>0.39450640612037979</v>
      </c>
      <c r="F38" s="11" t="e">
        <f>F37/F36</f>
        <v>#REF!</v>
      </c>
      <c r="G38" s="11">
        <f>G37/G45</f>
        <v>0.11578478604105097</v>
      </c>
      <c r="H38" s="452"/>
      <c r="I38" s="453" t="e">
        <f>G38-F38</f>
        <v>#REF!</v>
      </c>
      <c r="J38" s="454"/>
      <c r="K38" s="453">
        <f>G38-E38</f>
        <v>-0.27872162007932882</v>
      </c>
      <c r="L38" s="19" t="e">
        <f t="shared" ref="L38:N38" si="21">L37/L36</f>
        <v>#REF!</v>
      </c>
      <c r="M38" s="11" t="e">
        <f t="shared" si="21"/>
        <v>#REF!</v>
      </c>
      <c r="N38" s="11" t="e">
        <f t="shared" si="21"/>
        <v>#REF!</v>
      </c>
      <c r="O38" s="452"/>
      <c r="P38" s="453" t="e">
        <f>N38-M38</f>
        <v>#REF!</v>
      </c>
      <c r="Q38" s="454"/>
      <c r="R38" s="571" t="e">
        <f>N38-L38</f>
        <v>#REF!</v>
      </c>
    </row>
    <row r="39" spans="1:18" hidden="1">
      <c r="A39" s="1351"/>
      <c r="B39" s="1354"/>
      <c r="C39" s="1283" t="s">
        <v>17</v>
      </c>
      <c r="D39" s="1021" t="s">
        <v>14</v>
      </c>
      <c r="E39" s="9">
        <v>5.4630000000000001</v>
      </c>
      <c r="F39" s="9">
        <v>8.7875745217747134</v>
      </c>
      <c r="G39" s="1031" t="e">
        <f>F40*G36</f>
        <v>#REF!</v>
      </c>
      <c r="H39" s="78" t="e">
        <f t="shared" si="14"/>
        <v>#REF!</v>
      </c>
      <c r="I39" s="86" t="e">
        <f t="shared" si="15"/>
        <v>#REF!</v>
      </c>
      <c r="J39" s="78" t="e">
        <f t="shared" si="16"/>
        <v>#REF!</v>
      </c>
      <c r="K39" s="86" t="e">
        <f t="shared" si="17"/>
        <v>#REF!</v>
      </c>
      <c r="L39" s="18" t="e">
        <f>E39+июнь!L39</f>
        <v>#REF!</v>
      </c>
      <c r="M39" s="18" t="e">
        <f>F39+июнь!M39</f>
        <v>#REF!</v>
      </c>
      <c r="N39" s="18" t="e">
        <f>G39+июнь!N39</f>
        <v>#REF!</v>
      </c>
      <c r="O39" s="78" t="e">
        <f t="shared" si="2"/>
        <v>#REF!</v>
      </c>
      <c r="P39" s="86" t="e">
        <f t="shared" si="3"/>
        <v>#REF!</v>
      </c>
      <c r="Q39" s="78" t="e">
        <f t="shared" si="4"/>
        <v>#REF!</v>
      </c>
      <c r="R39" s="524" t="e">
        <f t="shared" si="5"/>
        <v>#REF!</v>
      </c>
    </row>
    <row r="40" spans="1:18" hidden="1">
      <c r="A40" s="1351"/>
      <c r="B40" s="1354"/>
      <c r="C40" s="1283"/>
      <c r="D40" s="1021" t="s">
        <v>16</v>
      </c>
      <c r="E40" s="11">
        <f>E39/E36</f>
        <v>0.16784957138906814</v>
      </c>
      <c r="F40" s="11" t="e">
        <f>F39/F36</f>
        <v>#REF!</v>
      </c>
      <c r="G40" s="1032" t="e">
        <f>G39/G36</f>
        <v>#REF!</v>
      </c>
      <c r="H40" s="78" t="e">
        <f t="shared" si="14"/>
        <v>#REF!</v>
      </c>
      <c r="I40" s="86" t="e">
        <f t="shared" si="15"/>
        <v>#REF!</v>
      </c>
      <c r="J40" s="78" t="e">
        <f t="shared" si="16"/>
        <v>#REF!</v>
      </c>
      <c r="K40" s="86" t="e">
        <f t="shared" si="17"/>
        <v>#REF!</v>
      </c>
      <c r="L40" s="19" t="e">
        <f t="shared" ref="L40:N40" si="22">L39/L36</f>
        <v>#REF!</v>
      </c>
      <c r="M40" s="11" t="e">
        <f t="shared" si="22"/>
        <v>#REF!</v>
      </c>
      <c r="N40" s="11" t="e">
        <f t="shared" si="22"/>
        <v>#REF!</v>
      </c>
      <c r="O40" s="78" t="e">
        <f t="shared" si="2"/>
        <v>#REF!</v>
      </c>
      <c r="P40" s="86" t="e">
        <f t="shared" si="3"/>
        <v>#REF!</v>
      </c>
      <c r="Q40" s="78" t="e">
        <f t="shared" si="4"/>
        <v>#REF!</v>
      </c>
      <c r="R40" s="524" t="e">
        <f t="shared" si="5"/>
        <v>#REF!</v>
      </c>
    </row>
    <row r="41" spans="1:18" hidden="1">
      <c r="A41" s="1351"/>
      <c r="B41" s="1354"/>
      <c r="C41" s="1283" t="s">
        <v>18</v>
      </c>
      <c r="D41" s="1021" t="s">
        <v>14</v>
      </c>
      <c r="E41" s="9">
        <v>7.3769999999999998</v>
      </c>
      <c r="F41" s="1029" t="e">
        <f>F37-F39</f>
        <v>#REF!</v>
      </c>
      <c r="G41" s="1029" t="e">
        <f>G37-G39</f>
        <v>#REF!</v>
      </c>
      <c r="H41" s="78" t="e">
        <f t="shared" si="14"/>
        <v>#REF!</v>
      </c>
      <c r="I41" s="86" t="e">
        <f t="shared" si="15"/>
        <v>#REF!</v>
      </c>
      <c r="J41" s="78" t="e">
        <f t="shared" si="16"/>
        <v>#REF!</v>
      </c>
      <c r="K41" s="86" t="e">
        <f t="shared" si="17"/>
        <v>#REF!</v>
      </c>
      <c r="L41" s="18" t="e">
        <f>E41+июнь!L41</f>
        <v>#REF!</v>
      </c>
      <c r="M41" s="18" t="e">
        <f>F41+июнь!M41</f>
        <v>#REF!</v>
      </c>
      <c r="N41" s="18" t="e">
        <f>G41+июнь!N41</f>
        <v>#REF!</v>
      </c>
      <c r="O41" s="78" t="e">
        <f t="shared" si="2"/>
        <v>#REF!</v>
      </c>
      <c r="P41" s="86" t="e">
        <f t="shared" si="3"/>
        <v>#REF!</v>
      </c>
      <c r="Q41" s="78" t="e">
        <f t="shared" si="4"/>
        <v>#REF!</v>
      </c>
      <c r="R41" s="524" t="e">
        <f t="shared" si="5"/>
        <v>#REF!</v>
      </c>
    </row>
    <row r="42" spans="1:18" hidden="1">
      <c r="A42" s="1351"/>
      <c r="B42" s="1354"/>
      <c r="C42" s="1283"/>
      <c r="D42" s="1021" t="s">
        <v>16</v>
      </c>
      <c r="E42" s="11">
        <v>-1.3940530795899851E-2</v>
      </c>
      <c r="F42" s="1030" t="e">
        <f>F41/F36</f>
        <v>#REF!</v>
      </c>
      <c r="G42" s="1030" t="e">
        <f>G41/G36</f>
        <v>#REF!</v>
      </c>
      <c r="H42" s="78" t="e">
        <f t="shared" si="14"/>
        <v>#REF!</v>
      </c>
      <c r="I42" s="86" t="e">
        <f t="shared" si="15"/>
        <v>#REF!</v>
      </c>
      <c r="J42" s="78" t="e">
        <f t="shared" si="16"/>
        <v>#REF!</v>
      </c>
      <c r="K42" s="86" t="e">
        <f t="shared" si="17"/>
        <v>#REF!</v>
      </c>
      <c r="L42" s="19" t="e">
        <f t="shared" ref="L42:N42" si="23">L41/L36</f>
        <v>#REF!</v>
      </c>
      <c r="M42" s="11" t="e">
        <f t="shared" si="23"/>
        <v>#REF!</v>
      </c>
      <c r="N42" s="11" t="e">
        <f t="shared" si="23"/>
        <v>#REF!</v>
      </c>
      <c r="O42" s="78" t="e">
        <f t="shared" si="2"/>
        <v>#REF!</v>
      </c>
      <c r="P42" s="86" t="e">
        <f t="shared" si="3"/>
        <v>#REF!</v>
      </c>
      <c r="Q42" s="78" t="e">
        <f t="shared" si="4"/>
        <v>#REF!</v>
      </c>
      <c r="R42" s="524" t="e">
        <f t="shared" si="5"/>
        <v>#REF!</v>
      </c>
    </row>
    <row r="43" spans="1:18" ht="25.5" customHeight="1">
      <c r="A43" s="1351"/>
      <c r="B43" s="1354"/>
      <c r="C43" s="513" t="s">
        <v>111</v>
      </c>
      <c r="D43" s="1021" t="s">
        <v>14</v>
      </c>
      <c r="E43" s="514">
        <f>E36-E37</f>
        <v>19.706999999999997</v>
      </c>
      <c r="F43" s="514" t="e">
        <f>F36-F37</f>
        <v>#REF!</v>
      </c>
      <c r="G43" s="514">
        <f>G44+G45</f>
        <v>24.701000000000001</v>
      </c>
      <c r="H43" s="78" t="e">
        <f t="shared" si="14"/>
        <v>#REF!</v>
      </c>
      <c r="I43" s="86" t="e">
        <f t="shared" si="15"/>
        <v>#REF!</v>
      </c>
      <c r="J43" s="78">
        <f t="shared" si="16"/>
        <v>4.9940000000000033</v>
      </c>
      <c r="K43" s="86">
        <f t="shared" si="17"/>
        <v>0.25341249302278401</v>
      </c>
      <c r="L43" s="515" t="e">
        <f t="shared" ref="L43:N43" si="24">L36-L37</f>
        <v>#REF!</v>
      </c>
      <c r="M43" s="514" t="e">
        <f t="shared" si="24"/>
        <v>#REF!</v>
      </c>
      <c r="N43" s="514" t="e">
        <f t="shared" si="24"/>
        <v>#REF!</v>
      </c>
      <c r="O43" s="78" t="e">
        <f t="shared" si="2"/>
        <v>#REF!</v>
      </c>
      <c r="P43" s="86" t="e">
        <f t="shared" si="3"/>
        <v>#REF!</v>
      </c>
      <c r="Q43" s="78" t="e">
        <f t="shared" si="4"/>
        <v>#REF!</v>
      </c>
      <c r="R43" s="524" t="e">
        <f t="shared" si="5"/>
        <v>#REF!</v>
      </c>
    </row>
    <row r="44" spans="1:18" ht="25.5" customHeight="1">
      <c r="A44" s="1351"/>
      <c r="B44" s="1354"/>
      <c r="C44" s="518" t="s">
        <v>104</v>
      </c>
      <c r="D44" s="1021" t="s">
        <v>14</v>
      </c>
      <c r="E44" s="516">
        <v>0</v>
      </c>
      <c r="F44" s="516">
        <v>0</v>
      </c>
      <c r="G44" s="516">
        <v>0</v>
      </c>
      <c r="H44" s="78">
        <f t="shared" si="14"/>
        <v>0</v>
      </c>
      <c r="I44" s="86" t="str">
        <f t="shared" si="15"/>
        <v xml:space="preserve"> </v>
      </c>
      <c r="J44" s="78">
        <f t="shared" si="16"/>
        <v>0</v>
      </c>
      <c r="K44" s="86" t="str">
        <f t="shared" si="17"/>
        <v xml:space="preserve"> </v>
      </c>
      <c r="L44" s="516" t="e">
        <f>E44+июнь!L44</f>
        <v>#REF!</v>
      </c>
      <c r="M44" s="516" t="e">
        <f>F44+июнь!M44</f>
        <v>#REF!</v>
      </c>
      <c r="N44" s="516" t="e">
        <f>G44+июнь!N44</f>
        <v>#REF!</v>
      </c>
      <c r="O44" s="78" t="e">
        <f t="shared" si="2"/>
        <v>#REF!</v>
      </c>
      <c r="P44" s="86" t="e">
        <f t="shared" si="3"/>
        <v>#REF!</v>
      </c>
      <c r="Q44" s="78" t="e">
        <f t="shared" si="4"/>
        <v>#REF!</v>
      </c>
      <c r="R44" s="524" t="e">
        <f t="shared" si="5"/>
        <v>#REF!</v>
      </c>
    </row>
    <row r="45" spans="1:18" ht="25.5" customHeight="1" thickBot="1">
      <c r="A45" s="1352"/>
      <c r="B45" s="1355"/>
      <c r="C45" s="525" t="s">
        <v>106</v>
      </c>
      <c r="D45" s="526" t="s">
        <v>14</v>
      </c>
      <c r="E45" s="527">
        <f>E43-E44</f>
        <v>19.706999999999997</v>
      </c>
      <c r="F45" s="527" t="e">
        <f>F43-F44</f>
        <v>#REF!</v>
      </c>
      <c r="G45" s="527">
        <v>24.701000000000001</v>
      </c>
      <c r="H45" s="528" t="e">
        <f t="shared" si="14"/>
        <v>#REF!</v>
      </c>
      <c r="I45" s="529" t="e">
        <f t="shared" si="15"/>
        <v>#REF!</v>
      </c>
      <c r="J45" s="528">
        <f t="shared" si="16"/>
        <v>4.9940000000000033</v>
      </c>
      <c r="K45" s="529">
        <f t="shared" si="17"/>
        <v>0.25341249302278401</v>
      </c>
      <c r="L45" s="527" t="e">
        <f>E45+июнь!L45</f>
        <v>#REF!</v>
      </c>
      <c r="M45" s="527" t="e">
        <f>F45+июнь!M45</f>
        <v>#REF!</v>
      </c>
      <c r="N45" s="527" t="e">
        <f>G45+июнь!N45</f>
        <v>#REF!</v>
      </c>
      <c r="O45" s="528" t="e">
        <f t="shared" si="2"/>
        <v>#REF!</v>
      </c>
      <c r="P45" s="529" t="e">
        <f t="shared" si="3"/>
        <v>#REF!</v>
      </c>
      <c r="Q45" s="528" t="e">
        <f t="shared" si="4"/>
        <v>#REF!</v>
      </c>
      <c r="R45" s="530" t="e">
        <f t="shared" si="5"/>
        <v>#REF!</v>
      </c>
    </row>
    <row r="46" spans="1:18" ht="22.5" customHeight="1">
      <c r="A46" s="1350">
        <v>3</v>
      </c>
      <c r="B46" s="1356" t="s">
        <v>87</v>
      </c>
      <c r="C46" s="519" t="s">
        <v>19</v>
      </c>
      <c r="D46" s="519" t="s">
        <v>14</v>
      </c>
      <c r="E46" s="521">
        <f t="shared" ref="E46:G47" si="25">E26+E36</f>
        <v>2679.6079999999997</v>
      </c>
      <c r="F46" s="520" t="e">
        <f t="shared" si="25"/>
        <v>#REF!</v>
      </c>
      <c r="G46" s="520">
        <f t="shared" si="25"/>
        <v>2532.6280000000002</v>
      </c>
      <c r="H46" s="534" t="e">
        <f>G46-F46</f>
        <v>#REF!</v>
      </c>
      <c r="I46" s="535" t="e">
        <f>IF(F46=0," ",H46/F46)</f>
        <v>#REF!</v>
      </c>
      <c r="J46" s="534">
        <f>G46-E46</f>
        <v>-146.97999999999956</v>
      </c>
      <c r="K46" s="535">
        <f>IF(E46=0," ",J46/E46)</f>
        <v>-5.4851306609026235E-2</v>
      </c>
      <c r="L46" s="522" t="e">
        <f>E46+июнь!L46</f>
        <v>#REF!</v>
      </c>
      <c r="M46" s="522" t="e">
        <f>F46+июнь!M46</f>
        <v>#REF!</v>
      </c>
      <c r="N46" s="522" t="e">
        <f>G46+июнь!N46</f>
        <v>#REF!</v>
      </c>
      <c r="O46" s="534" t="e">
        <f t="shared" si="2"/>
        <v>#REF!</v>
      </c>
      <c r="P46" s="535" t="e">
        <f t="shared" si="3"/>
        <v>#REF!</v>
      </c>
      <c r="Q46" s="534" t="e">
        <f t="shared" si="4"/>
        <v>#REF!</v>
      </c>
      <c r="R46" s="536" t="e">
        <f t="shared" si="5"/>
        <v>#REF!</v>
      </c>
    </row>
    <row r="47" spans="1:18">
      <c r="A47" s="1351"/>
      <c r="B47" s="1357"/>
      <c r="C47" s="1283" t="s">
        <v>15</v>
      </c>
      <c r="D47" s="1021" t="s">
        <v>14</v>
      </c>
      <c r="E47" s="9">
        <f t="shared" si="25"/>
        <v>295.70799999999997</v>
      </c>
      <c r="F47" s="9" t="e">
        <f t="shared" si="25"/>
        <v>#REF!</v>
      </c>
      <c r="G47" s="9">
        <f t="shared" si="25"/>
        <v>303.52800000000002</v>
      </c>
      <c r="H47" s="78" t="e">
        <f>G47-F47</f>
        <v>#REF!</v>
      </c>
      <c r="I47" s="86" t="e">
        <f>IF(F47=0," ",H47/F47)</f>
        <v>#REF!</v>
      </c>
      <c r="J47" s="78">
        <f>G47-E47</f>
        <v>7.82000000000005</v>
      </c>
      <c r="K47" s="86">
        <f>IF(E47=0," ",J47/E47)</f>
        <v>2.6445006560526094E-2</v>
      </c>
      <c r="L47" s="18" t="e">
        <f>E47+июнь!L47</f>
        <v>#REF!</v>
      </c>
      <c r="M47" s="18" t="e">
        <f>F47+июнь!M47</f>
        <v>#REF!</v>
      </c>
      <c r="N47" s="18" t="e">
        <f>G47+июнь!N47</f>
        <v>#REF!</v>
      </c>
      <c r="O47" s="78" t="e">
        <f t="shared" si="2"/>
        <v>#REF!</v>
      </c>
      <c r="P47" s="86" t="e">
        <f t="shared" si="3"/>
        <v>#REF!</v>
      </c>
      <c r="Q47" s="78" t="e">
        <f t="shared" si="4"/>
        <v>#REF!</v>
      </c>
      <c r="R47" s="524" t="e">
        <f t="shared" si="5"/>
        <v>#REF!</v>
      </c>
    </row>
    <row r="48" spans="1:18">
      <c r="A48" s="1351"/>
      <c r="B48" s="1357"/>
      <c r="C48" s="1283"/>
      <c r="D48" s="1021" t="s">
        <v>16</v>
      </c>
      <c r="E48" s="11">
        <f>E47/E46</f>
        <v>0.11035494744007332</v>
      </c>
      <c r="F48" s="11" t="e">
        <f>F47/F46</f>
        <v>#REF!</v>
      </c>
      <c r="G48" s="11">
        <f>G47/G46</f>
        <v>0.11984705215294153</v>
      </c>
      <c r="H48" s="452"/>
      <c r="I48" s="453" t="e">
        <f>G48-F48</f>
        <v>#REF!</v>
      </c>
      <c r="J48" s="454"/>
      <c r="K48" s="453">
        <f>G48-E48</f>
        <v>9.4921047128682101E-3</v>
      </c>
      <c r="L48" s="19" t="e">
        <f t="shared" ref="L48:N48" si="26">L47/L46</f>
        <v>#REF!</v>
      </c>
      <c r="M48" s="11" t="e">
        <f t="shared" si="26"/>
        <v>#REF!</v>
      </c>
      <c r="N48" s="11" t="e">
        <f t="shared" si="26"/>
        <v>#REF!</v>
      </c>
      <c r="O48" s="452"/>
      <c r="P48" s="453" t="e">
        <f>N48-M48</f>
        <v>#REF!</v>
      </c>
      <c r="Q48" s="454"/>
      <c r="R48" s="571" t="e">
        <f>N48-L48</f>
        <v>#REF!</v>
      </c>
    </row>
    <row r="49" spans="1:18" hidden="1">
      <c r="A49" s="1351"/>
      <c r="B49" s="1357"/>
      <c r="C49" s="1283" t="s">
        <v>17</v>
      </c>
      <c r="D49" s="1021" t="s">
        <v>14</v>
      </c>
      <c r="E49" s="9">
        <f>E29+E39</f>
        <v>303.78500000000003</v>
      </c>
      <c r="F49" s="9">
        <f>F29+F39</f>
        <v>246.35599419586407</v>
      </c>
      <c r="G49" s="9" t="e">
        <f>G29+G39</f>
        <v>#REF!</v>
      </c>
      <c r="H49" s="78" t="e">
        <f t="shared" ref="H49:H112" si="27">G49-F49</f>
        <v>#REF!</v>
      </c>
      <c r="I49" s="86" t="e">
        <f t="shared" ref="I49:I112" si="28">IF(F49=0," ",H49/F49)</f>
        <v>#REF!</v>
      </c>
      <c r="J49" s="78" t="e">
        <f t="shared" ref="J49:J112" si="29">G49-E49</f>
        <v>#REF!</v>
      </c>
      <c r="K49" s="86" t="e">
        <f t="shared" ref="K49:K112" si="30">IF(E49=0," ",J49/E49)</f>
        <v>#REF!</v>
      </c>
      <c r="L49" s="18" t="e">
        <f>E49+июнь!L49</f>
        <v>#REF!</v>
      </c>
      <c r="M49" s="18" t="e">
        <f>F49+июнь!M49</f>
        <v>#REF!</v>
      </c>
      <c r="N49" s="18" t="e">
        <f>G49+июнь!N49</f>
        <v>#REF!</v>
      </c>
      <c r="O49" s="78" t="e">
        <f t="shared" si="2"/>
        <v>#REF!</v>
      </c>
      <c r="P49" s="86" t="e">
        <f t="shared" si="3"/>
        <v>#REF!</v>
      </c>
      <c r="Q49" s="78" t="e">
        <f t="shared" si="4"/>
        <v>#REF!</v>
      </c>
      <c r="R49" s="524" t="e">
        <f t="shared" si="5"/>
        <v>#REF!</v>
      </c>
    </row>
    <row r="50" spans="1:18" hidden="1">
      <c r="A50" s="1351"/>
      <c r="B50" s="1357"/>
      <c r="C50" s="1283"/>
      <c r="D50" s="1021" t="s">
        <v>16</v>
      </c>
      <c r="E50" s="11">
        <f>E49/E46</f>
        <v>0.11336919430006182</v>
      </c>
      <c r="F50" s="11" t="e">
        <f>F49/F46</f>
        <v>#REF!</v>
      </c>
      <c r="G50" s="11" t="e">
        <f>G49/G46</f>
        <v>#REF!</v>
      </c>
      <c r="H50" s="78" t="e">
        <f t="shared" si="27"/>
        <v>#REF!</v>
      </c>
      <c r="I50" s="86" t="e">
        <f t="shared" si="28"/>
        <v>#REF!</v>
      </c>
      <c r="J50" s="78" t="e">
        <f t="shared" si="29"/>
        <v>#REF!</v>
      </c>
      <c r="K50" s="86" t="e">
        <f t="shared" si="30"/>
        <v>#REF!</v>
      </c>
      <c r="L50" s="19" t="e">
        <f t="shared" ref="L50:N50" si="31">L49/L46</f>
        <v>#REF!</v>
      </c>
      <c r="M50" s="11" t="e">
        <f t="shared" si="31"/>
        <v>#REF!</v>
      </c>
      <c r="N50" s="11" t="e">
        <f t="shared" si="31"/>
        <v>#REF!</v>
      </c>
      <c r="O50" s="78" t="e">
        <f t="shared" si="2"/>
        <v>#REF!</v>
      </c>
      <c r="P50" s="86" t="e">
        <f t="shared" si="3"/>
        <v>#REF!</v>
      </c>
      <c r="Q50" s="78" t="e">
        <f t="shared" si="4"/>
        <v>#REF!</v>
      </c>
      <c r="R50" s="524" t="e">
        <f t="shared" si="5"/>
        <v>#REF!</v>
      </c>
    </row>
    <row r="51" spans="1:18" hidden="1">
      <c r="A51" s="1351"/>
      <c r="B51" s="1357"/>
      <c r="C51" s="1283" t="s">
        <v>18</v>
      </c>
      <c r="D51" s="1021" t="s">
        <v>14</v>
      </c>
      <c r="E51" s="9">
        <f>E31+E41</f>
        <v>-8.0770000000000088</v>
      </c>
      <c r="F51" s="1029" t="e">
        <f>F47-F49</f>
        <v>#REF!</v>
      </c>
      <c r="G51" s="1029" t="e">
        <f>G47-G49</f>
        <v>#REF!</v>
      </c>
      <c r="H51" s="78" t="e">
        <f t="shared" si="27"/>
        <v>#REF!</v>
      </c>
      <c r="I51" s="86" t="e">
        <f t="shared" si="28"/>
        <v>#REF!</v>
      </c>
      <c r="J51" s="78" t="e">
        <f t="shared" si="29"/>
        <v>#REF!</v>
      </c>
      <c r="K51" s="86" t="e">
        <f t="shared" si="30"/>
        <v>#REF!</v>
      </c>
      <c r="L51" s="18" t="e">
        <f>E51+июнь!L51</f>
        <v>#REF!</v>
      </c>
      <c r="M51" s="18" t="e">
        <f>F51+июнь!M51</f>
        <v>#REF!</v>
      </c>
      <c r="N51" s="18" t="e">
        <f>G51+июнь!N51</f>
        <v>#REF!</v>
      </c>
      <c r="O51" s="78" t="e">
        <f t="shared" si="2"/>
        <v>#REF!</v>
      </c>
      <c r="P51" s="86" t="e">
        <f t="shared" si="3"/>
        <v>#REF!</v>
      </c>
      <c r="Q51" s="78" t="e">
        <f t="shared" si="4"/>
        <v>#REF!</v>
      </c>
      <c r="R51" s="524" t="e">
        <f t="shared" si="5"/>
        <v>#REF!</v>
      </c>
    </row>
    <row r="52" spans="1:18" hidden="1">
      <c r="A52" s="1351"/>
      <c r="B52" s="1357"/>
      <c r="C52" s="1283"/>
      <c r="D52" s="1021" t="s">
        <v>16</v>
      </c>
      <c r="E52" s="11">
        <v>-1.3940530795899851E-2</v>
      </c>
      <c r="F52" s="1030" t="e">
        <f>F51/F46</f>
        <v>#REF!</v>
      </c>
      <c r="G52" s="1030" t="e">
        <f>G51/G46</f>
        <v>#REF!</v>
      </c>
      <c r="H52" s="78" t="e">
        <f t="shared" si="27"/>
        <v>#REF!</v>
      </c>
      <c r="I52" s="86" t="e">
        <f t="shared" si="28"/>
        <v>#REF!</v>
      </c>
      <c r="J52" s="78" t="e">
        <f t="shared" si="29"/>
        <v>#REF!</v>
      </c>
      <c r="K52" s="86" t="e">
        <f t="shared" si="30"/>
        <v>#REF!</v>
      </c>
      <c r="L52" s="19" t="e">
        <f t="shared" ref="L52:N52" si="32">L51/L46</f>
        <v>#REF!</v>
      </c>
      <c r="M52" s="11" t="e">
        <f t="shared" si="32"/>
        <v>#REF!</v>
      </c>
      <c r="N52" s="11" t="e">
        <f t="shared" si="32"/>
        <v>#REF!</v>
      </c>
      <c r="O52" s="78" t="e">
        <f t="shared" si="2"/>
        <v>#REF!</v>
      </c>
      <c r="P52" s="86" t="e">
        <f t="shared" si="3"/>
        <v>#REF!</v>
      </c>
      <c r="Q52" s="78" t="e">
        <f t="shared" si="4"/>
        <v>#REF!</v>
      </c>
      <c r="R52" s="524" t="e">
        <f t="shared" si="5"/>
        <v>#REF!</v>
      </c>
    </row>
    <row r="53" spans="1:18" ht="25.5" customHeight="1">
      <c r="A53" s="1351"/>
      <c r="B53" s="1357"/>
      <c r="C53" s="513" t="s">
        <v>111</v>
      </c>
      <c r="D53" s="1021" t="s">
        <v>14</v>
      </c>
      <c r="E53" s="514">
        <f>E46-E47</f>
        <v>2383.8999999999996</v>
      </c>
      <c r="F53" s="514" t="e">
        <f>F46-F47</f>
        <v>#REF!</v>
      </c>
      <c r="G53" s="514">
        <f>G46-G47</f>
        <v>2229.1000000000004</v>
      </c>
      <c r="H53" s="78" t="e">
        <f t="shared" si="27"/>
        <v>#REF!</v>
      </c>
      <c r="I53" s="86" t="e">
        <f t="shared" si="28"/>
        <v>#REF!</v>
      </c>
      <c r="J53" s="78">
        <f t="shared" si="29"/>
        <v>-154.79999999999927</v>
      </c>
      <c r="K53" s="86">
        <f t="shared" si="30"/>
        <v>-6.4935609715172316E-2</v>
      </c>
      <c r="L53" s="515" t="e">
        <f t="shared" ref="L53:N53" si="33">L46-L47</f>
        <v>#REF!</v>
      </c>
      <c r="M53" s="514" t="e">
        <f t="shared" si="33"/>
        <v>#REF!</v>
      </c>
      <c r="N53" s="514" t="e">
        <f t="shared" si="33"/>
        <v>#REF!</v>
      </c>
      <c r="O53" s="78" t="e">
        <f t="shared" si="2"/>
        <v>#REF!</v>
      </c>
      <c r="P53" s="86" t="e">
        <f t="shared" si="3"/>
        <v>#REF!</v>
      </c>
      <c r="Q53" s="78" t="e">
        <f t="shared" si="4"/>
        <v>#REF!</v>
      </c>
      <c r="R53" s="524" t="e">
        <f t="shared" si="5"/>
        <v>#REF!</v>
      </c>
    </row>
    <row r="54" spans="1:18" ht="25.5" customHeight="1">
      <c r="A54" s="1351"/>
      <c r="B54" s="1357"/>
      <c r="C54" s="518" t="s">
        <v>104</v>
      </c>
      <c r="D54" s="1021" t="s">
        <v>14</v>
      </c>
      <c r="E54" s="516">
        <f>E44+E34</f>
        <v>60.387999999999998</v>
      </c>
      <c r="F54" s="1019">
        <f>F34+F44</f>
        <v>60.387999999999998</v>
      </c>
      <c r="G54" s="1019">
        <f>G34+G44</f>
        <v>22.594999999999999</v>
      </c>
      <c r="H54" s="78">
        <f t="shared" si="27"/>
        <v>-37.792999999999999</v>
      </c>
      <c r="I54" s="86">
        <f t="shared" si="28"/>
        <v>-0.62583625885937599</v>
      </c>
      <c r="J54" s="78">
        <f t="shared" si="29"/>
        <v>-37.792999999999999</v>
      </c>
      <c r="K54" s="86">
        <f t="shared" si="30"/>
        <v>-0.62583625885937599</v>
      </c>
      <c r="L54" s="516" t="e">
        <f>E54+июнь!L54</f>
        <v>#REF!</v>
      </c>
      <c r="M54" s="516" t="e">
        <f>F54+июнь!M54</f>
        <v>#REF!</v>
      </c>
      <c r="N54" s="516" t="e">
        <f>G54+июнь!N54</f>
        <v>#REF!</v>
      </c>
      <c r="O54" s="78" t="e">
        <f t="shared" si="2"/>
        <v>#REF!</v>
      </c>
      <c r="P54" s="86" t="e">
        <f t="shared" si="3"/>
        <v>#REF!</v>
      </c>
      <c r="Q54" s="78" t="e">
        <f t="shared" si="4"/>
        <v>#REF!</v>
      </c>
      <c r="R54" s="524" t="e">
        <f t="shared" si="5"/>
        <v>#REF!</v>
      </c>
    </row>
    <row r="55" spans="1:18" ht="25.5" customHeight="1" thickBot="1">
      <c r="A55" s="1352"/>
      <c r="B55" s="1358"/>
      <c r="C55" s="525" t="s">
        <v>106</v>
      </c>
      <c r="D55" s="526" t="s">
        <v>14</v>
      </c>
      <c r="E55" s="527">
        <f>E53-E54</f>
        <v>2323.5119999999997</v>
      </c>
      <c r="F55" s="527" t="e">
        <f>F53-F54</f>
        <v>#REF!</v>
      </c>
      <c r="G55" s="527">
        <f>G53-G54</f>
        <v>2206.5050000000006</v>
      </c>
      <c r="H55" s="528" t="e">
        <f t="shared" si="27"/>
        <v>#REF!</v>
      </c>
      <c r="I55" s="529" t="e">
        <f t="shared" si="28"/>
        <v>#REF!</v>
      </c>
      <c r="J55" s="528">
        <f t="shared" si="29"/>
        <v>-117.00699999999915</v>
      </c>
      <c r="K55" s="529">
        <f t="shared" si="30"/>
        <v>-5.0357820402906962E-2</v>
      </c>
      <c r="L55" s="527" t="e">
        <f>E55+июнь!L55</f>
        <v>#REF!</v>
      </c>
      <c r="M55" s="527" t="e">
        <f>F55+июнь!M55</f>
        <v>#REF!</v>
      </c>
      <c r="N55" s="527" t="e">
        <f>G55+июнь!N55</f>
        <v>#REF!</v>
      </c>
      <c r="O55" s="528" t="e">
        <f t="shared" si="2"/>
        <v>#REF!</v>
      </c>
      <c r="P55" s="529" t="e">
        <f t="shared" si="3"/>
        <v>#REF!</v>
      </c>
      <c r="Q55" s="528" t="e">
        <f t="shared" si="4"/>
        <v>#REF!</v>
      </c>
      <c r="R55" s="530" t="e">
        <f t="shared" si="5"/>
        <v>#REF!</v>
      </c>
    </row>
    <row r="56" spans="1:18" ht="19.5" customHeight="1">
      <c r="A56" s="1350">
        <v>5</v>
      </c>
      <c r="B56" s="1353" t="s">
        <v>6</v>
      </c>
      <c r="C56" s="519" t="s">
        <v>19</v>
      </c>
      <c r="D56" s="519" t="s">
        <v>14</v>
      </c>
      <c r="E56" s="521">
        <v>5203.2380000000003</v>
      </c>
      <c r="F56" s="520" t="e">
        <f>#REF!</f>
        <v>#REF!</v>
      </c>
      <c r="G56" s="521">
        <f>G57+G63</f>
        <v>4902.1560000000009</v>
      </c>
      <c r="H56" s="534" t="e">
        <f t="shared" si="27"/>
        <v>#REF!</v>
      </c>
      <c r="I56" s="535" t="e">
        <f t="shared" si="28"/>
        <v>#REF!</v>
      </c>
      <c r="J56" s="534">
        <f t="shared" si="29"/>
        <v>-301.08199999999943</v>
      </c>
      <c r="K56" s="535">
        <f t="shared" si="30"/>
        <v>-5.7864352927926688E-2</v>
      </c>
      <c r="L56" s="522" t="e">
        <f>E56+июнь!L56</f>
        <v>#REF!</v>
      </c>
      <c r="M56" s="522" t="e">
        <f>F56+июнь!M56</f>
        <v>#REF!</v>
      </c>
      <c r="N56" s="522" t="e">
        <f>G56+июнь!N56</f>
        <v>#REF!</v>
      </c>
      <c r="O56" s="534" t="e">
        <f t="shared" si="2"/>
        <v>#REF!</v>
      </c>
      <c r="P56" s="535" t="e">
        <f t="shared" si="3"/>
        <v>#REF!</v>
      </c>
      <c r="Q56" s="534" t="e">
        <f t="shared" si="4"/>
        <v>#REF!</v>
      </c>
      <c r="R56" s="536" t="e">
        <f t="shared" si="5"/>
        <v>#REF!</v>
      </c>
    </row>
    <row r="57" spans="1:18">
      <c r="A57" s="1351"/>
      <c r="B57" s="1354"/>
      <c r="C57" s="1283" t="s">
        <v>15</v>
      </c>
      <c r="D57" s="1021" t="s">
        <v>14</v>
      </c>
      <c r="E57" s="9">
        <v>671.35299999999995</v>
      </c>
      <c r="F57" s="9" t="e">
        <f>#REF!</f>
        <v>#REF!</v>
      </c>
      <c r="G57" s="9">
        <v>490.23</v>
      </c>
      <c r="H57" s="78" t="e">
        <f t="shared" si="27"/>
        <v>#REF!</v>
      </c>
      <c r="I57" s="86" t="e">
        <f t="shared" si="28"/>
        <v>#REF!</v>
      </c>
      <c r="J57" s="78">
        <f t="shared" si="29"/>
        <v>-181.12299999999993</v>
      </c>
      <c r="K57" s="86">
        <f t="shared" si="30"/>
        <v>-0.2697880250777161</v>
      </c>
      <c r="L57" s="18" t="e">
        <f>E57+июнь!L57</f>
        <v>#REF!</v>
      </c>
      <c r="M57" s="18" t="e">
        <f>F57+июнь!M57</f>
        <v>#REF!</v>
      </c>
      <c r="N57" s="18" t="e">
        <f>G57+июнь!N57</f>
        <v>#REF!</v>
      </c>
      <c r="O57" s="78" t="e">
        <f t="shared" si="2"/>
        <v>#REF!</v>
      </c>
      <c r="P57" s="86" t="e">
        <f t="shared" si="3"/>
        <v>#REF!</v>
      </c>
      <c r="Q57" s="78" t="e">
        <f t="shared" si="4"/>
        <v>#REF!</v>
      </c>
      <c r="R57" s="524" t="e">
        <f t="shared" si="5"/>
        <v>#REF!</v>
      </c>
    </row>
    <row r="58" spans="1:18">
      <c r="A58" s="1351"/>
      <c r="B58" s="1354"/>
      <c r="C58" s="1283"/>
      <c r="D58" s="1021" t="s">
        <v>16</v>
      </c>
      <c r="E58" s="11">
        <f>E57/E56</f>
        <v>0.1290260026545009</v>
      </c>
      <c r="F58" s="11" t="e">
        <f>F57/F56</f>
        <v>#REF!</v>
      </c>
      <c r="G58" s="11">
        <f>G57/G65</f>
        <v>0.11111473764519168</v>
      </c>
      <c r="H58" s="452"/>
      <c r="I58" s="453" t="e">
        <f>G58-F58</f>
        <v>#REF!</v>
      </c>
      <c r="J58" s="454"/>
      <c r="K58" s="453">
        <f>G58-E58</f>
        <v>-1.7911265009309216E-2</v>
      </c>
      <c r="L58" s="19" t="e">
        <f t="shared" ref="L58:N58" si="34">L57/L56</f>
        <v>#REF!</v>
      </c>
      <c r="M58" s="11" t="e">
        <f t="shared" si="34"/>
        <v>#REF!</v>
      </c>
      <c r="N58" s="11" t="e">
        <f t="shared" si="34"/>
        <v>#REF!</v>
      </c>
      <c r="O58" s="452"/>
      <c r="P58" s="453" t="e">
        <f>N58-M58</f>
        <v>#REF!</v>
      </c>
      <c r="Q58" s="454"/>
      <c r="R58" s="571" t="e">
        <f>N58-L58</f>
        <v>#REF!</v>
      </c>
    </row>
    <row r="59" spans="1:18" hidden="1">
      <c r="A59" s="1351"/>
      <c r="B59" s="1354"/>
      <c r="C59" s="1283" t="s">
        <v>17</v>
      </c>
      <c r="D59" s="1021" t="s">
        <v>14</v>
      </c>
      <c r="E59" s="9">
        <v>610.92499999999995</v>
      </c>
      <c r="F59" s="9">
        <v>538.88772561278279</v>
      </c>
      <c r="G59" s="1031" t="e">
        <f>F60*G56</f>
        <v>#REF!</v>
      </c>
      <c r="H59" s="78" t="e">
        <f t="shared" si="27"/>
        <v>#REF!</v>
      </c>
      <c r="I59" s="86" t="e">
        <f t="shared" si="28"/>
        <v>#REF!</v>
      </c>
      <c r="J59" s="78" t="e">
        <f t="shared" si="29"/>
        <v>#REF!</v>
      </c>
      <c r="K59" s="86" t="e">
        <f t="shared" si="30"/>
        <v>#REF!</v>
      </c>
      <c r="L59" s="18" t="e">
        <f>E59+июнь!L59</f>
        <v>#REF!</v>
      </c>
      <c r="M59" s="18" t="e">
        <f>F59+июнь!M59</f>
        <v>#REF!</v>
      </c>
      <c r="N59" s="18" t="e">
        <f>G59+июнь!N59</f>
        <v>#REF!</v>
      </c>
      <c r="O59" s="78" t="e">
        <f t="shared" si="2"/>
        <v>#REF!</v>
      </c>
      <c r="P59" s="86" t="e">
        <f t="shared" si="3"/>
        <v>#REF!</v>
      </c>
      <c r="Q59" s="78" t="e">
        <f t="shared" si="4"/>
        <v>#REF!</v>
      </c>
      <c r="R59" s="524" t="e">
        <f t="shared" si="5"/>
        <v>#REF!</v>
      </c>
    </row>
    <row r="60" spans="1:18" hidden="1">
      <c r="A60" s="1351"/>
      <c r="B60" s="1354"/>
      <c r="C60" s="1283"/>
      <c r="D60" s="1021" t="s">
        <v>16</v>
      </c>
      <c r="E60" s="11">
        <f>E59/E56</f>
        <v>0.11741246508424176</v>
      </c>
      <c r="F60" s="11" t="e">
        <f>F59/F56</f>
        <v>#REF!</v>
      </c>
      <c r="G60" s="1032" t="e">
        <f>G59/G56</f>
        <v>#REF!</v>
      </c>
      <c r="H60" s="78" t="e">
        <f t="shared" si="27"/>
        <v>#REF!</v>
      </c>
      <c r="I60" s="86" t="e">
        <f t="shared" si="28"/>
        <v>#REF!</v>
      </c>
      <c r="J60" s="78" t="e">
        <f t="shared" si="29"/>
        <v>#REF!</v>
      </c>
      <c r="K60" s="86" t="e">
        <f t="shared" si="30"/>
        <v>#REF!</v>
      </c>
      <c r="L60" s="19" t="e">
        <f t="shared" ref="L60:N60" si="35">L59/L56</f>
        <v>#REF!</v>
      </c>
      <c r="M60" s="11" t="e">
        <f t="shared" si="35"/>
        <v>#REF!</v>
      </c>
      <c r="N60" s="11" t="e">
        <f t="shared" si="35"/>
        <v>#REF!</v>
      </c>
      <c r="O60" s="78" t="e">
        <f t="shared" si="2"/>
        <v>#REF!</v>
      </c>
      <c r="P60" s="86" t="e">
        <f t="shared" si="3"/>
        <v>#REF!</v>
      </c>
      <c r="Q60" s="78" t="e">
        <f t="shared" si="4"/>
        <v>#REF!</v>
      </c>
      <c r="R60" s="524" t="e">
        <f t="shared" si="5"/>
        <v>#REF!</v>
      </c>
    </row>
    <row r="61" spans="1:18" hidden="1">
      <c r="A61" s="1351"/>
      <c r="B61" s="1354"/>
      <c r="C61" s="1283" t="s">
        <v>18</v>
      </c>
      <c r="D61" s="1021" t="s">
        <v>14</v>
      </c>
      <c r="E61" s="9">
        <v>60.427999999999997</v>
      </c>
      <c r="F61" s="1029" t="e">
        <f>F57-F59</f>
        <v>#REF!</v>
      </c>
      <c r="G61" s="1029" t="e">
        <f>G57-G59</f>
        <v>#REF!</v>
      </c>
      <c r="H61" s="78" t="e">
        <f t="shared" si="27"/>
        <v>#REF!</v>
      </c>
      <c r="I61" s="86" t="e">
        <f t="shared" si="28"/>
        <v>#REF!</v>
      </c>
      <c r="J61" s="78" t="e">
        <f t="shared" si="29"/>
        <v>#REF!</v>
      </c>
      <c r="K61" s="86" t="e">
        <f t="shared" si="30"/>
        <v>#REF!</v>
      </c>
      <c r="L61" s="18" t="e">
        <f>E61+июнь!L61</f>
        <v>#REF!</v>
      </c>
      <c r="M61" s="18" t="e">
        <f>F61+июнь!M61</f>
        <v>#REF!</v>
      </c>
      <c r="N61" s="18" t="e">
        <f>G61+июнь!N61</f>
        <v>#REF!</v>
      </c>
      <c r="O61" s="78" t="e">
        <f t="shared" si="2"/>
        <v>#REF!</v>
      </c>
      <c r="P61" s="86" t="e">
        <f t="shared" si="3"/>
        <v>#REF!</v>
      </c>
      <c r="Q61" s="78" t="e">
        <f t="shared" si="4"/>
        <v>#REF!</v>
      </c>
      <c r="R61" s="524" t="e">
        <f t="shared" si="5"/>
        <v>#REF!</v>
      </c>
    </row>
    <row r="62" spans="1:18" hidden="1">
      <c r="A62" s="1351"/>
      <c r="B62" s="1354"/>
      <c r="C62" s="1283"/>
      <c r="D62" s="1021" t="s">
        <v>16</v>
      </c>
      <c r="E62" s="11">
        <v>-1.3940530795899851E-2</v>
      </c>
      <c r="F62" s="1030" t="e">
        <f>F61/F56</f>
        <v>#REF!</v>
      </c>
      <c r="G62" s="1030" t="e">
        <f>G61/G56</f>
        <v>#REF!</v>
      </c>
      <c r="H62" s="78" t="e">
        <f t="shared" si="27"/>
        <v>#REF!</v>
      </c>
      <c r="I62" s="86" t="e">
        <f t="shared" si="28"/>
        <v>#REF!</v>
      </c>
      <c r="J62" s="78" t="e">
        <f t="shared" si="29"/>
        <v>#REF!</v>
      </c>
      <c r="K62" s="86" t="e">
        <f t="shared" si="30"/>
        <v>#REF!</v>
      </c>
      <c r="L62" s="19" t="e">
        <f t="shared" ref="L62:N62" si="36">L61/L56</f>
        <v>#REF!</v>
      </c>
      <c r="M62" s="11" t="e">
        <f t="shared" si="36"/>
        <v>#REF!</v>
      </c>
      <c r="N62" s="11" t="e">
        <f t="shared" si="36"/>
        <v>#REF!</v>
      </c>
      <c r="O62" s="78" t="e">
        <f t="shared" si="2"/>
        <v>#REF!</v>
      </c>
      <c r="P62" s="86" t="e">
        <f t="shared" si="3"/>
        <v>#REF!</v>
      </c>
      <c r="Q62" s="78" t="e">
        <f t="shared" si="4"/>
        <v>#REF!</v>
      </c>
      <c r="R62" s="524" t="e">
        <f t="shared" si="5"/>
        <v>#REF!</v>
      </c>
    </row>
    <row r="63" spans="1:18" ht="25.5" customHeight="1">
      <c r="A63" s="1351"/>
      <c r="B63" s="1354"/>
      <c r="C63" s="513" t="s">
        <v>111</v>
      </c>
      <c r="D63" s="1021" t="s">
        <v>14</v>
      </c>
      <c r="E63" s="514">
        <f>E56-E57</f>
        <v>4531.8850000000002</v>
      </c>
      <c r="F63" s="514" t="e">
        <f>F56-F57</f>
        <v>#REF!</v>
      </c>
      <c r="G63" s="514">
        <f>G64+G65</f>
        <v>4411.9260000000004</v>
      </c>
      <c r="H63" s="78" t="e">
        <f t="shared" si="27"/>
        <v>#REF!</v>
      </c>
      <c r="I63" s="86" t="e">
        <f t="shared" si="28"/>
        <v>#REF!</v>
      </c>
      <c r="J63" s="78">
        <f t="shared" si="29"/>
        <v>-119.95899999999983</v>
      </c>
      <c r="K63" s="86">
        <f t="shared" si="30"/>
        <v>-2.6470000893667828E-2</v>
      </c>
      <c r="L63" s="515" t="e">
        <f t="shared" ref="L63:N63" si="37">L56-L57</f>
        <v>#REF!</v>
      </c>
      <c r="M63" s="514" t="e">
        <f t="shared" si="37"/>
        <v>#REF!</v>
      </c>
      <c r="N63" s="514" t="e">
        <f t="shared" si="37"/>
        <v>#REF!</v>
      </c>
      <c r="O63" s="78" t="e">
        <f t="shared" si="2"/>
        <v>#REF!</v>
      </c>
      <c r="P63" s="86" t="e">
        <f t="shared" si="3"/>
        <v>#REF!</v>
      </c>
      <c r="Q63" s="78" t="e">
        <f t="shared" si="4"/>
        <v>#REF!</v>
      </c>
      <c r="R63" s="524" t="e">
        <f t="shared" si="5"/>
        <v>#REF!</v>
      </c>
    </row>
    <row r="64" spans="1:18" ht="25.5" customHeight="1">
      <c r="A64" s="1351"/>
      <c r="B64" s="1354"/>
      <c r="C64" s="518" t="s">
        <v>104</v>
      </c>
      <c r="D64" s="1021" t="s">
        <v>14</v>
      </c>
      <c r="E64" s="516">
        <v>0</v>
      </c>
      <c r="F64" s="516">
        <v>0</v>
      </c>
      <c r="G64" s="516">
        <v>0</v>
      </c>
      <c r="H64" s="78">
        <f t="shared" si="27"/>
        <v>0</v>
      </c>
      <c r="I64" s="86" t="str">
        <f t="shared" si="28"/>
        <v xml:space="preserve"> </v>
      </c>
      <c r="J64" s="78">
        <f t="shared" si="29"/>
        <v>0</v>
      </c>
      <c r="K64" s="86" t="str">
        <f t="shared" si="30"/>
        <v xml:space="preserve"> </v>
      </c>
      <c r="L64" s="516" t="e">
        <f>E64+июнь!L64</f>
        <v>#REF!</v>
      </c>
      <c r="M64" s="516" t="e">
        <f>F64+июнь!M64</f>
        <v>#REF!</v>
      </c>
      <c r="N64" s="516" t="e">
        <f>G64+июнь!N64</f>
        <v>#REF!</v>
      </c>
      <c r="O64" s="78" t="e">
        <f t="shared" si="2"/>
        <v>#REF!</v>
      </c>
      <c r="P64" s="86" t="e">
        <f t="shared" si="3"/>
        <v>#REF!</v>
      </c>
      <c r="Q64" s="78" t="e">
        <f t="shared" si="4"/>
        <v>#REF!</v>
      </c>
      <c r="R64" s="524" t="e">
        <f t="shared" si="5"/>
        <v>#REF!</v>
      </c>
    </row>
    <row r="65" spans="1:18" ht="25.5" customHeight="1" thickBot="1">
      <c r="A65" s="1352"/>
      <c r="B65" s="1355"/>
      <c r="C65" s="525" t="s">
        <v>106</v>
      </c>
      <c r="D65" s="526" t="s">
        <v>14</v>
      </c>
      <c r="E65" s="527">
        <f>E63-E64</f>
        <v>4531.8850000000002</v>
      </c>
      <c r="F65" s="527" t="e">
        <f>F63-F64</f>
        <v>#REF!</v>
      </c>
      <c r="G65" s="527">
        <v>4411.9260000000004</v>
      </c>
      <c r="H65" s="528" t="e">
        <f t="shared" si="27"/>
        <v>#REF!</v>
      </c>
      <c r="I65" s="529" t="e">
        <f t="shared" si="28"/>
        <v>#REF!</v>
      </c>
      <c r="J65" s="528">
        <f t="shared" si="29"/>
        <v>-119.95899999999983</v>
      </c>
      <c r="K65" s="529">
        <f t="shared" si="30"/>
        <v>-2.6470000893667828E-2</v>
      </c>
      <c r="L65" s="527" t="e">
        <f>E65+июнь!L65</f>
        <v>#REF!</v>
      </c>
      <c r="M65" s="527" t="e">
        <f>F65+июнь!M65</f>
        <v>#REF!</v>
      </c>
      <c r="N65" s="527" t="e">
        <f>G65+июнь!N65</f>
        <v>#REF!</v>
      </c>
      <c r="O65" s="528" t="e">
        <f t="shared" si="2"/>
        <v>#REF!</v>
      </c>
      <c r="P65" s="529" t="e">
        <f t="shared" si="3"/>
        <v>#REF!</v>
      </c>
      <c r="Q65" s="528" t="e">
        <f t="shared" si="4"/>
        <v>#REF!</v>
      </c>
      <c r="R65" s="530" t="e">
        <f t="shared" si="5"/>
        <v>#REF!</v>
      </c>
    </row>
    <row r="66" spans="1:18" ht="22.5" customHeight="1">
      <c r="A66" s="1350">
        <v>6</v>
      </c>
      <c r="B66" s="1353" t="s">
        <v>7</v>
      </c>
      <c r="C66" s="519" t="s">
        <v>19</v>
      </c>
      <c r="D66" s="519" t="s">
        <v>14</v>
      </c>
      <c r="E66" s="521">
        <v>15125.936000000002</v>
      </c>
      <c r="F66" s="520" t="e">
        <f>#REF!</f>
        <v>#REF!</v>
      </c>
      <c r="G66" s="521">
        <f>G67+G73</f>
        <v>15473.234999999999</v>
      </c>
      <c r="H66" s="534" t="e">
        <f t="shared" si="27"/>
        <v>#REF!</v>
      </c>
      <c r="I66" s="535" t="e">
        <f t="shared" si="28"/>
        <v>#REF!</v>
      </c>
      <c r="J66" s="534">
        <f t="shared" si="29"/>
        <v>347.29899999999725</v>
      </c>
      <c r="K66" s="535">
        <f t="shared" si="30"/>
        <v>2.2960496461177492E-2</v>
      </c>
      <c r="L66" s="522" t="e">
        <f>E66+июнь!L66</f>
        <v>#REF!</v>
      </c>
      <c r="M66" s="522" t="e">
        <f>F66+июнь!M66</f>
        <v>#REF!</v>
      </c>
      <c r="N66" s="522" t="e">
        <f>G66+июнь!N66</f>
        <v>#REF!</v>
      </c>
      <c r="O66" s="534" t="e">
        <f t="shared" si="2"/>
        <v>#REF!</v>
      </c>
      <c r="P66" s="535" t="e">
        <f t="shared" si="3"/>
        <v>#REF!</v>
      </c>
      <c r="Q66" s="534" t="e">
        <f t="shared" si="4"/>
        <v>#REF!</v>
      </c>
      <c r="R66" s="536" t="e">
        <f t="shared" si="5"/>
        <v>#REF!</v>
      </c>
    </row>
    <row r="67" spans="1:18">
      <c r="A67" s="1351"/>
      <c r="B67" s="1354"/>
      <c r="C67" s="1283" t="s">
        <v>15</v>
      </c>
      <c r="D67" s="1021" t="s">
        <v>14</v>
      </c>
      <c r="E67" s="9">
        <v>2665.172</v>
      </c>
      <c r="F67" s="9" t="e">
        <f>#REF!</f>
        <v>#REF!</v>
      </c>
      <c r="G67" s="1016">
        <v>2613.6489999999999</v>
      </c>
      <c r="H67" s="78" t="e">
        <f t="shared" si="27"/>
        <v>#REF!</v>
      </c>
      <c r="I67" s="86" t="e">
        <f t="shared" si="28"/>
        <v>#REF!</v>
      </c>
      <c r="J67" s="78">
        <f t="shared" si="29"/>
        <v>-51.523000000000138</v>
      </c>
      <c r="K67" s="86">
        <f t="shared" si="30"/>
        <v>-1.9331960563896116E-2</v>
      </c>
      <c r="L67" s="18" t="e">
        <f>E67+июнь!L67</f>
        <v>#REF!</v>
      </c>
      <c r="M67" s="18" t="e">
        <f>F67+июнь!M67</f>
        <v>#REF!</v>
      </c>
      <c r="N67" s="18" t="e">
        <f>G67+июнь!N67</f>
        <v>#REF!</v>
      </c>
      <c r="O67" s="78" t="e">
        <f t="shared" si="2"/>
        <v>#REF!</v>
      </c>
      <c r="P67" s="86" t="e">
        <f t="shared" si="3"/>
        <v>#REF!</v>
      </c>
      <c r="Q67" s="78" t="e">
        <f t="shared" si="4"/>
        <v>#REF!</v>
      </c>
      <c r="R67" s="524" t="e">
        <f t="shared" si="5"/>
        <v>#REF!</v>
      </c>
    </row>
    <row r="68" spans="1:18">
      <c r="A68" s="1351"/>
      <c r="B68" s="1354"/>
      <c r="C68" s="1283"/>
      <c r="D68" s="1021" t="s">
        <v>16</v>
      </c>
      <c r="E68" s="11">
        <f>E67/E66</f>
        <v>0.17619881506836996</v>
      </c>
      <c r="F68" s="11" t="e">
        <f>F67/F66</f>
        <v>#REF!</v>
      </c>
      <c r="G68" s="11">
        <f>G67/G75</f>
        <v>0.20324519000844973</v>
      </c>
      <c r="H68" s="452"/>
      <c r="I68" s="453" t="e">
        <f>G68-F68</f>
        <v>#REF!</v>
      </c>
      <c r="J68" s="454"/>
      <c r="K68" s="453">
        <f>G68-E68</f>
        <v>2.7046374940079776E-2</v>
      </c>
      <c r="L68" s="19" t="e">
        <f t="shared" ref="L68:N68" si="38">L67/L66</f>
        <v>#REF!</v>
      </c>
      <c r="M68" s="11" t="e">
        <f t="shared" si="38"/>
        <v>#REF!</v>
      </c>
      <c r="N68" s="11" t="e">
        <f t="shared" si="38"/>
        <v>#REF!</v>
      </c>
      <c r="O68" s="452"/>
      <c r="P68" s="453" t="e">
        <f>N68-M68</f>
        <v>#REF!</v>
      </c>
      <c r="Q68" s="454"/>
      <c r="R68" s="571" t="e">
        <f>N68-L68</f>
        <v>#REF!</v>
      </c>
    </row>
    <row r="69" spans="1:18" hidden="1">
      <c r="A69" s="1351"/>
      <c r="B69" s="1354"/>
      <c r="C69" s="1283" t="s">
        <v>17</v>
      </c>
      <c r="D69" s="1021" t="s">
        <v>14</v>
      </c>
      <c r="E69" s="9">
        <v>3018.239</v>
      </c>
      <c r="F69" s="9">
        <v>2314.3839978883434</v>
      </c>
      <c r="G69" s="1031" t="e">
        <f>F70*G66</f>
        <v>#REF!</v>
      </c>
      <c r="H69" s="78" t="e">
        <f t="shared" si="27"/>
        <v>#REF!</v>
      </c>
      <c r="I69" s="86" t="e">
        <f t="shared" si="28"/>
        <v>#REF!</v>
      </c>
      <c r="J69" s="78" t="e">
        <f t="shared" si="29"/>
        <v>#REF!</v>
      </c>
      <c r="K69" s="86" t="e">
        <f t="shared" si="30"/>
        <v>#REF!</v>
      </c>
      <c r="L69" s="18" t="e">
        <f>E69+июнь!L69</f>
        <v>#REF!</v>
      </c>
      <c r="M69" s="18" t="e">
        <f>F69+июнь!M69</f>
        <v>#REF!</v>
      </c>
      <c r="N69" s="18" t="e">
        <f>G69+июнь!N69</f>
        <v>#REF!</v>
      </c>
      <c r="O69" s="78" t="e">
        <f t="shared" si="2"/>
        <v>#REF!</v>
      </c>
      <c r="P69" s="86" t="e">
        <f t="shared" si="3"/>
        <v>#REF!</v>
      </c>
      <c r="Q69" s="78" t="e">
        <f t="shared" si="4"/>
        <v>#REF!</v>
      </c>
      <c r="R69" s="524" t="e">
        <f t="shared" si="5"/>
        <v>#REF!</v>
      </c>
    </row>
    <row r="70" spans="1:18" hidden="1">
      <c r="A70" s="1351"/>
      <c r="B70" s="1354"/>
      <c r="C70" s="1283"/>
      <c r="D70" s="1021" t="s">
        <v>16</v>
      </c>
      <c r="E70" s="11">
        <f>E69/E66</f>
        <v>0.19954064330299953</v>
      </c>
      <c r="F70" s="11" t="e">
        <f>F69/F66</f>
        <v>#REF!</v>
      </c>
      <c r="G70" s="1032" t="e">
        <f>G69/G66</f>
        <v>#REF!</v>
      </c>
      <c r="H70" s="78" t="e">
        <f t="shared" si="27"/>
        <v>#REF!</v>
      </c>
      <c r="I70" s="86" t="e">
        <f t="shared" si="28"/>
        <v>#REF!</v>
      </c>
      <c r="J70" s="78" t="e">
        <f t="shared" si="29"/>
        <v>#REF!</v>
      </c>
      <c r="K70" s="86" t="e">
        <f t="shared" si="30"/>
        <v>#REF!</v>
      </c>
      <c r="L70" s="19" t="e">
        <f t="shared" ref="L70:N70" si="39">L69/L66</f>
        <v>#REF!</v>
      </c>
      <c r="M70" s="11" t="e">
        <f t="shared" si="39"/>
        <v>#REF!</v>
      </c>
      <c r="N70" s="11" t="e">
        <f t="shared" si="39"/>
        <v>#REF!</v>
      </c>
      <c r="O70" s="78" t="e">
        <f t="shared" si="2"/>
        <v>#REF!</v>
      </c>
      <c r="P70" s="86" t="e">
        <f t="shared" si="3"/>
        <v>#REF!</v>
      </c>
      <c r="Q70" s="78" t="e">
        <f t="shared" si="4"/>
        <v>#REF!</v>
      </c>
      <c r="R70" s="524" t="e">
        <f t="shared" si="5"/>
        <v>#REF!</v>
      </c>
    </row>
    <row r="71" spans="1:18" hidden="1">
      <c r="A71" s="1351"/>
      <c r="B71" s="1354"/>
      <c r="C71" s="1283" t="s">
        <v>18</v>
      </c>
      <c r="D71" s="1021" t="s">
        <v>14</v>
      </c>
      <c r="E71" s="9">
        <v>-353.06700000000001</v>
      </c>
      <c r="F71" s="1029" t="e">
        <f>F67-F69</f>
        <v>#REF!</v>
      </c>
      <c r="G71" s="1029" t="e">
        <f>G67-G69</f>
        <v>#REF!</v>
      </c>
      <c r="H71" s="78" t="e">
        <f t="shared" si="27"/>
        <v>#REF!</v>
      </c>
      <c r="I71" s="86" t="e">
        <f t="shared" si="28"/>
        <v>#REF!</v>
      </c>
      <c r="J71" s="78" t="e">
        <f t="shared" si="29"/>
        <v>#REF!</v>
      </c>
      <c r="K71" s="86" t="e">
        <f t="shared" si="30"/>
        <v>#REF!</v>
      </c>
      <c r="L71" s="18" t="e">
        <f>E71+июнь!L71</f>
        <v>#REF!</v>
      </c>
      <c r="M71" s="18" t="e">
        <f>F71+июнь!M71</f>
        <v>#REF!</v>
      </c>
      <c r="N71" s="18" t="e">
        <f>G71+июнь!N71</f>
        <v>#REF!</v>
      </c>
      <c r="O71" s="78" t="e">
        <f t="shared" ref="O71:O134" si="40">N71-M71</f>
        <v>#REF!</v>
      </c>
      <c r="P71" s="86" t="e">
        <f t="shared" ref="P71:P134" si="41">IF(M71=0," ",O71/M71)</f>
        <v>#REF!</v>
      </c>
      <c r="Q71" s="78" t="e">
        <f t="shared" ref="Q71:Q134" si="42">N71-L71</f>
        <v>#REF!</v>
      </c>
      <c r="R71" s="524" t="e">
        <f t="shared" ref="R71:R134" si="43">IF(L71=0," ",Q71/L71)</f>
        <v>#REF!</v>
      </c>
    </row>
    <row r="72" spans="1:18" hidden="1">
      <c r="A72" s="1351"/>
      <c r="B72" s="1354"/>
      <c r="C72" s="1283"/>
      <c r="D72" s="1021" t="s">
        <v>16</v>
      </c>
      <c r="E72" s="11">
        <v>-1.3940530795899851E-2</v>
      </c>
      <c r="F72" s="1030" t="e">
        <f>F71/F66</f>
        <v>#REF!</v>
      </c>
      <c r="G72" s="1030" t="e">
        <f>G71/G66</f>
        <v>#REF!</v>
      </c>
      <c r="H72" s="78" t="e">
        <f t="shared" si="27"/>
        <v>#REF!</v>
      </c>
      <c r="I72" s="86" t="e">
        <f t="shared" si="28"/>
        <v>#REF!</v>
      </c>
      <c r="J72" s="78" t="e">
        <f t="shared" si="29"/>
        <v>#REF!</v>
      </c>
      <c r="K72" s="86" t="e">
        <f t="shared" si="30"/>
        <v>#REF!</v>
      </c>
      <c r="L72" s="19" t="e">
        <f t="shared" ref="L72:N72" si="44">L71/L66</f>
        <v>#REF!</v>
      </c>
      <c r="M72" s="11" t="e">
        <f t="shared" si="44"/>
        <v>#REF!</v>
      </c>
      <c r="N72" s="11" t="e">
        <f t="shared" si="44"/>
        <v>#REF!</v>
      </c>
      <c r="O72" s="78" t="e">
        <f t="shared" si="40"/>
        <v>#REF!</v>
      </c>
      <c r="P72" s="86" t="e">
        <f t="shared" si="41"/>
        <v>#REF!</v>
      </c>
      <c r="Q72" s="78" t="e">
        <f t="shared" si="42"/>
        <v>#REF!</v>
      </c>
      <c r="R72" s="524" t="e">
        <f t="shared" si="43"/>
        <v>#REF!</v>
      </c>
    </row>
    <row r="73" spans="1:18" ht="25.5" customHeight="1">
      <c r="A73" s="1351"/>
      <c r="B73" s="1354"/>
      <c r="C73" s="513" t="s">
        <v>111</v>
      </c>
      <c r="D73" s="1021" t="s">
        <v>14</v>
      </c>
      <c r="E73" s="514">
        <f>E66-E67</f>
        <v>12460.764000000001</v>
      </c>
      <c r="F73" s="514" t="e">
        <f>F66-F67</f>
        <v>#REF!</v>
      </c>
      <c r="G73" s="514">
        <f>G74+G75</f>
        <v>12859.585999999999</v>
      </c>
      <c r="H73" s="78" t="e">
        <f t="shared" si="27"/>
        <v>#REF!</v>
      </c>
      <c r="I73" s="86" t="e">
        <f t="shared" si="28"/>
        <v>#REF!</v>
      </c>
      <c r="J73" s="78">
        <f t="shared" si="29"/>
        <v>398.8219999999983</v>
      </c>
      <c r="K73" s="86">
        <f t="shared" si="30"/>
        <v>3.2006223695432982E-2</v>
      </c>
      <c r="L73" s="515" t="e">
        <f t="shared" ref="L73:N73" si="45">L66-L67</f>
        <v>#REF!</v>
      </c>
      <c r="M73" s="514" t="e">
        <f t="shared" si="45"/>
        <v>#REF!</v>
      </c>
      <c r="N73" s="514" t="e">
        <f t="shared" si="45"/>
        <v>#REF!</v>
      </c>
      <c r="O73" s="78" t="e">
        <f t="shared" si="40"/>
        <v>#REF!</v>
      </c>
      <c r="P73" s="86" t="e">
        <f t="shared" si="41"/>
        <v>#REF!</v>
      </c>
      <c r="Q73" s="78" t="e">
        <f t="shared" si="42"/>
        <v>#REF!</v>
      </c>
      <c r="R73" s="524" t="e">
        <f t="shared" si="43"/>
        <v>#REF!</v>
      </c>
    </row>
    <row r="74" spans="1:18" ht="25.5" customHeight="1">
      <c r="A74" s="1351"/>
      <c r="B74" s="1354"/>
      <c r="C74" s="518" t="s">
        <v>104</v>
      </c>
      <c r="D74" s="1021" t="s">
        <v>14</v>
      </c>
      <c r="E74" s="516">
        <v>0</v>
      </c>
      <c r="F74" s="516">
        <v>0</v>
      </c>
      <c r="G74" s="516">
        <v>0</v>
      </c>
      <c r="H74" s="78">
        <f t="shared" si="27"/>
        <v>0</v>
      </c>
      <c r="I74" s="86" t="str">
        <f t="shared" si="28"/>
        <v xml:space="preserve"> </v>
      </c>
      <c r="J74" s="78">
        <f t="shared" si="29"/>
        <v>0</v>
      </c>
      <c r="K74" s="86" t="str">
        <f t="shared" si="30"/>
        <v xml:space="preserve"> </v>
      </c>
      <c r="L74" s="516" t="e">
        <f>E74+июнь!L74</f>
        <v>#REF!</v>
      </c>
      <c r="M74" s="516" t="e">
        <f>F74+июнь!M74</f>
        <v>#REF!</v>
      </c>
      <c r="N74" s="516" t="e">
        <f>G74+июнь!N74</f>
        <v>#REF!</v>
      </c>
      <c r="O74" s="78" t="e">
        <f t="shared" si="40"/>
        <v>#REF!</v>
      </c>
      <c r="P74" s="86" t="e">
        <f t="shared" si="41"/>
        <v>#REF!</v>
      </c>
      <c r="Q74" s="78" t="e">
        <f t="shared" si="42"/>
        <v>#REF!</v>
      </c>
      <c r="R74" s="524" t="e">
        <f t="shared" si="43"/>
        <v>#REF!</v>
      </c>
    </row>
    <row r="75" spans="1:18" ht="25.5" customHeight="1" thickBot="1">
      <c r="A75" s="1352"/>
      <c r="B75" s="1355"/>
      <c r="C75" s="525" t="s">
        <v>106</v>
      </c>
      <c r="D75" s="526" t="s">
        <v>14</v>
      </c>
      <c r="E75" s="527">
        <f>E73-E74</f>
        <v>12460.764000000001</v>
      </c>
      <c r="F75" s="527" t="e">
        <f>F73-F74</f>
        <v>#REF!</v>
      </c>
      <c r="G75" s="527">
        <v>12859.585999999999</v>
      </c>
      <c r="H75" s="528" t="e">
        <f t="shared" si="27"/>
        <v>#REF!</v>
      </c>
      <c r="I75" s="529" t="e">
        <f t="shared" si="28"/>
        <v>#REF!</v>
      </c>
      <c r="J75" s="528">
        <f t="shared" si="29"/>
        <v>398.8219999999983</v>
      </c>
      <c r="K75" s="529">
        <f t="shared" si="30"/>
        <v>3.2006223695432982E-2</v>
      </c>
      <c r="L75" s="527" t="e">
        <f>E75+июнь!L75</f>
        <v>#REF!</v>
      </c>
      <c r="M75" s="527" t="e">
        <f>F75+июнь!M75</f>
        <v>#REF!</v>
      </c>
      <c r="N75" s="527" t="e">
        <f>G75+июнь!N75</f>
        <v>#REF!</v>
      </c>
      <c r="O75" s="528" t="e">
        <f t="shared" si="40"/>
        <v>#REF!</v>
      </c>
      <c r="P75" s="529" t="e">
        <f t="shared" si="41"/>
        <v>#REF!</v>
      </c>
      <c r="Q75" s="528" t="e">
        <f t="shared" si="42"/>
        <v>#REF!</v>
      </c>
      <c r="R75" s="530" t="e">
        <f t="shared" si="43"/>
        <v>#REF!</v>
      </c>
    </row>
    <row r="76" spans="1:18" ht="22.5" customHeight="1">
      <c r="A76" s="1350">
        <v>7</v>
      </c>
      <c r="B76" s="1353" t="s">
        <v>8</v>
      </c>
      <c r="C76" s="519" t="s">
        <v>19</v>
      </c>
      <c r="D76" s="519" t="s">
        <v>14</v>
      </c>
      <c r="E76" s="521">
        <v>6012.6</v>
      </c>
      <c r="F76" s="520" t="e">
        <f>#REF!</f>
        <v>#REF!</v>
      </c>
      <c r="G76" s="521">
        <f>G77+G83</f>
        <v>6432.31</v>
      </c>
      <c r="H76" s="534" t="e">
        <f t="shared" si="27"/>
        <v>#REF!</v>
      </c>
      <c r="I76" s="535" t="e">
        <f t="shared" si="28"/>
        <v>#REF!</v>
      </c>
      <c r="J76" s="534">
        <f t="shared" si="29"/>
        <v>419.71000000000004</v>
      </c>
      <c r="K76" s="535">
        <f t="shared" si="30"/>
        <v>6.9805076007051853E-2</v>
      </c>
      <c r="L76" s="522" t="e">
        <f>E76+июнь!L76</f>
        <v>#REF!</v>
      </c>
      <c r="M76" s="522" t="e">
        <f>F76+июнь!M76</f>
        <v>#REF!</v>
      </c>
      <c r="N76" s="522" t="e">
        <f>G76+июнь!N76</f>
        <v>#REF!</v>
      </c>
      <c r="O76" s="534" t="e">
        <f t="shared" si="40"/>
        <v>#REF!</v>
      </c>
      <c r="P76" s="535" t="e">
        <f t="shared" si="41"/>
        <v>#REF!</v>
      </c>
      <c r="Q76" s="534" t="e">
        <f t="shared" si="42"/>
        <v>#REF!</v>
      </c>
      <c r="R76" s="536" t="e">
        <f t="shared" si="43"/>
        <v>#REF!</v>
      </c>
    </row>
    <row r="77" spans="1:18">
      <c r="A77" s="1351"/>
      <c r="B77" s="1354"/>
      <c r="C77" s="1283" t="s">
        <v>15</v>
      </c>
      <c r="D77" s="1021" t="s">
        <v>14</v>
      </c>
      <c r="E77" s="9">
        <v>774.11699999999996</v>
      </c>
      <c r="F77" s="9" t="e">
        <f>#REF!</f>
        <v>#REF!</v>
      </c>
      <c r="G77" s="9">
        <v>686.62199999999996</v>
      </c>
      <c r="H77" s="78" t="e">
        <f t="shared" si="27"/>
        <v>#REF!</v>
      </c>
      <c r="I77" s="86" t="e">
        <f t="shared" si="28"/>
        <v>#REF!</v>
      </c>
      <c r="J77" s="78">
        <f t="shared" si="29"/>
        <v>-87.495000000000005</v>
      </c>
      <c r="K77" s="86">
        <f t="shared" si="30"/>
        <v>-0.11302555040129594</v>
      </c>
      <c r="L77" s="18" t="e">
        <f>E77+июнь!L77</f>
        <v>#REF!</v>
      </c>
      <c r="M77" s="18" t="e">
        <f>F77+июнь!M77</f>
        <v>#REF!</v>
      </c>
      <c r="N77" s="18" t="e">
        <f>G77+июнь!N77</f>
        <v>#REF!</v>
      </c>
      <c r="O77" s="78" t="e">
        <f t="shared" si="40"/>
        <v>#REF!</v>
      </c>
      <c r="P77" s="86" t="e">
        <f t="shared" si="41"/>
        <v>#REF!</v>
      </c>
      <c r="Q77" s="78" t="e">
        <f t="shared" si="42"/>
        <v>#REF!</v>
      </c>
      <c r="R77" s="524" t="e">
        <f t="shared" si="43"/>
        <v>#REF!</v>
      </c>
    </row>
    <row r="78" spans="1:18">
      <c r="A78" s="1351"/>
      <c r="B78" s="1354"/>
      <c r="C78" s="1283"/>
      <c r="D78" s="1021" t="s">
        <v>16</v>
      </c>
      <c r="E78" s="11">
        <f>E77/E76</f>
        <v>0.12874912683364934</v>
      </c>
      <c r="F78" s="11" t="e">
        <f>F77/F76</f>
        <v>#REF!</v>
      </c>
      <c r="G78" s="11">
        <f>G77/G85</f>
        <v>0.1195021379511035</v>
      </c>
      <c r="H78" s="452"/>
      <c r="I78" s="453" t="e">
        <f>G78-F78</f>
        <v>#REF!</v>
      </c>
      <c r="J78" s="454"/>
      <c r="K78" s="453">
        <f>G78-E78</f>
        <v>-9.2469888825458396E-3</v>
      </c>
      <c r="L78" s="19" t="e">
        <f t="shared" ref="L78:N78" si="46">L77/L76</f>
        <v>#REF!</v>
      </c>
      <c r="M78" s="11" t="e">
        <f t="shared" si="46"/>
        <v>#REF!</v>
      </c>
      <c r="N78" s="11" t="e">
        <f t="shared" si="46"/>
        <v>#REF!</v>
      </c>
      <c r="O78" s="452"/>
      <c r="P78" s="453" t="e">
        <f>N78-M78</f>
        <v>#REF!</v>
      </c>
      <c r="Q78" s="454"/>
      <c r="R78" s="571" t="e">
        <f>N78-L78</f>
        <v>#REF!</v>
      </c>
    </row>
    <row r="79" spans="1:18" hidden="1">
      <c r="A79" s="1351"/>
      <c r="B79" s="1354"/>
      <c r="C79" s="1283" t="s">
        <v>17</v>
      </c>
      <c r="D79" s="1021" t="s">
        <v>14</v>
      </c>
      <c r="E79" s="9">
        <v>987.69399999999996</v>
      </c>
      <c r="F79" s="9">
        <v>753.79180320371961</v>
      </c>
      <c r="G79" s="1031" t="e">
        <f>F80*G76</f>
        <v>#REF!</v>
      </c>
      <c r="H79" s="78" t="e">
        <f t="shared" si="27"/>
        <v>#REF!</v>
      </c>
      <c r="I79" s="86" t="e">
        <f t="shared" si="28"/>
        <v>#REF!</v>
      </c>
      <c r="J79" s="78" t="e">
        <f t="shared" si="29"/>
        <v>#REF!</v>
      </c>
      <c r="K79" s="86" t="e">
        <f t="shared" si="30"/>
        <v>#REF!</v>
      </c>
      <c r="L79" s="18" t="e">
        <f>E79+июнь!L79</f>
        <v>#REF!</v>
      </c>
      <c r="M79" s="18" t="e">
        <f>F79+июнь!M79</f>
        <v>#REF!</v>
      </c>
      <c r="N79" s="18" t="e">
        <f>G79+июнь!N79</f>
        <v>#REF!</v>
      </c>
      <c r="O79" s="78" t="e">
        <f t="shared" si="40"/>
        <v>#REF!</v>
      </c>
      <c r="P79" s="86" t="e">
        <f t="shared" si="41"/>
        <v>#REF!</v>
      </c>
      <c r="Q79" s="78" t="e">
        <f t="shared" si="42"/>
        <v>#REF!</v>
      </c>
      <c r="R79" s="524" t="e">
        <f t="shared" si="43"/>
        <v>#REF!</v>
      </c>
    </row>
    <row r="80" spans="1:18" hidden="1">
      <c r="A80" s="1351"/>
      <c r="B80" s="1354"/>
      <c r="C80" s="1283"/>
      <c r="D80" s="1021" t="s">
        <v>16</v>
      </c>
      <c r="E80" s="11">
        <f>E79/E76</f>
        <v>0.16427069820044571</v>
      </c>
      <c r="F80" s="11" t="e">
        <f>F79/F76</f>
        <v>#REF!</v>
      </c>
      <c r="G80" s="1032" t="e">
        <f>G79/G76</f>
        <v>#REF!</v>
      </c>
      <c r="H80" s="78" t="e">
        <f t="shared" si="27"/>
        <v>#REF!</v>
      </c>
      <c r="I80" s="86" t="e">
        <f t="shared" si="28"/>
        <v>#REF!</v>
      </c>
      <c r="J80" s="78" t="e">
        <f t="shared" si="29"/>
        <v>#REF!</v>
      </c>
      <c r="K80" s="86" t="e">
        <f t="shared" si="30"/>
        <v>#REF!</v>
      </c>
      <c r="L80" s="19" t="e">
        <f t="shared" ref="L80:N80" si="47">L79/L76</f>
        <v>#REF!</v>
      </c>
      <c r="M80" s="11" t="e">
        <f t="shared" si="47"/>
        <v>#REF!</v>
      </c>
      <c r="N80" s="11" t="e">
        <f t="shared" si="47"/>
        <v>#REF!</v>
      </c>
      <c r="O80" s="78" t="e">
        <f t="shared" si="40"/>
        <v>#REF!</v>
      </c>
      <c r="P80" s="86" t="e">
        <f t="shared" si="41"/>
        <v>#REF!</v>
      </c>
      <c r="Q80" s="78" t="e">
        <f t="shared" si="42"/>
        <v>#REF!</v>
      </c>
      <c r="R80" s="524" t="e">
        <f t="shared" si="43"/>
        <v>#REF!</v>
      </c>
    </row>
    <row r="81" spans="1:18" hidden="1">
      <c r="A81" s="1351"/>
      <c r="B81" s="1354"/>
      <c r="C81" s="1283" t="s">
        <v>18</v>
      </c>
      <c r="D81" s="1021" t="s">
        <v>14</v>
      </c>
      <c r="E81" s="9">
        <v>-213.577</v>
      </c>
      <c r="F81" s="1029" t="e">
        <f>F77-F79</f>
        <v>#REF!</v>
      </c>
      <c r="G81" s="1029" t="e">
        <f>G77-G79</f>
        <v>#REF!</v>
      </c>
      <c r="H81" s="78" t="e">
        <f t="shared" si="27"/>
        <v>#REF!</v>
      </c>
      <c r="I81" s="86" t="e">
        <f t="shared" si="28"/>
        <v>#REF!</v>
      </c>
      <c r="J81" s="78" t="e">
        <f t="shared" si="29"/>
        <v>#REF!</v>
      </c>
      <c r="K81" s="86" t="e">
        <f t="shared" si="30"/>
        <v>#REF!</v>
      </c>
      <c r="L81" s="18" t="e">
        <f>E81+июнь!L81</f>
        <v>#REF!</v>
      </c>
      <c r="M81" s="18" t="e">
        <f>F81+июнь!M81</f>
        <v>#REF!</v>
      </c>
      <c r="N81" s="18" t="e">
        <f>G81+июнь!N81</f>
        <v>#REF!</v>
      </c>
      <c r="O81" s="78" t="e">
        <f t="shared" si="40"/>
        <v>#REF!</v>
      </c>
      <c r="P81" s="86" t="e">
        <f t="shared" si="41"/>
        <v>#REF!</v>
      </c>
      <c r="Q81" s="78" t="e">
        <f t="shared" si="42"/>
        <v>#REF!</v>
      </c>
      <c r="R81" s="524" t="e">
        <f t="shared" si="43"/>
        <v>#REF!</v>
      </c>
    </row>
    <row r="82" spans="1:18" hidden="1">
      <c r="A82" s="1351"/>
      <c r="B82" s="1354"/>
      <c r="C82" s="1283"/>
      <c r="D82" s="1021" t="s">
        <v>16</v>
      </c>
      <c r="E82" s="11">
        <v>-1.3940530795899851E-2</v>
      </c>
      <c r="F82" s="1030" t="e">
        <f>F81/F76</f>
        <v>#REF!</v>
      </c>
      <c r="G82" s="1030" t="e">
        <f>G81/G76</f>
        <v>#REF!</v>
      </c>
      <c r="H82" s="78" t="e">
        <f t="shared" si="27"/>
        <v>#REF!</v>
      </c>
      <c r="I82" s="86" t="e">
        <f t="shared" si="28"/>
        <v>#REF!</v>
      </c>
      <c r="J82" s="78" t="e">
        <f t="shared" si="29"/>
        <v>#REF!</v>
      </c>
      <c r="K82" s="86" t="e">
        <f t="shared" si="30"/>
        <v>#REF!</v>
      </c>
      <c r="L82" s="19" t="e">
        <f t="shared" ref="L82:N82" si="48">L81/L76</f>
        <v>#REF!</v>
      </c>
      <c r="M82" s="11" t="e">
        <f t="shared" si="48"/>
        <v>#REF!</v>
      </c>
      <c r="N82" s="11" t="e">
        <f t="shared" si="48"/>
        <v>#REF!</v>
      </c>
      <c r="O82" s="78" t="e">
        <f t="shared" si="40"/>
        <v>#REF!</v>
      </c>
      <c r="P82" s="86" t="e">
        <f t="shared" si="41"/>
        <v>#REF!</v>
      </c>
      <c r="Q82" s="78" t="e">
        <f t="shared" si="42"/>
        <v>#REF!</v>
      </c>
      <c r="R82" s="524" t="e">
        <f t="shared" si="43"/>
        <v>#REF!</v>
      </c>
    </row>
    <row r="83" spans="1:18" ht="25.5" customHeight="1">
      <c r="A83" s="1351"/>
      <c r="B83" s="1354"/>
      <c r="C83" s="513" t="s">
        <v>111</v>
      </c>
      <c r="D83" s="1021" t="s">
        <v>14</v>
      </c>
      <c r="E83" s="514">
        <f>E76-E77</f>
        <v>5238.4830000000002</v>
      </c>
      <c r="F83" s="514" t="e">
        <f>F76-F77</f>
        <v>#REF!</v>
      </c>
      <c r="G83" s="514">
        <f>G84+G85</f>
        <v>5745.6880000000001</v>
      </c>
      <c r="H83" s="78" t="e">
        <f t="shared" si="27"/>
        <v>#REF!</v>
      </c>
      <c r="I83" s="86" t="e">
        <f t="shared" si="28"/>
        <v>#REF!</v>
      </c>
      <c r="J83" s="78">
        <f t="shared" si="29"/>
        <v>507.20499999999993</v>
      </c>
      <c r="K83" s="86">
        <f t="shared" si="30"/>
        <v>9.6822877920955341E-2</v>
      </c>
      <c r="L83" s="515" t="e">
        <f t="shared" ref="L83:N83" si="49">L76-L77</f>
        <v>#REF!</v>
      </c>
      <c r="M83" s="514" t="e">
        <f t="shared" si="49"/>
        <v>#REF!</v>
      </c>
      <c r="N83" s="514" t="e">
        <f t="shared" si="49"/>
        <v>#REF!</v>
      </c>
      <c r="O83" s="78" t="e">
        <f t="shared" si="40"/>
        <v>#REF!</v>
      </c>
      <c r="P83" s="86" t="e">
        <f t="shared" si="41"/>
        <v>#REF!</v>
      </c>
      <c r="Q83" s="78" t="e">
        <f t="shared" si="42"/>
        <v>#REF!</v>
      </c>
      <c r="R83" s="524" t="e">
        <f t="shared" si="43"/>
        <v>#REF!</v>
      </c>
    </row>
    <row r="84" spans="1:18" ht="25.5" customHeight="1">
      <c r="A84" s="1351"/>
      <c r="B84" s="1354"/>
      <c r="C84" s="518" t="s">
        <v>104</v>
      </c>
      <c r="D84" s="1021" t="s">
        <v>14</v>
      </c>
      <c r="E84" s="516">
        <v>0</v>
      </c>
      <c r="F84" s="516">
        <v>0</v>
      </c>
      <c r="G84" s="516">
        <v>0</v>
      </c>
      <c r="H84" s="78">
        <f t="shared" si="27"/>
        <v>0</v>
      </c>
      <c r="I84" s="86" t="str">
        <f t="shared" si="28"/>
        <v xml:space="preserve"> </v>
      </c>
      <c r="J84" s="78">
        <f t="shared" si="29"/>
        <v>0</v>
      </c>
      <c r="K84" s="86" t="str">
        <f t="shared" si="30"/>
        <v xml:space="preserve"> </v>
      </c>
      <c r="L84" s="516" t="e">
        <f>E84+июнь!L84</f>
        <v>#REF!</v>
      </c>
      <c r="M84" s="516" t="e">
        <f>F84+июнь!M84</f>
        <v>#REF!</v>
      </c>
      <c r="N84" s="516" t="e">
        <f>G84+июнь!N84</f>
        <v>#REF!</v>
      </c>
      <c r="O84" s="78" t="e">
        <f t="shared" si="40"/>
        <v>#REF!</v>
      </c>
      <c r="P84" s="86" t="e">
        <f t="shared" si="41"/>
        <v>#REF!</v>
      </c>
      <c r="Q84" s="78" t="e">
        <f t="shared" si="42"/>
        <v>#REF!</v>
      </c>
      <c r="R84" s="524" t="e">
        <f t="shared" si="43"/>
        <v>#REF!</v>
      </c>
    </row>
    <row r="85" spans="1:18" ht="25.5" customHeight="1" thickBot="1">
      <c r="A85" s="1352"/>
      <c r="B85" s="1355"/>
      <c r="C85" s="525" t="s">
        <v>106</v>
      </c>
      <c r="D85" s="526" t="s">
        <v>14</v>
      </c>
      <c r="E85" s="527">
        <f>E83-E84</f>
        <v>5238.4830000000002</v>
      </c>
      <c r="F85" s="527" t="e">
        <f>F83-F84</f>
        <v>#REF!</v>
      </c>
      <c r="G85" s="527">
        <v>5745.6880000000001</v>
      </c>
      <c r="H85" s="528" t="e">
        <f t="shared" si="27"/>
        <v>#REF!</v>
      </c>
      <c r="I85" s="529" t="e">
        <f t="shared" si="28"/>
        <v>#REF!</v>
      </c>
      <c r="J85" s="528">
        <f t="shared" si="29"/>
        <v>507.20499999999993</v>
      </c>
      <c r="K85" s="529">
        <f t="shared" si="30"/>
        <v>9.6822877920955341E-2</v>
      </c>
      <c r="L85" s="527" t="e">
        <f>E85+июнь!L85</f>
        <v>#REF!</v>
      </c>
      <c r="M85" s="527" t="e">
        <f>F85+июнь!M85</f>
        <v>#REF!</v>
      </c>
      <c r="N85" s="527" t="e">
        <f>G85+июнь!N85</f>
        <v>#REF!</v>
      </c>
      <c r="O85" s="528" t="e">
        <f t="shared" si="40"/>
        <v>#REF!</v>
      </c>
      <c r="P85" s="529" t="e">
        <f t="shared" si="41"/>
        <v>#REF!</v>
      </c>
      <c r="Q85" s="528" t="e">
        <f t="shared" si="42"/>
        <v>#REF!</v>
      </c>
      <c r="R85" s="530" t="e">
        <f t="shared" si="43"/>
        <v>#REF!</v>
      </c>
    </row>
    <row r="86" spans="1:18" ht="22.5" customHeight="1">
      <c r="A86" s="1350">
        <v>8</v>
      </c>
      <c r="B86" s="1353" t="s">
        <v>9</v>
      </c>
      <c r="C86" s="519" t="s">
        <v>19</v>
      </c>
      <c r="D86" s="519" t="s">
        <v>14</v>
      </c>
      <c r="E86" s="521">
        <v>3421.4589999999998</v>
      </c>
      <c r="F86" s="520" t="e">
        <f>#REF!</f>
        <v>#REF!</v>
      </c>
      <c r="G86" s="521">
        <f>G87+G93</f>
        <v>3601.6260000000002</v>
      </c>
      <c r="H86" s="534" t="e">
        <f t="shared" si="27"/>
        <v>#REF!</v>
      </c>
      <c r="I86" s="535" t="e">
        <f t="shared" si="28"/>
        <v>#REF!</v>
      </c>
      <c r="J86" s="534">
        <f t="shared" si="29"/>
        <v>180.16700000000037</v>
      </c>
      <c r="K86" s="535">
        <f t="shared" si="30"/>
        <v>5.2657945046250848E-2</v>
      </c>
      <c r="L86" s="522" t="e">
        <f>E86+июнь!L86</f>
        <v>#REF!</v>
      </c>
      <c r="M86" s="522" t="e">
        <f>F86+июнь!M86</f>
        <v>#REF!</v>
      </c>
      <c r="N86" s="522" t="e">
        <f>G86+июнь!N86</f>
        <v>#REF!</v>
      </c>
      <c r="O86" s="534" t="e">
        <f t="shared" si="40"/>
        <v>#REF!</v>
      </c>
      <c r="P86" s="535" t="e">
        <f t="shared" si="41"/>
        <v>#REF!</v>
      </c>
      <c r="Q86" s="534" t="e">
        <f t="shared" si="42"/>
        <v>#REF!</v>
      </c>
      <c r="R86" s="536" t="e">
        <f t="shared" si="43"/>
        <v>#REF!</v>
      </c>
    </row>
    <row r="87" spans="1:18">
      <c r="A87" s="1351"/>
      <c r="B87" s="1354"/>
      <c r="C87" s="1283" t="s">
        <v>15</v>
      </c>
      <c r="D87" s="1021" t="s">
        <v>14</v>
      </c>
      <c r="E87" s="9">
        <v>460.125</v>
      </c>
      <c r="F87" s="9" t="e">
        <f>#REF!</f>
        <v>#REF!</v>
      </c>
      <c r="G87" s="9">
        <v>269.00099999999998</v>
      </c>
      <c r="H87" s="78" t="e">
        <f t="shared" si="27"/>
        <v>#REF!</v>
      </c>
      <c r="I87" s="86" t="e">
        <f t="shared" si="28"/>
        <v>#REF!</v>
      </c>
      <c r="J87" s="78">
        <f t="shared" si="29"/>
        <v>-191.12400000000002</v>
      </c>
      <c r="K87" s="86">
        <f t="shared" si="30"/>
        <v>-0.4153740831295844</v>
      </c>
      <c r="L87" s="18" t="e">
        <f>E87+июнь!L87</f>
        <v>#REF!</v>
      </c>
      <c r="M87" s="18" t="e">
        <f>F87+июнь!M87</f>
        <v>#REF!</v>
      </c>
      <c r="N87" s="18" t="e">
        <f>G87+июнь!N87</f>
        <v>#REF!</v>
      </c>
      <c r="O87" s="78" t="e">
        <f t="shared" si="40"/>
        <v>#REF!</v>
      </c>
      <c r="P87" s="86" t="e">
        <f t="shared" si="41"/>
        <v>#REF!</v>
      </c>
      <c r="Q87" s="78" t="e">
        <f t="shared" si="42"/>
        <v>#REF!</v>
      </c>
      <c r="R87" s="524" t="e">
        <f t="shared" si="43"/>
        <v>#REF!</v>
      </c>
    </row>
    <row r="88" spans="1:18">
      <c r="A88" s="1351"/>
      <c r="B88" s="1354"/>
      <c r="C88" s="1283"/>
      <c r="D88" s="1021" t="s">
        <v>16</v>
      </c>
      <c r="E88" s="11">
        <f>E87/E86</f>
        <v>0.13448210251825318</v>
      </c>
      <c r="F88" s="11" t="e">
        <f>F87/F86</f>
        <v>#REF!</v>
      </c>
      <c r="G88" s="11">
        <f>G87/G95</f>
        <v>8.6518866832199046E-2</v>
      </c>
      <c r="H88" s="452"/>
      <c r="I88" s="453" t="e">
        <f>G88-F88</f>
        <v>#REF!</v>
      </c>
      <c r="J88" s="454"/>
      <c r="K88" s="453">
        <f>G88-E88</f>
        <v>-4.7963235686054137E-2</v>
      </c>
      <c r="L88" s="19" t="e">
        <f t="shared" ref="L88:N88" si="50">L87/L86</f>
        <v>#REF!</v>
      </c>
      <c r="M88" s="11" t="e">
        <f t="shared" si="50"/>
        <v>#REF!</v>
      </c>
      <c r="N88" s="11" t="e">
        <f t="shared" si="50"/>
        <v>#REF!</v>
      </c>
      <c r="O88" s="452"/>
      <c r="P88" s="453" t="e">
        <f>N88-M88</f>
        <v>#REF!</v>
      </c>
      <c r="Q88" s="454"/>
      <c r="R88" s="571" t="e">
        <f>N88-L88</f>
        <v>#REF!</v>
      </c>
    </row>
    <row r="89" spans="1:18" hidden="1">
      <c r="A89" s="1351"/>
      <c r="B89" s="1354"/>
      <c r="C89" s="1283" t="s">
        <v>17</v>
      </c>
      <c r="D89" s="1021" t="s">
        <v>14</v>
      </c>
      <c r="E89" s="9">
        <v>609.57500000000005</v>
      </c>
      <c r="F89" s="9">
        <v>446.64211428555552</v>
      </c>
      <c r="G89" s="1031" t="e">
        <f>F90*G86</f>
        <v>#REF!</v>
      </c>
      <c r="H89" s="78" t="e">
        <f t="shared" si="27"/>
        <v>#REF!</v>
      </c>
      <c r="I89" s="86" t="e">
        <f t="shared" si="28"/>
        <v>#REF!</v>
      </c>
      <c r="J89" s="78" t="e">
        <f t="shared" si="29"/>
        <v>#REF!</v>
      </c>
      <c r="K89" s="86" t="e">
        <f t="shared" si="30"/>
        <v>#REF!</v>
      </c>
      <c r="L89" s="18" t="e">
        <f>E89+июнь!L89</f>
        <v>#REF!</v>
      </c>
      <c r="M89" s="18" t="e">
        <f>F89+июнь!M89</f>
        <v>#REF!</v>
      </c>
      <c r="N89" s="18" t="e">
        <f>G89+июнь!N89</f>
        <v>#REF!</v>
      </c>
      <c r="O89" s="78" t="e">
        <f t="shared" si="40"/>
        <v>#REF!</v>
      </c>
      <c r="P89" s="86" t="e">
        <f t="shared" si="41"/>
        <v>#REF!</v>
      </c>
      <c r="Q89" s="78" t="e">
        <f t="shared" si="42"/>
        <v>#REF!</v>
      </c>
      <c r="R89" s="524" t="e">
        <f t="shared" si="43"/>
        <v>#REF!</v>
      </c>
    </row>
    <row r="90" spans="1:18" hidden="1">
      <c r="A90" s="1351"/>
      <c r="B90" s="1354"/>
      <c r="C90" s="1283"/>
      <c r="D90" s="1021" t="s">
        <v>16</v>
      </c>
      <c r="E90" s="11">
        <f>E89/E86</f>
        <v>0.17816229859834651</v>
      </c>
      <c r="F90" s="11" t="e">
        <f>F89/F86</f>
        <v>#REF!</v>
      </c>
      <c r="G90" s="1032" t="e">
        <f>G89/G86</f>
        <v>#REF!</v>
      </c>
      <c r="H90" s="78" t="e">
        <f t="shared" si="27"/>
        <v>#REF!</v>
      </c>
      <c r="I90" s="86" t="e">
        <f t="shared" si="28"/>
        <v>#REF!</v>
      </c>
      <c r="J90" s="78" t="e">
        <f t="shared" si="29"/>
        <v>#REF!</v>
      </c>
      <c r="K90" s="86" t="e">
        <f t="shared" si="30"/>
        <v>#REF!</v>
      </c>
      <c r="L90" s="19" t="e">
        <f t="shared" ref="L90:N90" si="51">L89/L86</f>
        <v>#REF!</v>
      </c>
      <c r="M90" s="11" t="e">
        <f t="shared" si="51"/>
        <v>#REF!</v>
      </c>
      <c r="N90" s="11" t="e">
        <f t="shared" si="51"/>
        <v>#REF!</v>
      </c>
      <c r="O90" s="78" t="e">
        <f t="shared" si="40"/>
        <v>#REF!</v>
      </c>
      <c r="P90" s="86" t="e">
        <f t="shared" si="41"/>
        <v>#REF!</v>
      </c>
      <c r="Q90" s="78" t="e">
        <f t="shared" si="42"/>
        <v>#REF!</v>
      </c>
      <c r="R90" s="524" t="e">
        <f t="shared" si="43"/>
        <v>#REF!</v>
      </c>
    </row>
    <row r="91" spans="1:18" hidden="1">
      <c r="A91" s="1351"/>
      <c r="B91" s="1354"/>
      <c r="C91" s="1283" t="s">
        <v>18</v>
      </c>
      <c r="D91" s="1021" t="s">
        <v>14</v>
      </c>
      <c r="E91" s="9">
        <v>-149.44999999999999</v>
      </c>
      <c r="F91" s="1029" t="e">
        <f>F87-F89</f>
        <v>#REF!</v>
      </c>
      <c r="G91" s="1029" t="e">
        <f>G87-G89</f>
        <v>#REF!</v>
      </c>
      <c r="H91" s="78" t="e">
        <f t="shared" si="27"/>
        <v>#REF!</v>
      </c>
      <c r="I91" s="86" t="e">
        <f t="shared" si="28"/>
        <v>#REF!</v>
      </c>
      <c r="J91" s="78" t="e">
        <f t="shared" si="29"/>
        <v>#REF!</v>
      </c>
      <c r="K91" s="86" t="e">
        <f t="shared" si="30"/>
        <v>#REF!</v>
      </c>
      <c r="L91" s="18" t="e">
        <f>E91+июнь!L91</f>
        <v>#REF!</v>
      </c>
      <c r="M91" s="18" t="e">
        <f>F91+июнь!M91</f>
        <v>#REF!</v>
      </c>
      <c r="N91" s="18" t="e">
        <f>G91+июнь!N91</f>
        <v>#REF!</v>
      </c>
      <c r="O91" s="78" t="e">
        <f t="shared" si="40"/>
        <v>#REF!</v>
      </c>
      <c r="P91" s="86" t="e">
        <f t="shared" si="41"/>
        <v>#REF!</v>
      </c>
      <c r="Q91" s="78" t="e">
        <f t="shared" si="42"/>
        <v>#REF!</v>
      </c>
      <c r="R91" s="524" t="e">
        <f t="shared" si="43"/>
        <v>#REF!</v>
      </c>
    </row>
    <row r="92" spans="1:18" hidden="1">
      <c r="A92" s="1351"/>
      <c r="B92" s="1354"/>
      <c r="C92" s="1283"/>
      <c r="D92" s="1021" t="s">
        <v>16</v>
      </c>
      <c r="E92" s="11">
        <v>-1.3940530795899851E-2</v>
      </c>
      <c r="F92" s="1030" t="e">
        <f>F91/F86</f>
        <v>#REF!</v>
      </c>
      <c r="G92" s="1030" t="e">
        <f>G91/G86</f>
        <v>#REF!</v>
      </c>
      <c r="H92" s="78" t="e">
        <f t="shared" si="27"/>
        <v>#REF!</v>
      </c>
      <c r="I92" s="86" t="e">
        <f t="shared" si="28"/>
        <v>#REF!</v>
      </c>
      <c r="J92" s="78" t="e">
        <f t="shared" si="29"/>
        <v>#REF!</v>
      </c>
      <c r="K92" s="86" t="e">
        <f t="shared" si="30"/>
        <v>#REF!</v>
      </c>
      <c r="L92" s="19" t="e">
        <f t="shared" ref="L92:N92" si="52">L91/L86</f>
        <v>#REF!</v>
      </c>
      <c r="M92" s="11" t="e">
        <f t="shared" si="52"/>
        <v>#REF!</v>
      </c>
      <c r="N92" s="11" t="e">
        <f t="shared" si="52"/>
        <v>#REF!</v>
      </c>
      <c r="O92" s="78" t="e">
        <f t="shared" si="40"/>
        <v>#REF!</v>
      </c>
      <c r="P92" s="86" t="e">
        <f t="shared" si="41"/>
        <v>#REF!</v>
      </c>
      <c r="Q92" s="78" t="e">
        <f t="shared" si="42"/>
        <v>#REF!</v>
      </c>
      <c r="R92" s="524" t="e">
        <f t="shared" si="43"/>
        <v>#REF!</v>
      </c>
    </row>
    <row r="93" spans="1:18" ht="25.5" customHeight="1">
      <c r="A93" s="1351"/>
      <c r="B93" s="1354"/>
      <c r="C93" s="513" t="s">
        <v>111</v>
      </c>
      <c r="D93" s="1021" t="s">
        <v>14</v>
      </c>
      <c r="E93" s="514">
        <f>E86-E87</f>
        <v>2961.3339999999998</v>
      </c>
      <c r="F93" s="514" t="e">
        <f>F86-F87</f>
        <v>#REF!</v>
      </c>
      <c r="G93" s="514">
        <f>G94+G95</f>
        <v>3332.625</v>
      </c>
      <c r="H93" s="78" t="e">
        <f t="shared" si="27"/>
        <v>#REF!</v>
      </c>
      <c r="I93" s="86" t="e">
        <f t="shared" si="28"/>
        <v>#REF!</v>
      </c>
      <c r="J93" s="78">
        <f t="shared" si="29"/>
        <v>371.29100000000017</v>
      </c>
      <c r="K93" s="86">
        <f t="shared" si="30"/>
        <v>0.12537964309328167</v>
      </c>
      <c r="L93" s="515" t="e">
        <f t="shared" ref="L93:N93" si="53">L86-L87</f>
        <v>#REF!</v>
      </c>
      <c r="M93" s="514" t="e">
        <f t="shared" si="53"/>
        <v>#REF!</v>
      </c>
      <c r="N93" s="514" t="e">
        <f t="shared" si="53"/>
        <v>#REF!</v>
      </c>
      <c r="O93" s="78" t="e">
        <f t="shared" si="40"/>
        <v>#REF!</v>
      </c>
      <c r="P93" s="86" t="e">
        <f t="shared" si="41"/>
        <v>#REF!</v>
      </c>
      <c r="Q93" s="78" t="e">
        <f t="shared" si="42"/>
        <v>#REF!</v>
      </c>
      <c r="R93" s="524" t="e">
        <f t="shared" si="43"/>
        <v>#REF!</v>
      </c>
    </row>
    <row r="94" spans="1:18" ht="25.5" customHeight="1">
      <c r="A94" s="1351"/>
      <c r="B94" s="1354"/>
      <c r="C94" s="518" t="s">
        <v>104</v>
      </c>
      <c r="D94" s="1021" t="s">
        <v>14</v>
      </c>
      <c r="E94" s="516">
        <v>228.33099999999999</v>
      </c>
      <c r="F94" s="1019">
        <f>'Баланс ВОЭК (план 2013)'!I13</f>
        <v>228.33099999999999</v>
      </c>
      <c r="G94" s="516">
        <v>223.465</v>
      </c>
      <c r="H94" s="78">
        <f t="shared" si="27"/>
        <v>-4.8659999999999854</v>
      </c>
      <c r="I94" s="86">
        <f t="shared" si="28"/>
        <v>-2.1311166683455098E-2</v>
      </c>
      <c r="J94" s="78">
        <f t="shared" si="29"/>
        <v>-4.8659999999999854</v>
      </c>
      <c r="K94" s="86">
        <f t="shared" si="30"/>
        <v>-2.1311166683455098E-2</v>
      </c>
      <c r="L94" s="516" t="e">
        <f>E94+июнь!L94</f>
        <v>#REF!</v>
      </c>
      <c r="M94" s="516" t="e">
        <f>F94+июнь!M94</f>
        <v>#REF!</v>
      </c>
      <c r="N94" s="516" t="e">
        <f>G94+июнь!N94</f>
        <v>#REF!</v>
      </c>
      <c r="O94" s="78" t="e">
        <f t="shared" si="40"/>
        <v>#REF!</v>
      </c>
      <c r="P94" s="86" t="e">
        <f t="shared" si="41"/>
        <v>#REF!</v>
      </c>
      <c r="Q94" s="78" t="e">
        <f t="shared" si="42"/>
        <v>#REF!</v>
      </c>
      <c r="R94" s="524" t="e">
        <f t="shared" si="43"/>
        <v>#REF!</v>
      </c>
    </row>
    <row r="95" spans="1:18" ht="25.5" customHeight="1" thickBot="1">
      <c r="A95" s="1352"/>
      <c r="B95" s="1355"/>
      <c r="C95" s="525" t="s">
        <v>106</v>
      </c>
      <c r="D95" s="526" t="s">
        <v>14</v>
      </c>
      <c r="E95" s="527">
        <f>E93-E94</f>
        <v>2733.0029999999997</v>
      </c>
      <c r="F95" s="527" t="e">
        <f>F93-F94</f>
        <v>#REF!</v>
      </c>
      <c r="G95" s="527">
        <v>3109.16</v>
      </c>
      <c r="H95" s="528" t="e">
        <f t="shared" si="27"/>
        <v>#REF!</v>
      </c>
      <c r="I95" s="529" t="e">
        <f t="shared" si="28"/>
        <v>#REF!</v>
      </c>
      <c r="J95" s="528">
        <f t="shared" si="29"/>
        <v>376.15700000000015</v>
      </c>
      <c r="K95" s="529">
        <f t="shared" si="30"/>
        <v>0.13763504833328036</v>
      </c>
      <c r="L95" s="527" t="e">
        <f>E95+июнь!L95</f>
        <v>#REF!</v>
      </c>
      <c r="M95" s="527" t="e">
        <f>F95+июнь!M95</f>
        <v>#REF!</v>
      </c>
      <c r="N95" s="527" t="e">
        <f>G95+июнь!N95</f>
        <v>#REF!</v>
      </c>
      <c r="O95" s="528" t="e">
        <f t="shared" si="40"/>
        <v>#REF!</v>
      </c>
      <c r="P95" s="529" t="e">
        <f t="shared" si="41"/>
        <v>#REF!</v>
      </c>
      <c r="Q95" s="528" t="e">
        <f t="shared" si="42"/>
        <v>#REF!</v>
      </c>
      <c r="R95" s="530" t="e">
        <f t="shared" si="43"/>
        <v>#REF!</v>
      </c>
    </row>
    <row r="96" spans="1:18" ht="22.5" customHeight="1">
      <c r="A96" s="1350">
        <v>9</v>
      </c>
      <c r="B96" s="1353" t="s">
        <v>10</v>
      </c>
      <c r="C96" s="519" t="s">
        <v>19</v>
      </c>
      <c r="D96" s="519" t="s">
        <v>14</v>
      </c>
      <c r="E96" s="521">
        <v>6000.7440000000006</v>
      </c>
      <c r="F96" s="520" t="e">
        <f>#REF!</f>
        <v>#REF!</v>
      </c>
      <c r="G96" s="521">
        <f>G97+G103</f>
        <v>6411.5330000000004</v>
      </c>
      <c r="H96" s="534" t="e">
        <f t="shared" si="27"/>
        <v>#REF!</v>
      </c>
      <c r="I96" s="535" t="e">
        <f t="shared" si="28"/>
        <v>#REF!</v>
      </c>
      <c r="J96" s="534">
        <f t="shared" si="29"/>
        <v>410.78899999999976</v>
      </c>
      <c r="K96" s="535">
        <f t="shared" si="30"/>
        <v>6.8456344746584713E-2</v>
      </c>
      <c r="L96" s="522" t="e">
        <f>E96+июнь!L96</f>
        <v>#REF!</v>
      </c>
      <c r="M96" s="522" t="e">
        <f>F96+июнь!M96</f>
        <v>#REF!</v>
      </c>
      <c r="N96" s="522" t="e">
        <f>G96+июнь!N96</f>
        <v>#REF!</v>
      </c>
      <c r="O96" s="534" t="e">
        <f t="shared" si="40"/>
        <v>#REF!</v>
      </c>
      <c r="P96" s="535" t="e">
        <f t="shared" si="41"/>
        <v>#REF!</v>
      </c>
      <c r="Q96" s="534" t="e">
        <f t="shared" si="42"/>
        <v>#REF!</v>
      </c>
      <c r="R96" s="536" t="e">
        <f t="shared" si="43"/>
        <v>#REF!</v>
      </c>
    </row>
    <row r="97" spans="1:18">
      <c r="A97" s="1351"/>
      <c r="B97" s="1354"/>
      <c r="C97" s="1283" t="s">
        <v>15</v>
      </c>
      <c r="D97" s="1021" t="s">
        <v>14</v>
      </c>
      <c r="E97" s="9">
        <v>1220.8399999999999</v>
      </c>
      <c r="F97" s="9" t="e">
        <f>#REF!</f>
        <v>#REF!</v>
      </c>
      <c r="G97" s="9">
        <v>970.60299999999995</v>
      </c>
      <c r="H97" s="78" t="e">
        <f t="shared" si="27"/>
        <v>#REF!</v>
      </c>
      <c r="I97" s="86" t="e">
        <f t="shared" si="28"/>
        <v>#REF!</v>
      </c>
      <c r="J97" s="78">
        <f t="shared" si="29"/>
        <v>-250.23699999999997</v>
      </c>
      <c r="K97" s="86">
        <f t="shared" si="30"/>
        <v>-0.20497116739294255</v>
      </c>
      <c r="L97" s="18" t="e">
        <f>E97+июнь!L97</f>
        <v>#REF!</v>
      </c>
      <c r="M97" s="18" t="e">
        <f>F97+июнь!M97</f>
        <v>#REF!</v>
      </c>
      <c r="N97" s="18" t="e">
        <f>G97+июнь!N97</f>
        <v>#REF!</v>
      </c>
      <c r="O97" s="78" t="e">
        <f t="shared" si="40"/>
        <v>#REF!</v>
      </c>
      <c r="P97" s="86" t="e">
        <f t="shared" si="41"/>
        <v>#REF!</v>
      </c>
      <c r="Q97" s="78" t="e">
        <f t="shared" si="42"/>
        <v>#REF!</v>
      </c>
      <c r="R97" s="524" t="e">
        <f t="shared" si="43"/>
        <v>#REF!</v>
      </c>
    </row>
    <row r="98" spans="1:18">
      <c r="A98" s="1351"/>
      <c r="B98" s="1354"/>
      <c r="C98" s="1283"/>
      <c r="D98" s="1021" t="s">
        <v>16</v>
      </c>
      <c r="E98" s="11">
        <f>E97/E96</f>
        <v>0.20344810576821803</v>
      </c>
      <c r="F98" s="11" t="e">
        <f>F97/F96</f>
        <v>#REF!</v>
      </c>
      <c r="G98" s="11">
        <f>G97/G105</f>
        <v>0.17849096707195722</v>
      </c>
      <c r="H98" s="452"/>
      <c r="I98" s="453" t="e">
        <f>G98-F98</f>
        <v>#REF!</v>
      </c>
      <c r="J98" s="454"/>
      <c r="K98" s="453">
        <f>G98-E98</f>
        <v>-2.4957138696260817E-2</v>
      </c>
      <c r="L98" s="19" t="e">
        <f t="shared" ref="L98:N98" si="54">L97/L96</f>
        <v>#REF!</v>
      </c>
      <c r="M98" s="11" t="e">
        <f t="shared" si="54"/>
        <v>#REF!</v>
      </c>
      <c r="N98" s="11" t="e">
        <f t="shared" si="54"/>
        <v>#REF!</v>
      </c>
      <c r="O98" s="452"/>
      <c r="P98" s="453" t="e">
        <f>N98-M98</f>
        <v>#REF!</v>
      </c>
      <c r="Q98" s="454"/>
      <c r="R98" s="571" t="e">
        <f>N98-L98</f>
        <v>#REF!</v>
      </c>
    </row>
    <row r="99" spans="1:18" hidden="1">
      <c r="A99" s="1351"/>
      <c r="B99" s="1354"/>
      <c r="C99" s="1283" t="s">
        <v>17</v>
      </c>
      <c r="D99" s="1021" t="s">
        <v>14</v>
      </c>
      <c r="E99" s="9">
        <v>1114.6980000000001</v>
      </c>
      <c r="F99" s="9">
        <v>1025.1477712333203</v>
      </c>
      <c r="G99" s="1031" t="e">
        <f>F100*G96</f>
        <v>#REF!</v>
      </c>
      <c r="H99" s="78" t="e">
        <f t="shared" si="27"/>
        <v>#REF!</v>
      </c>
      <c r="I99" s="86" t="e">
        <f t="shared" si="28"/>
        <v>#REF!</v>
      </c>
      <c r="J99" s="78" t="e">
        <f t="shared" si="29"/>
        <v>#REF!</v>
      </c>
      <c r="K99" s="86" t="e">
        <f t="shared" si="30"/>
        <v>#REF!</v>
      </c>
      <c r="L99" s="18" t="e">
        <f>E99+июнь!L99</f>
        <v>#REF!</v>
      </c>
      <c r="M99" s="18" t="e">
        <f>F99+июнь!M99</f>
        <v>#REF!</v>
      </c>
      <c r="N99" s="18" t="e">
        <f>G99+июнь!N99</f>
        <v>#REF!</v>
      </c>
      <c r="O99" s="78" t="e">
        <f t="shared" si="40"/>
        <v>#REF!</v>
      </c>
      <c r="P99" s="86" t="e">
        <f t="shared" si="41"/>
        <v>#REF!</v>
      </c>
      <c r="Q99" s="78" t="e">
        <f t="shared" si="42"/>
        <v>#REF!</v>
      </c>
      <c r="R99" s="524" t="e">
        <f t="shared" si="43"/>
        <v>#REF!</v>
      </c>
    </row>
    <row r="100" spans="1:18" hidden="1">
      <c r="A100" s="1351"/>
      <c r="B100" s="1354"/>
      <c r="C100" s="1283"/>
      <c r="D100" s="1021" t="s">
        <v>16</v>
      </c>
      <c r="E100" s="11">
        <f>E99/E96</f>
        <v>0.18575996576424522</v>
      </c>
      <c r="F100" s="11" t="e">
        <f>F99/F96</f>
        <v>#REF!</v>
      </c>
      <c r="G100" s="1032" t="e">
        <f>G99/G96</f>
        <v>#REF!</v>
      </c>
      <c r="H100" s="78" t="e">
        <f t="shared" si="27"/>
        <v>#REF!</v>
      </c>
      <c r="I100" s="86" t="e">
        <f t="shared" si="28"/>
        <v>#REF!</v>
      </c>
      <c r="J100" s="78" t="e">
        <f t="shared" si="29"/>
        <v>#REF!</v>
      </c>
      <c r="K100" s="86" t="e">
        <f t="shared" si="30"/>
        <v>#REF!</v>
      </c>
      <c r="L100" s="19" t="e">
        <f t="shared" ref="L100:N100" si="55">L99/L96</f>
        <v>#REF!</v>
      </c>
      <c r="M100" s="11" t="e">
        <f t="shared" si="55"/>
        <v>#REF!</v>
      </c>
      <c r="N100" s="11" t="e">
        <f t="shared" si="55"/>
        <v>#REF!</v>
      </c>
      <c r="O100" s="78" t="e">
        <f t="shared" si="40"/>
        <v>#REF!</v>
      </c>
      <c r="P100" s="86" t="e">
        <f t="shared" si="41"/>
        <v>#REF!</v>
      </c>
      <c r="Q100" s="78" t="e">
        <f t="shared" si="42"/>
        <v>#REF!</v>
      </c>
      <c r="R100" s="524" t="e">
        <f t="shared" si="43"/>
        <v>#REF!</v>
      </c>
    </row>
    <row r="101" spans="1:18" hidden="1">
      <c r="A101" s="1351"/>
      <c r="B101" s="1354"/>
      <c r="C101" s="1283" t="s">
        <v>18</v>
      </c>
      <c r="D101" s="1021" t="s">
        <v>14</v>
      </c>
      <c r="E101" s="9">
        <v>106.14199999999983</v>
      </c>
      <c r="F101" s="1029" t="e">
        <f>F97-F99</f>
        <v>#REF!</v>
      </c>
      <c r="G101" s="1029" t="e">
        <f>G97-G99</f>
        <v>#REF!</v>
      </c>
      <c r="H101" s="78" t="e">
        <f t="shared" si="27"/>
        <v>#REF!</v>
      </c>
      <c r="I101" s="86" t="e">
        <f t="shared" si="28"/>
        <v>#REF!</v>
      </c>
      <c r="J101" s="78" t="e">
        <f t="shared" si="29"/>
        <v>#REF!</v>
      </c>
      <c r="K101" s="86" t="e">
        <f t="shared" si="30"/>
        <v>#REF!</v>
      </c>
      <c r="L101" s="18" t="e">
        <f>E101+июнь!L101</f>
        <v>#REF!</v>
      </c>
      <c r="M101" s="18" t="e">
        <f>F101+июнь!M101</f>
        <v>#REF!</v>
      </c>
      <c r="N101" s="18" t="e">
        <f>G101+июнь!N101</f>
        <v>#REF!</v>
      </c>
      <c r="O101" s="78" t="e">
        <f t="shared" si="40"/>
        <v>#REF!</v>
      </c>
      <c r="P101" s="86" t="e">
        <f t="shared" si="41"/>
        <v>#REF!</v>
      </c>
      <c r="Q101" s="78" t="e">
        <f t="shared" si="42"/>
        <v>#REF!</v>
      </c>
      <c r="R101" s="524" t="e">
        <f t="shared" si="43"/>
        <v>#REF!</v>
      </c>
    </row>
    <row r="102" spans="1:18" hidden="1">
      <c r="A102" s="1351"/>
      <c r="B102" s="1354"/>
      <c r="C102" s="1283"/>
      <c r="D102" s="1021" t="s">
        <v>16</v>
      </c>
      <c r="E102" s="11">
        <v>-1.3940530795899851E-2</v>
      </c>
      <c r="F102" s="1030" t="e">
        <f>F101/F96</f>
        <v>#REF!</v>
      </c>
      <c r="G102" s="1030" t="e">
        <f>G101/G96</f>
        <v>#REF!</v>
      </c>
      <c r="H102" s="78" t="e">
        <f t="shared" si="27"/>
        <v>#REF!</v>
      </c>
      <c r="I102" s="86" t="e">
        <f t="shared" si="28"/>
        <v>#REF!</v>
      </c>
      <c r="J102" s="78" t="e">
        <f t="shared" si="29"/>
        <v>#REF!</v>
      </c>
      <c r="K102" s="86" t="e">
        <f t="shared" si="30"/>
        <v>#REF!</v>
      </c>
      <c r="L102" s="19" t="e">
        <f t="shared" ref="L102:N102" si="56">L101/L96</f>
        <v>#REF!</v>
      </c>
      <c r="M102" s="11" t="e">
        <f t="shared" si="56"/>
        <v>#REF!</v>
      </c>
      <c r="N102" s="11" t="e">
        <f t="shared" si="56"/>
        <v>#REF!</v>
      </c>
      <c r="O102" s="78" t="e">
        <f t="shared" si="40"/>
        <v>#REF!</v>
      </c>
      <c r="P102" s="86" t="e">
        <f t="shared" si="41"/>
        <v>#REF!</v>
      </c>
      <c r="Q102" s="78" t="e">
        <f t="shared" si="42"/>
        <v>#REF!</v>
      </c>
      <c r="R102" s="524" t="e">
        <f t="shared" si="43"/>
        <v>#REF!</v>
      </c>
    </row>
    <row r="103" spans="1:18" ht="25.5" customHeight="1">
      <c r="A103" s="1351"/>
      <c r="B103" s="1354"/>
      <c r="C103" s="513" t="s">
        <v>111</v>
      </c>
      <c r="D103" s="1021" t="s">
        <v>14</v>
      </c>
      <c r="E103" s="514">
        <f>E96-E97</f>
        <v>4779.9040000000005</v>
      </c>
      <c r="F103" s="514" t="e">
        <f>F96-F97</f>
        <v>#REF!</v>
      </c>
      <c r="G103" s="514">
        <f>G104+G105</f>
        <v>5440.93</v>
      </c>
      <c r="H103" s="78" t="e">
        <f t="shared" si="27"/>
        <v>#REF!</v>
      </c>
      <c r="I103" s="86" t="e">
        <f t="shared" si="28"/>
        <v>#REF!</v>
      </c>
      <c r="J103" s="78">
        <f t="shared" si="29"/>
        <v>661.02599999999984</v>
      </c>
      <c r="K103" s="86">
        <f t="shared" si="30"/>
        <v>0.13829273558632135</v>
      </c>
      <c r="L103" s="515" t="e">
        <f t="shared" ref="L103:N103" si="57">L96-L97</f>
        <v>#REF!</v>
      </c>
      <c r="M103" s="514" t="e">
        <f t="shared" si="57"/>
        <v>#REF!</v>
      </c>
      <c r="N103" s="514" t="e">
        <f t="shared" si="57"/>
        <v>#REF!</v>
      </c>
      <c r="O103" s="78" t="e">
        <f t="shared" si="40"/>
        <v>#REF!</v>
      </c>
      <c r="P103" s="86" t="e">
        <f t="shared" si="41"/>
        <v>#REF!</v>
      </c>
      <c r="Q103" s="78" t="e">
        <f t="shared" si="42"/>
        <v>#REF!</v>
      </c>
      <c r="R103" s="524" t="e">
        <f t="shared" si="43"/>
        <v>#REF!</v>
      </c>
    </row>
    <row r="104" spans="1:18" ht="25.5" customHeight="1">
      <c r="A104" s="1351"/>
      <c r="B104" s="1354"/>
      <c r="C104" s="518" t="s">
        <v>104</v>
      </c>
      <c r="D104" s="1021" t="s">
        <v>14</v>
      </c>
      <c r="E104" s="516">
        <v>4.7320000000000002</v>
      </c>
      <c r="F104" s="1019">
        <f>'Баланс ВОЭК (план 2013)'!I16+'Баланс ВОЭК (план 2013)'!I17</f>
        <v>4.7320000000000002</v>
      </c>
      <c r="G104" s="516">
        <v>3.1030000000000002</v>
      </c>
      <c r="H104" s="78">
        <f t="shared" si="27"/>
        <v>-1.629</v>
      </c>
      <c r="I104" s="86">
        <f t="shared" si="28"/>
        <v>-0.34425190194420963</v>
      </c>
      <c r="J104" s="78">
        <f t="shared" si="29"/>
        <v>-1.629</v>
      </c>
      <c r="K104" s="86">
        <f t="shared" si="30"/>
        <v>-0.34425190194420963</v>
      </c>
      <c r="L104" s="516" t="e">
        <f>E104+июнь!L104</f>
        <v>#REF!</v>
      </c>
      <c r="M104" s="516" t="e">
        <f>F104+июнь!M104</f>
        <v>#REF!</v>
      </c>
      <c r="N104" s="516" t="e">
        <f>G104+июнь!N104</f>
        <v>#REF!</v>
      </c>
      <c r="O104" s="78" t="e">
        <f t="shared" si="40"/>
        <v>#REF!</v>
      </c>
      <c r="P104" s="86" t="e">
        <f t="shared" si="41"/>
        <v>#REF!</v>
      </c>
      <c r="Q104" s="78" t="e">
        <f t="shared" si="42"/>
        <v>#REF!</v>
      </c>
      <c r="R104" s="524" t="e">
        <f t="shared" si="43"/>
        <v>#REF!</v>
      </c>
    </row>
    <row r="105" spans="1:18" ht="25.5" customHeight="1" thickBot="1">
      <c r="A105" s="1352"/>
      <c r="B105" s="1355"/>
      <c r="C105" s="525" t="s">
        <v>106</v>
      </c>
      <c r="D105" s="526" t="s">
        <v>14</v>
      </c>
      <c r="E105" s="527">
        <f>E103-E104</f>
        <v>4775.1720000000005</v>
      </c>
      <c r="F105" s="527" t="e">
        <f>F103-F104</f>
        <v>#REF!</v>
      </c>
      <c r="G105" s="527">
        <v>5437.8270000000002</v>
      </c>
      <c r="H105" s="528" t="e">
        <f t="shared" si="27"/>
        <v>#REF!</v>
      </c>
      <c r="I105" s="529" t="e">
        <f t="shared" si="28"/>
        <v>#REF!</v>
      </c>
      <c r="J105" s="528">
        <f t="shared" si="29"/>
        <v>662.65499999999975</v>
      </c>
      <c r="K105" s="529">
        <f t="shared" si="30"/>
        <v>0.13877091757113663</v>
      </c>
      <c r="L105" s="527" t="e">
        <f>E105+июнь!L105</f>
        <v>#REF!</v>
      </c>
      <c r="M105" s="527" t="e">
        <f>F105+июнь!M105</f>
        <v>#REF!</v>
      </c>
      <c r="N105" s="527" t="e">
        <f>G105+июнь!N105</f>
        <v>#REF!</v>
      </c>
      <c r="O105" s="528" t="e">
        <f t="shared" si="40"/>
        <v>#REF!</v>
      </c>
      <c r="P105" s="529" t="e">
        <f t="shared" si="41"/>
        <v>#REF!</v>
      </c>
      <c r="Q105" s="528" t="e">
        <f t="shared" si="42"/>
        <v>#REF!</v>
      </c>
      <c r="R105" s="530" t="e">
        <f t="shared" si="43"/>
        <v>#REF!</v>
      </c>
    </row>
    <row r="106" spans="1:18" ht="22.5" customHeight="1">
      <c r="A106" s="1350">
        <v>10</v>
      </c>
      <c r="B106" s="1353" t="s">
        <v>12</v>
      </c>
      <c r="C106" s="519" t="s">
        <v>19</v>
      </c>
      <c r="D106" s="519" t="s">
        <v>14</v>
      </c>
      <c r="E106" s="521">
        <v>344.37622999999996</v>
      </c>
      <c r="F106" s="520" t="e">
        <f>#REF!</f>
        <v>#REF!</v>
      </c>
      <c r="G106" s="521">
        <f>G107+G113</f>
        <v>355.71600000000001</v>
      </c>
      <c r="H106" s="534" t="e">
        <f t="shared" si="27"/>
        <v>#REF!</v>
      </c>
      <c r="I106" s="535" t="e">
        <f t="shared" si="28"/>
        <v>#REF!</v>
      </c>
      <c r="J106" s="534">
        <f t="shared" si="29"/>
        <v>11.339770000000044</v>
      </c>
      <c r="K106" s="535">
        <f t="shared" si="30"/>
        <v>3.2928434114050338E-2</v>
      </c>
      <c r="L106" s="522" t="e">
        <f>E106+июнь!L106</f>
        <v>#REF!</v>
      </c>
      <c r="M106" s="522" t="e">
        <f>F106+июнь!M106</f>
        <v>#REF!</v>
      </c>
      <c r="N106" s="522" t="e">
        <f>G106+июнь!N106</f>
        <v>#REF!</v>
      </c>
      <c r="O106" s="534" t="e">
        <f t="shared" si="40"/>
        <v>#REF!</v>
      </c>
      <c r="P106" s="535" t="e">
        <f t="shared" si="41"/>
        <v>#REF!</v>
      </c>
      <c r="Q106" s="534" t="e">
        <f t="shared" si="42"/>
        <v>#REF!</v>
      </c>
      <c r="R106" s="536" t="e">
        <f t="shared" si="43"/>
        <v>#REF!</v>
      </c>
    </row>
    <row r="107" spans="1:18">
      <c r="A107" s="1351"/>
      <c r="B107" s="1354"/>
      <c r="C107" s="1283" t="s">
        <v>15</v>
      </c>
      <c r="D107" s="1021" t="s">
        <v>14</v>
      </c>
      <c r="E107" s="9">
        <v>67.339230000000001</v>
      </c>
      <c r="F107" s="9" t="e">
        <f>#REF!</f>
        <v>#REF!</v>
      </c>
      <c r="G107" s="9">
        <v>51.338999999999999</v>
      </c>
      <c r="H107" s="78" t="e">
        <f t="shared" si="27"/>
        <v>#REF!</v>
      </c>
      <c r="I107" s="86" t="e">
        <f t="shared" si="28"/>
        <v>#REF!</v>
      </c>
      <c r="J107" s="78">
        <f t="shared" si="29"/>
        <v>-16.000230000000002</v>
      </c>
      <c r="K107" s="86">
        <f t="shared" si="30"/>
        <v>-0.237606370016408</v>
      </c>
      <c r="L107" s="18" t="e">
        <f>E107+июнь!L107</f>
        <v>#REF!</v>
      </c>
      <c r="M107" s="18" t="e">
        <f>F107+июнь!M107</f>
        <v>#REF!</v>
      </c>
      <c r="N107" s="18" t="e">
        <f>G107+июнь!N107</f>
        <v>#REF!</v>
      </c>
      <c r="O107" s="78" t="e">
        <f t="shared" si="40"/>
        <v>#REF!</v>
      </c>
      <c r="P107" s="86" t="e">
        <f t="shared" si="41"/>
        <v>#REF!</v>
      </c>
      <c r="Q107" s="78" t="e">
        <f t="shared" si="42"/>
        <v>#REF!</v>
      </c>
      <c r="R107" s="524" t="e">
        <f t="shared" si="43"/>
        <v>#REF!</v>
      </c>
    </row>
    <row r="108" spans="1:18">
      <c r="A108" s="1351"/>
      <c r="B108" s="1354"/>
      <c r="C108" s="1283"/>
      <c r="D108" s="1021" t="s">
        <v>16</v>
      </c>
      <c r="E108" s="11">
        <f>E107/E106</f>
        <v>0.19553971538627973</v>
      </c>
      <c r="F108" s="11" t="e">
        <f>F107/F106</f>
        <v>#REF!</v>
      </c>
      <c r="G108" s="11">
        <f>G107/G115</f>
        <v>0.16866911757458677</v>
      </c>
      <c r="H108" s="452"/>
      <c r="I108" s="453" t="e">
        <f>G108-F108</f>
        <v>#REF!</v>
      </c>
      <c r="J108" s="454"/>
      <c r="K108" s="453">
        <f>G108-E108</f>
        <v>-2.6870597811692959E-2</v>
      </c>
      <c r="L108" s="19" t="e">
        <f t="shared" ref="L108:N108" si="58">L107/L106</f>
        <v>#REF!</v>
      </c>
      <c r="M108" s="11" t="e">
        <f t="shared" si="58"/>
        <v>#REF!</v>
      </c>
      <c r="N108" s="11" t="e">
        <f t="shared" si="58"/>
        <v>#REF!</v>
      </c>
      <c r="O108" s="452"/>
      <c r="P108" s="453" t="e">
        <f>N108-M108</f>
        <v>#REF!</v>
      </c>
      <c r="Q108" s="454"/>
      <c r="R108" s="571" t="e">
        <f>N108-L108</f>
        <v>#REF!</v>
      </c>
    </row>
    <row r="109" spans="1:18" hidden="1">
      <c r="A109" s="1351"/>
      <c r="B109" s="1354"/>
      <c r="C109" s="1283" t="s">
        <v>17</v>
      </c>
      <c r="D109" s="1021" t="s">
        <v>14</v>
      </c>
      <c r="E109" s="9">
        <v>56.104999999999997</v>
      </c>
      <c r="F109" s="9">
        <v>32.290862097590242</v>
      </c>
      <c r="G109" s="1031" t="e">
        <f>F110*G106</f>
        <v>#REF!</v>
      </c>
      <c r="H109" s="78" t="e">
        <f t="shared" si="27"/>
        <v>#REF!</v>
      </c>
      <c r="I109" s="86" t="e">
        <f t="shared" si="28"/>
        <v>#REF!</v>
      </c>
      <c r="J109" s="78" t="e">
        <f t="shared" si="29"/>
        <v>#REF!</v>
      </c>
      <c r="K109" s="86" t="e">
        <f t="shared" si="30"/>
        <v>#REF!</v>
      </c>
      <c r="L109" s="18" t="e">
        <f>E109+июнь!L109</f>
        <v>#REF!</v>
      </c>
      <c r="M109" s="18" t="e">
        <f>F109+июнь!M109</f>
        <v>#REF!</v>
      </c>
      <c r="N109" s="18" t="e">
        <f>G109+июнь!N109</f>
        <v>#REF!</v>
      </c>
      <c r="O109" s="78" t="e">
        <f t="shared" si="40"/>
        <v>#REF!</v>
      </c>
      <c r="P109" s="86" t="e">
        <f t="shared" si="41"/>
        <v>#REF!</v>
      </c>
      <c r="Q109" s="78" t="e">
        <f t="shared" si="42"/>
        <v>#REF!</v>
      </c>
      <c r="R109" s="524" t="e">
        <f t="shared" si="43"/>
        <v>#REF!</v>
      </c>
    </row>
    <row r="110" spans="1:18" hidden="1">
      <c r="A110" s="1351"/>
      <c r="B110" s="1354"/>
      <c r="C110" s="1283"/>
      <c r="D110" s="1021" t="s">
        <v>16</v>
      </c>
      <c r="E110" s="11">
        <f>E109/E106</f>
        <v>0.16291774841718895</v>
      </c>
      <c r="F110" s="11" t="e">
        <f>F109/F106</f>
        <v>#REF!</v>
      </c>
      <c r="G110" s="1032" t="e">
        <f>G109/G106</f>
        <v>#REF!</v>
      </c>
      <c r="H110" s="78" t="e">
        <f t="shared" si="27"/>
        <v>#REF!</v>
      </c>
      <c r="I110" s="86" t="e">
        <f t="shared" si="28"/>
        <v>#REF!</v>
      </c>
      <c r="J110" s="78" t="e">
        <f t="shared" si="29"/>
        <v>#REF!</v>
      </c>
      <c r="K110" s="86" t="e">
        <f t="shared" si="30"/>
        <v>#REF!</v>
      </c>
      <c r="L110" s="19" t="e">
        <f t="shared" ref="L110:N110" si="59">L109/L106</f>
        <v>#REF!</v>
      </c>
      <c r="M110" s="11" t="e">
        <f t="shared" si="59"/>
        <v>#REF!</v>
      </c>
      <c r="N110" s="11" t="e">
        <f t="shared" si="59"/>
        <v>#REF!</v>
      </c>
      <c r="O110" s="78" t="e">
        <f t="shared" si="40"/>
        <v>#REF!</v>
      </c>
      <c r="P110" s="86" t="e">
        <f t="shared" si="41"/>
        <v>#REF!</v>
      </c>
      <c r="Q110" s="78" t="e">
        <f t="shared" si="42"/>
        <v>#REF!</v>
      </c>
      <c r="R110" s="524" t="e">
        <f t="shared" si="43"/>
        <v>#REF!</v>
      </c>
    </row>
    <row r="111" spans="1:18" hidden="1">
      <c r="A111" s="1351"/>
      <c r="B111" s="1354"/>
      <c r="C111" s="1283" t="s">
        <v>18</v>
      </c>
      <c r="D111" s="1021" t="s">
        <v>14</v>
      </c>
      <c r="E111" s="9">
        <v>11.234230000000004</v>
      </c>
      <c r="F111" s="1029" t="e">
        <f>F107-F109</f>
        <v>#REF!</v>
      </c>
      <c r="G111" s="1029" t="e">
        <f>G107-G109</f>
        <v>#REF!</v>
      </c>
      <c r="H111" s="78" t="e">
        <f t="shared" si="27"/>
        <v>#REF!</v>
      </c>
      <c r="I111" s="86" t="e">
        <f t="shared" si="28"/>
        <v>#REF!</v>
      </c>
      <c r="J111" s="78" t="e">
        <f t="shared" si="29"/>
        <v>#REF!</v>
      </c>
      <c r="K111" s="86" t="e">
        <f t="shared" si="30"/>
        <v>#REF!</v>
      </c>
      <c r="L111" s="18" t="e">
        <f>E111+июнь!L111</f>
        <v>#REF!</v>
      </c>
      <c r="M111" s="18" t="e">
        <f>F111+июнь!M111</f>
        <v>#REF!</v>
      </c>
      <c r="N111" s="18" t="e">
        <f>G111+июнь!N111</f>
        <v>#REF!</v>
      </c>
      <c r="O111" s="78" t="e">
        <f t="shared" si="40"/>
        <v>#REF!</v>
      </c>
      <c r="P111" s="86" t="e">
        <f t="shared" si="41"/>
        <v>#REF!</v>
      </c>
      <c r="Q111" s="78" t="e">
        <f t="shared" si="42"/>
        <v>#REF!</v>
      </c>
      <c r="R111" s="524" t="e">
        <f t="shared" si="43"/>
        <v>#REF!</v>
      </c>
    </row>
    <row r="112" spans="1:18" hidden="1">
      <c r="A112" s="1351"/>
      <c r="B112" s="1354"/>
      <c r="C112" s="1283"/>
      <c r="D112" s="1021" t="s">
        <v>16</v>
      </c>
      <c r="E112" s="11">
        <v>-1.3940530795899851E-2</v>
      </c>
      <c r="F112" s="1030" t="e">
        <f>F111/F106</f>
        <v>#REF!</v>
      </c>
      <c r="G112" s="1030" t="e">
        <f>G111/G106</f>
        <v>#REF!</v>
      </c>
      <c r="H112" s="78" t="e">
        <f t="shared" si="27"/>
        <v>#REF!</v>
      </c>
      <c r="I112" s="86" t="e">
        <f t="shared" si="28"/>
        <v>#REF!</v>
      </c>
      <c r="J112" s="78" t="e">
        <f t="shared" si="29"/>
        <v>#REF!</v>
      </c>
      <c r="K112" s="86" t="e">
        <f t="shared" si="30"/>
        <v>#REF!</v>
      </c>
      <c r="L112" s="19" t="e">
        <f t="shared" ref="L112:N112" si="60">L111/L106</f>
        <v>#REF!</v>
      </c>
      <c r="M112" s="11" t="e">
        <f t="shared" si="60"/>
        <v>#REF!</v>
      </c>
      <c r="N112" s="11" t="e">
        <f t="shared" si="60"/>
        <v>#REF!</v>
      </c>
      <c r="O112" s="78" t="e">
        <f t="shared" si="40"/>
        <v>#REF!</v>
      </c>
      <c r="P112" s="86" t="e">
        <f t="shared" si="41"/>
        <v>#REF!</v>
      </c>
      <c r="Q112" s="78" t="e">
        <f t="shared" si="42"/>
        <v>#REF!</v>
      </c>
      <c r="R112" s="524" t="e">
        <f t="shared" si="43"/>
        <v>#REF!</v>
      </c>
    </row>
    <row r="113" spans="1:18" ht="25.5" customHeight="1">
      <c r="A113" s="1351"/>
      <c r="B113" s="1354"/>
      <c r="C113" s="513" t="s">
        <v>111</v>
      </c>
      <c r="D113" s="1021" t="s">
        <v>14</v>
      </c>
      <c r="E113" s="514">
        <f>E106-E107</f>
        <v>277.03699999999998</v>
      </c>
      <c r="F113" s="514" t="e">
        <f>F106-F107</f>
        <v>#REF!</v>
      </c>
      <c r="G113" s="514">
        <f>G114+G115</f>
        <v>304.37700000000001</v>
      </c>
      <c r="H113" s="78" t="e">
        <f t="shared" ref="H113:H176" si="61">G113-F113</f>
        <v>#REF!</v>
      </c>
      <c r="I113" s="86" t="e">
        <f t="shared" ref="I113:I176" si="62">IF(F113=0," ",H113/F113)</f>
        <v>#REF!</v>
      </c>
      <c r="J113" s="78">
        <f t="shared" ref="J113:J176" si="63">G113-E113</f>
        <v>27.340000000000032</v>
      </c>
      <c r="K113" s="86">
        <f t="shared" ref="K113:K176" si="64">IF(E113=0," ",J113/E113)</f>
        <v>9.8687178968874315E-2</v>
      </c>
      <c r="L113" s="515" t="e">
        <f t="shared" ref="L113:N113" si="65">L106-L107</f>
        <v>#REF!</v>
      </c>
      <c r="M113" s="514" t="e">
        <f t="shared" si="65"/>
        <v>#REF!</v>
      </c>
      <c r="N113" s="514" t="e">
        <f t="shared" si="65"/>
        <v>#REF!</v>
      </c>
      <c r="O113" s="78" t="e">
        <f t="shared" si="40"/>
        <v>#REF!</v>
      </c>
      <c r="P113" s="86" t="e">
        <f t="shared" si="41"/>
        <v>#REF!</v>
      </c>
      <c r="Q113" s="78" t="e">
        <f t="shared" si="42"/>
        <v>#REF!</v>
      </c>
      <c r="R113" s="524" t="e">
        <f t="shared" si="43"/>
        <v>#REF!</v>
      </c>
    </row>
    <row r="114" spans="1:18" ht="25.5" customHeight="1">
      <c r="A114" s="1351"/>
      <c r="B114" s="1354"/>
      <c r="C114" s="518" t="s">
        <v>104</v>
      </c>
      <c r="D114" s="1021" t="s">
        <v>14</v>
      </c>
      <c r="E114" s="516">
        <v>0</v>
      </c>
      <c r="F114" s="516">
        <v>0</v>
      </c>
      <c r="G114" s="516">
        <v>0</v>
      </c>
      <c r="H114" s="78">
        <f t="shared" si="61"/>
        <v>0</v>
      </c>
      <c r="I114" s="86" t="str">
        <f t="shared" si="62"/>
        <v xml:space="preserve"> </v>
      </c>
      <c r="J114" s="78">
        <f t="shared" si="63"/>
        <v>0</v>
      </c>
      <c r="K114" s="86" t="str">
        <f t="shared" si="64"/>
        <v xml:space="preserve"> </v>
      </c>
      <c r="L114" s="516" t="e">
        <f>E114+июнь!L114</f>
        <v>#REF!</v>
      </c>
      <c r="M114" s="516" t="e">
        <f>F114+июнь!M114</f>
        <v>#REF!</v>
      </c>
      <c r="N114" s="516" t="e">
        <f>G114+июнь!N114</f>
        <v>#REF!</v>
      </c>
      <c r="O114" s="78" t="e">
        <f t="shared" si="40"/>
        <v>#REF!</v>
      </c>
      <c r="P114" s="86" t="e">
        <f t="shared" si="41"/>
        <v>#REF!</v>
      </c>
      <c r="Q114" s="78" t="e">
        <f t="shared" si="42"/>
        <v>#REF!</v>
      </c>
      <c r="R114" s="524" t="e">
        <f t="shared" si="43"/>
        <v>#REF!</v>
      </c>
    </row>
    <row r="115" spans="1:18" ht="25.5" customHeight="1" thickBot="1">
      <c r="A115" s="1352"/>
      <c r="B115" s="1355"/>
      <c r="C115" s="525" t="s">
        <v>106</v>
      </c>
      <c r="D115" s="526" t="s">
        <v>14</v>
      </c>
      <c r="E115" s="527">
        <f>E113-E114</f>
        <v>277.03699999999998</v>
      </c>
      <c r="F115" s="527" t="e">
        <f>F113-F114</f>
        <v>#REF!</v>
      </c>
      <c r="G115" s="527">
        <v>304.37700000000001</v>
      </c>
      <c r="H115" s="528" t="e">
        <f t="shared" si="61"/>
        <v>#REF!</v>
      </c>
      <c r="I115" s="529" t="e">
        <f t="shared" si="62"/>
        <v>#REF!</v>
      </c>
      <c r="J115" s="528">
        <f t="shared" si="63"/>
        <v>27.340000000000032</v>
      </c>
      <c r="K115" s="529">
        <f t="shared" si="64"/>
        <v>9.8687178968874315E-2</v>
      </c>
      <c r="L115" s="527" t="e">
        <f>E115+июнь!L115</f>
        <v>#REF!</v>
      </c>
      <c r="M115" s="527" t="e">
        <f>F115+июнь!M115</f>
        <v>#REF!</v>
      </c>
      <c r="N115" s="527" t="e">
        <f>G115+июнь!N115</f>
        <v>#REF!</v>
      </c>
      <c r="O115" s="528" t="e">
        <f t="shared" si="40"/>
        <v>#REF!</v>
      </c>
      <c r="P115" s="529" t="e">
        <f t="shared" si="41"/>
        <v>#REF!</v>
      </c>
      <c r="Q115" s="528" t="e">
        <f t="shared" si="42"/>
        <v>#REF!</v>
      </c>
      <c r="R115" s="530" t="e">
        <f t="shared" si="43"/>
        <v>#REF!</v>
      </c>
    </row>
    <row r="116" spans="1:18" ht="22.5" customHeight="1">
      <c r="A116" s="1350"/>
      <c r="B116" s="1356" t="s">
        <v>91</v>
      </c>
      <c r="C116" s="519" t="s">
        <v>19</v>
      </c>
      <c r="D116" s="519" t="s">
        <v>14</v>
      </c>
      <c r="E116" s="521">
        <f t="shared" ref="E116:G117" si="66">E96+E106</f>
        <v>6345.1202300000004</v>
      </c>
      <c r="F116" s="520" t="e">
        <f t="shared" si="66"/>
        <v>#REF!</v>
      </c>
      <c r="G116" s="520">
        <f t="shared" si="66"/>
        <v>6767.2490000000007</v>
      </c>
      <c r="H116" s="534" t="e">
        <f t="shared" si="61"/>
        <v>#REF!</v>
      </c>
      <c r="I116" s="535" t="e">
        <f t="shared" si="62"/>
        <v>#REF!</v>
      </c>
      <c r="J116" s="534">
        <f t="shared" si="63"/>
        <v>422.12877000000026</v>
      </c>
      <c r="K116" s="535">
        <f t="shared" si="64"/>
        <v>6.6528096347829205E-2</v>
      </c>
      <c r="L116" s="522" t="e">
        <f>E116+июнь!L116</f>
        <v>#REF!</v>
      </c>
      <c r="M116" s="522" t="e">
        <f>F116+июнь!M116</f>
        <v>#REF!</v>
      </c>
      <c r="N116" s="522" t="e">
        <f>G116+июнь!N116</f>
        <v>#REF!</v>
      </c>
      <c r="O116" s="534" t="e">
        <f t="shared" si="40"/>
        <v>#REF!</v>
      </c>
      <c r="P116" s="535" t="e">
        <f t="shared" si="41"/>
        <v>#REF!</v>
      </c>
      <c r="Q116" s="534" t="e">
        <f t="shared" si="42"/>
        <v>#REF!</v>
      </c>
      <c r="R116" s="536" t="e">
        <f t="shared" si="43"/>
        <v>#REF!</v>
      </c>
    </row>
    <row r="117" spans="1:18">
      <c r="A117" s="1351"/>
      <c r="B117" s="1357"/>
      <c r="C117" s="1283" t="s">
        <v>15</v>
      </c>
      <c r="D117" s="1021" t="s">
        <v>14</v>
      </c>
      <c r="E117" s="9">
        <f t="shared" si="66"/>
        <v>1288.17923</v>
      </c>
      <c r="F117" s="9" t="e">
        <f t="shared" si="66"/>
        <v>#REF!</v>
      </c>
      <c r="G117" s="9">
        <f t="shared" si="66"/>
        <v>1021.942</v>
      </c>
      <c r="H117" s="78" t="e">
        <f t="shared" si="61"/>
        <v>#REF!</v>
      </c>
      <c r="I117" s="86" t="e">
        <f t="shared" si="62"/>
        <v>#REF!</v>
      </c>
      <c r="J117" s="78">
        <f t="shared" si="63"/>
        <v>-266.23722999999995</v>
      </c>
      <c r="K117" s="86">
        <f t="shared" si="64"/>
        <v>-0.20667716401544525</v>
      </c>
      <c r="L117" s="18" t="e">
        <f>E117+июнь!L117</f>
        <v>#REF!</v>
      </c>
      <c r="M117" s="18" t="e">
        <f>F117+июнь!M117</f>
        <v>#REF!</v>
      </c>
      <c r="N117" s="18" t="e">
        <f>G117+июнь!N117</f>
        <v>#REF!</v>
      </c>
      <c r="O117" s="78" t="e">
        <f t="shared" si="40"/>
        <v>#REF!</v>
      </c>
      <c r="P117" s="86" t="e">
        <f t="shared" si="41"/>
        <v>#REF!</v>
      </c>
      <c r="Q117" s="78" t="e">
        <f t="shared" si="42"/>
        <v>#REF!</v>
      </c>
      <c r="R117" s="524" t="e">
        <f t="shared" si="43"/>
        <v>#REF!</v>
      </c>
    </row>
    <row r="118" spans="1:18">
      <c r="A118" s="1351"/>
      <c r="B118" s="1357"/>
      <c r="C118" s="1283"/>
      <c r="D118" s="1021" t="s">
        <v>16</v>
      </c>
      <c r="E118" s="11">
        <f>E117/E116</f>
        <v>0.2030188843245922</v>
      </c>
      <c r="F118" s="11" t="e">
        <f>F117/F116</f>
        <v>#REF!</v>
      </c>
      <c r="G118" s="11">
        <f>G117/G116</f>
        <v>0.15101291529246225</v>
      </c>
      <c r="H118" s="452"/>
      <c r="I118" s="453" t="e">
        <f>G118-F118</f>
        <v>#REF!</v>
      </c>
      <c r="J118" s="454"/>
      <c r="K118" s="453">
        <f>G118-E118</f>
        <v>-5.2005969032129951E-2</v>
      </c>
      <c r="L118" s="19" t="e">
        <f t="shared" ref="L118:N118" si="67">L117/L116</f>
        <v>#REF!</v>
      </c>
      <c r="M118" s="11" t="e">
        <f t="shared" si="67"/>
        <v>#REF!</v>
      </c>
      <c r="N118" s="11" t="e">
        <f t="shared" si="67"/>
        <v>#REF!</v>
      </c>
      <c r="O118" s="452"/>
      <c r="P118" s="453" t="e">
        <f>N118-M118</f>
        <v>#REF!</v>
      </c>
      <c r="Q118" s="454"/>
      <c r="R118" s="571" t="e">
        <f>N118-L118</f>
        <v>#REF!</v>
      </c>
    </row>
    <row r="119" spans="1:18" hidden="1">
      <c r="A119" s="1351"/>
      <c r="B119" s="1357"/>
      <c r="C119" s="1283" t="s">
        <v>17</v>
      </c>
      <c r="D119" s="1021" t="s">
        <v>14</v>
      </c>
      <c r="E119" s="9">
        <f t="shared" ref="E119:F119" si="68">E99+E109</f>
        <v>1170.8030000000001</v>
      </c>
      <c r="F119" s="9">
        <f t="shared" si="68"/>
        <v>1057.4386333309105</v>
      </c>
      <c r="G119" s="9" t="e">
        <f t="shared" ref="G119" si="69">G99+G109</f>
        <v>#REF!</v>
      </c>
      <c r="H119" s="78" t="e">
        <f t="shared" si="61"/>
        <v>#REF!</v>
      </c>
      <c r="I119" s="86" t="e">
        <f t="shared" si="62"/>
        <v>#REF!</v>
      </c>
      <c r="J119" s="78" t="e">
        <f t="shared" si="63"/>
        <v>#REF!</v>
      </c>
      <c r="K119" s="86" t="e">
        <f t="shared" si="64"/>
        <v>#REF!</v>
      </c>
      <c r="L119" s="18" t="e">
        <f>E119+июнь!L119</f>
        <v>#REF!</v>
      </c>
      <c r="M119" s="18" t="e">
        <f>F119+июнь!M119</f>
        <v>#REF!</v>
      </c>
      <c r="N119" s="18" t="e">
        <f>G119+июнь!N119</f>
        <v>#REF!</v>
      </c>
      <c r="O119" s="78" t="e">
        <f t="shared" si="40"/>
        <v>#REF!</v>
      </c>
      <c r="P119" s="86" t="e">
        <f t="shared" si="41"/>
        <v>#REF!</v>
      </c>
      <c r="Q119" s="78" t="e">
        <f t="shared" si="42"/>
        <v>#REF!</v>
      </c>
      <c r="R119" s="524" t="e">
        <f t="shared" si="43"/>
        <v>#REF!</v>
      </c>
    </row>
    <row r="120" spans="1:18" hidden="1">
      <c r="A120" s="1351"/>
      <c r="B120" s="1357"/>
      <c r="C120" s="1283"/>
      <c r="D120" s="1021" t="s">
        <v>16</v>
      </c>
      <c r="E120" s="11">
        <f>E119/E116</f>
        <v>0.18452022303129786</v>
      </c>
      <c r="F120" s="11" t="e">
        <f>F119/F116</f>
        <v>#REF!</v>
      </c>
      <c r="G120" s="11" t="e">
        <f>G119/G116</f>
        <v>#REF!</v>
      </c>
      <c r="H120" s="78" t="e">
        <f t="shared" si="61"/>
        <v>#REF!</v>
      </c>
      <c r="I120" s="86" t="e">
        <f t="shared" si="62"/>
        <v>#REF!</v>
      </c>
      <c r="J120" s="78" t="e">
        <f t="shared" si="63"/>
        <v>#REF!</v>
      </c>
      <c r="K120" s="86" t="e">
        <f t="shared" si="64"/>
        <v>#REF!</v>
      </c>
      <c r="L120" s="19" t="e">
        <f t="shared" ref="L120:N120" si="70">L119/L116</f>
        <v>#REF!</v>
      </c>
      <c r="M120" s="11" t="e">
        <f t="shared" si="70"/>
        <v>#REF!</v>
      </c>
      <c r="N120" s="11" t="e">
        <f t="shared" si="70"/>
        <v>#REF!</v>
      </c>
      <c r="O120" s="78" t="e">
        <f t="shared" si="40"/>
        <v>#REF!</v>
      </c>
      <c r="P120" s="86" t="e">
        <f t="shared" si="41"/>
        <v>#REF!</v>
      </c>
      <c r="Q120" s="78" t="e">
        <f t="shared" si="42"/>
        <v>#REF!</v>
      </c>
      <c r="R120" s="524" t="e">
        <f t="shared" si="43"/>
        <v>#REF!</v>
      </c>
    </row>
    <row r="121" spans="1:18" hidden="1">
      <c r="A121" s="1351"/>
      <c r="B121" s="1357"/>
      <c r="C121" s="1283" t="s">
        <v>18</v>
      </c>
      <c r="D121" s="1021" t="s">
        <v>14</v>
      </c>
      <c r="E121" s="9">
        <f t="shared" ref="E121:F121" si="71">E101+E111</f>
        <v>117.37622999999982</v>
      </c>
      <c r="F121" s="9" t="e">
        <f t="shared" si="71"/>
        <v>#REF!</v>
      </c>
      <c r="G121" s="9" t="e">
        <f t="shared" ref="G121" si="72">G101+G111</f>
        <v>#REF!</v>
      </c>
      <c r="H121" s="78" t="e">
        <f t="shared" si="61"/>
        <v>#REF!</v>
      </c>
      <c r="I121" s="86" t="e">
        <f t="shared" si="62"/>
        <v>#REF!</v>
      </c>
      <c r="J121" s="78" t="e">
        <f t="shared" si="63"/>
        <v>#REF!</v>
      </c>
      <c r="K121" s="86" t="e">
        <f t="shared" si="64"/>
        <v>#REF!</v>
      </c>
      <c r="L121" s="18" t="e">
        <f>E121+июнь!L121</f>
        <v>#REF!</v>
      </c>
      <c r="M121" s="18" t="e">
        <f>F121+июнь!M121</f>
        <v>#REF!</v>
      </c>
      <c r="N121" s="18" t="e">
        <f>G121+июнь!N121</f>
        <v>#REF!</v>
      </c>
      <c r="O121" s="78" t="e">
        <f t="shared" si="40"/>
        <v>#REF!</v>
      </c>
      <c r="P121" s="86" t="e">
        <f t="shared" si="41"/>
        <v>#REF!</v>
      </c>
      <c r="Q121" s="78" t="e">
        <f t="shared" si="42"/>
        <v>#REF!</v>
      </c>
      <c r="R121" s="524" t="e">
        <f t="shared" si="43"/>
        <v>#REF!</v>
      </c>
    </row>
    <row r="122" spans="1:18" hidden="1">
      <c r="A122" s="1351"/>
      <c r="B122" s="1357"/>
      <c r="C122" s="1283"/>
      <c r="D122" s="1021" t="s">
        <v>16</v>
      </c>
      <c r="E122" s="11">
        <v>-1.3940530795899851E-2</v>
      </c>
      <c r="F122" s="1030" t="e">
        <f>F121/F116</f>
        <v>#REF!</v>
      </c>
      <c r="G122" s="1030" t="e">
        <f>G121/G116</f>
        <v>#REF!</v>
      </c>
      <c r="H122" s="78" t="e">
        <f t="shared" si="61"/>
        <v>#REF!</v>
      </c>
      <c r="I122" s="86" t="e">
        <f t="shared" si="62"/>
        <v>#REF!</v>
      </c>
      <c r="J122" s="78" t="e">
        <f t="shared" si="63"/>
        <v>#REF!</v>
      </c>
      <c r="K122" s="86" t="e">
        <f t="shared" si="64"/>
        <v>#REF!</v>
      </c>
      <c r="L122" s="19" t="e">
        <f t="shared" ref="L122:N122" si="73">L121/L116</f>
        <v>#REF!</v>
      </c>
      <c r="M122" s="11" t="e">
        <f t="shared" si="73"/>
        <v>#REF!</v>
      </c>
      <c r="N122" s="11" t="e">
        <f t="shared" si="73"/>
        <v>#REF!</v>
      </c>
      <c r="O122" s="78" t="e">
        <f t="shared" si="40"/>
        <v>#REF!</v>
      </c>
      <c r="P122" s="86" t="e">
        <f t="shared" si="41"/>
        <v>#REF!</v>
      </c>
      <c r="Q122" s="78" t="e">
        <f t="shared" si="42"/>
        <v>#REF!</v>
      </c>
      <c r="R122" s="524" t="e">
        <f t="shared" si="43"/>
        <v>#REF!</v>
      </c>
    </row>
    <row r="123" spans="1:18" ht="25.5" customHeight="1">
      <c r="A123" s="1351"/>
      <c r="B123" s="1357"/>
      <c r="C123" s="513" t="s">
        <v>111</v>
      </c>
      <c r="D123" s="1021" t="s">
        <v>14</v>
      </c>
      <c r="E123" s="514">
        <f>E116-E117</f>
        <v>5056.9410000000007</v>
      </c>
      <c r="F123" s="514" t="e">
        <f>F116-F117</f>
        <v>#REF!</v>
      </c>
      <c r="G123" s="514">
        <f>G116-G117</f>
        <v>5745.3070000000007</v>
      </c>
      <c r="H123" s="78" t="e">
        <f t="shared" si="61"/>
        <v>#REF!</v>
      </c>
      <c r="I123" s="86" t="e">
        <f t="shared" si="62"/>
        <v>#REF!</v>
      </c>
      <c r="J123" s="78">
        <f t="shared" si="63"/>
        <v>688.36599999999999</v>
      </c>
      <c r="K123" s="86">
        <f t="shared" si="64"/>
        <v>0.13612300400578134</v>
      </c>
      <c r="L123" s="515" t="e">
        <f t="shared" ref="L123:N123" si="74">L116-L117</f>
        <v>#REF!</v>
      </c>
      <c r="M123" s="514" t="e">
        <f t="shared" si="74"/>
        <v>#REF!</v>
      </c>
      <c r="N123" s="514" t="e">
        <f t="shared" si="74"/>
        <v>#REF!</v>
      </c>
      <c r="O123" s="78" t="e">
        <f t="shared" si="40"/>
        <v>#REF!</v>
      </c>
      <c r="P123" s="86" t="e">
        <f t="shared" si="41"/>
        <v>#REF!</v>
      </c>
      <c r="Q123" s="78" t="e">
        <f t="shared" si="42"/>
        <v>#REF!</v>
      </c>
      <c r="R123" s="524" t="e">
        <f t="shared" si="43"/>
        <v>#REF!</v>
      </c>
    </row>
    <row r="124" spans="1:18" ht="25.5" customHeight="1">
      <c r="A124" s="1351"/>
      <c r="B124" s="1357"/>
      <c r="C124" s="518" t="s">
        <v>104</v>
      </c>
      <c r="D124" s="1021" t="s">
        <v>14</v>
      </c>
      <c r="E124" s="516">
        <f>E104+E114</f>
        <v>4.7320000000000002</v>
      </c>
      <c r="F124" s="1019">
        <f>F104+F114</f>
        <v>4.7320000000000002</v>
      </c>
      <c r="G124" s="1019">
        <f>G104+G114</f>
        <v>3.1030000000000002</v>
      </c>
      <c r="H124" s="78">
        <f t="shared" si="61"/>
        <v>-1.629</v>
      </c>
      <c r="I124" s="86">
        <f t="shared" si="62"/>
        <v>-0.34425190194420963</v>
      </c>
      <c r="J124" s="78">
        <f t="shared" si="63"/>
        <v>-1.629</v>
      </c>
      <c r="K124" s="86">
        <f t="shared" si="64"/>
        <v>-0.34425190194420963</v>
      </c>
      <c r="L124" s="516" t="e">
        <f>E124+июнь!L124</f>
        <v>#REF!</v>
      </c>
      <c r="M124" s="516" t="e">
        <f>F124+июнь!M124</f>
        <v>#REF!</v>
      </c>
      <c r="N124" s="516" t="e">
        <f>G124+июнь!N124</f>
        <v>#REF!</v>
      </c>
      <c r="O124" s="78" t="e">
        <f t="shared" si="40"/>
        <v>#REF!</v>
      </c>
      <c r="P124" s="86" t="e">
        <f t="shared" si="41"/>
        <v>#REF!</v>
      </c>
      <c r="Q124" s="78" t="e">
        <f t="shared" si="42"/>
        <v>#REF!</v>
      </c>
      <c r="R124" s="524" t="e">
        <f t="shared" si="43"/>
        <v>#REF!</v>
      </c>
    </row>
    <row r="125" spans="1:18" ht="25.5" customHeight="1" thickBot="1">
      <c r="A125" s="1352"/>
      <c r="B125" s="1358"/>
      <c r="C125" s="525" t="s">
        <v>106</v>
      </c>
      <c r="D125" s="526" t="s">
        <v>14</v>
      </c>
      <c r="E125" s="527">
        <f>E123-E124</f>
        <v>5052.2090000000007</v>
      </c>
      <c r="F125" s="527" t="e">
        <f>F123-F124</f>
        <v>#REF!</v>
      </c>
      <c r="G125" s="527">
        <f>G123-G124</f>
        <v>5742.2040000000006</v>
      </c>
      <c r="H125" s="528" t="e">
        <f t="shared" si="61"/>
        <v>#REF!</v>
      </c>
      <c r="I125" s="529" t="e">
        <f t="shared" si="62"/>
        <v>#REF!</v>
      </c>
      <c r="J125" s="528">
        <f t="shared" si="63"/>
        <v>689.99499999999989</v>
      </c>
      <c r="K125" s="529">
        <f t="shared" si="64"/>
        <v>0.13657293275080262</v>
      </c>
      <c r="L125" s="527" t="e">
        <f>E125+июнь!L125</f>
        <v>#REF!</v>
      </c>
      <c r="M125" s="527" t="e">
        <f>F125+июнь!M125</f>
        <v>#REF!</v>
      </c>
      <c r="N125" s="527" t="e">
        <f>G125+июнь!N125</f>
        <v>#REF!</v>
      </c>
      <c r="O125" s="528" t="e">
        <f t="shared" si="40"/>
        <v>#REF!</v>
      </c>
      <c r="P125" s="529" t="e">
        <f t="shared" si="41"/>
        <v>#REF!</v>
      </c>
      <c r="Q125" s="528" t="e">
        <f t="shared" si="42"/>
        <v>#REF!</v>
      </c>
      <c r="R125" s="530" t="e">
        <f t="shared" si="43"/>
        <v>#REF!</v>
      </c>
    </row>
    <row r="126" spans="1:18" ht="22.5" customHeight="1">
      <c r="A126" s="1350">
        <v>11</v>
      </c>
      <c r="B126" s="1353" t="s">
        <v>23</v>
      </c>
      <c r="C126" s="519" t="s">
        <v>19</v>
      </c>
      <c r="D126" s="519" t="s">
        <v>14</v>
      </c>
      <c r="E126" s="521">
        <v>2698.2939999999999</v>
      </c>
      <c r="F126" s="520" t="e">
        <f>#REF!</f>
        <v>#REF!</v>
      </c>
      <c r="G126" s="521">
        <f>G127+G133</f>
        <v>2858.3300000000004</v>
      </c>
      <c r="H126" s="534" t="e">
        <f t="shared" si="61"/>
        <v>#REF!</v>
      </c>
      <c r="I126" s="535" t="e">
        <f t="shared" si="62"/>
        <v>#REF!</v>
      </c>
      <c r="J126" s="534">
        <f t="shared" si="63"/>
        <v>160.03600000000051</v>
      </c>
      <c r="K126" s="535">
        <f t="shared" si="64"/>
        <v>5.9310067768745929E-2</v>
      </c>
      <c r="L126" s="522" t="e">
        <f>E126+июнь!L126</f>
        <v>#REF!</v>
      </c>
      <c r="M126" s="522" t="e">
        <f>F126+июнь!M126</f>
        <v>#REF!</v>
      </c>
      <c r="N126" s="522" t="e">
        <f>G126+июнь!N126</f>
        <v>#REF!</v>
      </c>
      <c r="O126" s="534" t="e">
        <f t="shared" si="40"/>
        <v>#REF!</v>
      </c>
      <c r="P126" s="535" t="e">
        <f t="shared" si="41"/>
        <v>#REF!</v>
      </c>
      <c r="Q126" s="534" t="e">
        <f t="shared" si="42"/>
        <v>#REF!</v>
      </c>
      <c r="R126" s="536" t="e">
        <f t="shared" si="43"/>
        <v>#REF!</v>
      </c>
    </row>
    <row r="127" spans="1:18">
      <c r="A127" s="1351"/>
      <c r="B127" s="1354"/>
      <c r="C127" s="1283" t="s">
        <v>15</v>
      </c>
      <c r="D127" s="1021" t="s">
        <v>14</v>
      </c>
      <c r="E127" s="9">
        <v>450.13499999999999</v>
      </c>
      <c r="F127" s="9" t="e">
        <f>#REF!</f>
        <v>#REF!</v>
      </c>
      <c r="G127" s="9">
        <v>395.36200000000002</v>
      </c>
      <c r="H127" s="78" t="e">
        <f t="shared" si="61"/>
        <v>#REF!</v>
      </c>
      <c r="I127" s="86" t="e">
        <f t="shared" si="62"/>
        <v>#REF!</v>
      </c>
      <c r="J127" s="78">
        <f t="shared" si="63"/>
        <v>-54.772999999999968</v>
      </c>
      <c r="K127" s="86">
        <f t="shared" si="64"/>
        <v>-0.12168127339575899</v>
      </c>
      <c r="L127" s="18" t="e">
        <f>E127+июнь!L127</f>
        <v>#REF!</v>
      </c>
      <c r="M127" s="18" t="e">
        <f>F127+июнь!M127</f>
        <v>#REF!</v>
      </c>
      <c r="N127" s="18" t="e">
        <f>G127+июнь!N127</f>
        <v>#REF!</v>
      </c>
      <c r="O127" s="78" t="e">
        <f t="shared" si="40"/>
        <v>#REF!</v>
      </c>
      <c r="P127" s="86" t="e">
        <f t="shared" si="41"/>
        <v>#REF!</v>
      </c>
      <c r="Q127" s="78" t="e">
        <f t="shared" si="42"/>
        <v>#REF!</v>
      </c>
      <c r="R127" s="524" t="e">
        <f t="shared" si="43"/>
        <v>#REF!</v>
      </c>
    </row>
    <row r="128" spans="1:18">
      <c r="A128" s="1351"/>
      <c r="B128" s="1354"/>
      <c r="C128" s="1283"/>
      <c r="D128" s="1021" t="s">
        <v>16</v>
      </c>
      <c r="E128" s="11">
        <f>E127/E126</f>
        <v>0.16682207350273914</v>
      </c>
      <c r="F128" s="11" t="e">
        <f>F127/F126</f>
        <v>#REF!</v>
      </c>
      <c r="G128" s="11">
        <f>G127/G126</f>
        <v>0.13831922836061616</v>
      </c>
      <c r="H128" s="452"/>
      <c r="I128" s="453" t="e">
        <f>G128-F128</f>
        <v>#REF!</v>
      </c>
      <c r="J128" s="454"/>
      <c r="K128" s="453">
        <f>G128-E128</f>
        <v>-2.8502845142122979E-2</v>
      </c>
      <c r="L128" s="19" t="e">
        <f t="shared" ref="L128:N128" si="75">L127/L126</f>
        <v>#REF!</v>
      </c>
      <c r="M128" s="11" t="e">
        <f t="shared" si="75"/>
        <v>#REF!</v>
      </c>
      <c r="N128" s="11" t="e">
        <f t="shared" si="75"/>
        <v>#REF!</v>
      </c>
      <c r="O128" s="452"/>
      <c r="P128" s="453" t="e">
        <f>N128-M128</f>
        <v>#REF!</v>
      </c>
      <c r="Q128" s="454"/>
      <c r="R128" s="571" t="e">
        <f>N128-L128</f>
        <v>#REF!</v>
      </c>
    </row>
    <row r="129" spans="1:18" hidden="1">
      <c r="A129" s="1351"/>
      <c r="B129" s="1354"/>
      <c r="C129" s="1283" t="s">
        <v>17</v>
      </c>
      <c r="D129" s="1021" t="s">
        <v>14</v>
      </c>
      <c r="E129" s="9">
        <v>381.76400000000001</v>
      </c>
      <c r="F129" s="9">
        <v>344.98438952557524</v>
      </c>
      <c r="G129" s="1031" t="e">
        <f>F130*G126</f>
        <v>#REF!</v>
      </c>
      <c r="H129" s="78" t="e">
        <f t="shared" si="61"/>
        <v>#REF!</v>
      </c>
      <c r="I129" s="86" t="e">
        <f t="shared" si="62"/>
        <v>#REF!</v>
      </c>
      <c r="J129" s="78" t="e">
        <f t="shared" si="63"/>
        <v>#REF!</v>
      </c>
      <c r="K129" s="86" t="e">
        <f t="shared" si="64"/>
        <v>#REF!</v>
      </c>
      <c r="L129" s="18" t="e">
        <f>E129+июнь!L129</f>
        <v>#REF!</v>
      </c>
      <c r="M129" s="18" t="e">
        <f>F129+июнь!M129</f>
        <v>#REF!</v>
      </c>
      <c r="N129" s="18" t="e">
        <f>G129+июнь!N129</f>
        <v>#REF!</v>
      </c>
      <c r="O129" s="78" t="e">
        <f t="shared" si="40"/>
        <v>#REF!</v>
      </c>
      <c r="P129" s="86" t="e">
        <f t="shared" si="41"/>
        <v>#REF!</v>
      </c>
      <c r="Q129" s="78" t="e">
        <f t="shared" si="42"/>
        <v>#REF!</v>
      </c>
      <c r="R129" s="524" t="e">
        <f t="shared" si="43"/>
        <v>#REF!</v>
      </c>
    </row>
    <row r="130" spans="1:18" hidden="1">
      <c r="A130" s="1351"/>
      <c r="B130" s="1354"/>
      <c r="C130" s="1283"/>
      <c r="D130" s="1021" t="s">
        <v>16</v>
      </c>
      <c r="E130" s="11">
        <f>E129/E126</f>
        <v>0.14148347066702147</v>
      </c>
      <c r="F130" s="11" t="e">
        <f>F129/F126</f>
        <v>#REF!</v>
      </c>
      <c r="G130" s="1032" t="e">
        <f>G129/G126</f>
        <v>#REF!</v>
      </c>
      <c r="H130" s="78" t="e">
        <f t="shared" si="61"/>
        <v>#REF!</v>
      </c>
      <c r="I130" s="86" t="e">
        <f t="shared" si="62"/>
        <v>#REF!</v>
      </c>
      <c r="J130" s="78" t="e">
        <f t="shared" si="63"/>
        <v>#REF!</v>
      </c>
      <c r="K130" s="86" t="e">
        <f t="shared" si="64"/>
        <v>#REF!</v>
      </c>
      <c r="L130" s="19" t="e">
        <f t="shared" ref="L130:N130" si="76">L129/L126</f>
        <v>#REF!</v>
      </c>
      <c r="M130" s="11" t="e">
        <f t="shared" si="76"/>
        <v>#REF!</v>
      </c>
      <c r="N130" s="11" t="e">
        <f t="shared" si="76"/>
        <v>#REF!</v>
      </c>
      <c r="O130" s="78" t="e">
        <f t="shared" si="40"/>
        <v>#REF!</v>
      </c>
      <c r="P130" s="86" t="e">
        <f t="shared" si="41"/>
        <v>#REF!</v>
      </c>
      <c r="Q130" s="78" t="e">
        <f t="shared" si="42"/>
        <v>#REF!</v>
      </c>
      <c r="R130" s="524" t="e">
        <f t="shared" si="43"/>
        <v>#REF!</v>
      </c>
    </row>
    <row r="131" spans="1:18" hidden="1">
      <c r="A131" s="1351"/>
      <c r="B131" s="1354"/>
      <c r="C131" s="1283" t="s">
        <v>18</v>
      </c>
      <c r="D131" s="1021" t="s">
        <v>14</v>
      </c>
      <c r="E131" s="9">
        <v>68.370999999999981</v>
      </c>
      <c r="F131" s="1029" t="e">
        <f>F127-F129</f>
        <v>#REF!</v>
      </c>
      <c r="G131" s="1029" t="e">
        <f>G127-G129</f>
        <v>#REF!</v>
      </c>
      <c r="H131" s="78" t="e">
        <f t="shared" si="61"/>
        <v>#REF!</v>
      </c>
      <c r="I131" s="86" t="e">
        <f t="shared" si="62"/>
        <v>#REF!</v>
      </c>
      <c r="J131" s="78" t="e">
        <f t="shared" si="63"/>
        <v>#REF!</v>
      </c>
      <c r="K131" s="86" t="e">
        <f t="shared" si="64"/>
        <v>#REF!</v>
      </c>
      <c r="L131" s="18" t="e">
        <f>E131+июнь!L131</f>
        <v>#REF!</v>
      </c>
      <c r="M131" s="18" t="e">
        <f>F131+июнь!M131</f>
        <v>#REF!</v>
      </c>
      <c r="N131" s="18" t="e">
        <f>G131+июнь!N131</f>
        <v>#REF!</v>
      </c>
      <c r="O131" s="78" t="e">
        <f t="shared" si="40"/>
        <v>#REF!</v>
      </c>
      <c r="P131" s="86" t="e">
        <f t="shared" si="41"/>
        <v>#REF!</v>
      </c>
      <c r="Q131" s="78" t="e">
        <f t="shared" si="42"/>
        <v>#REF!</v>
      </c>
      <c r="R131" s="524" t="e">
        <f t="shared" si="43"/>
        <v>#REF!</v>
      </c>
    </row>
    <row r="132" spans="1:18" hidden="1">
      <c r="A132" s="1351"/>
      <c r="B132" s="1354"/>
      <c r="C132" s="1283"/>
      <c r="D132" s="1021" t="s">
        <v>16</v>
      </c>
      <c r="E132" s="11">
        <v>-1.3940530795899851E-2</v>
      </c>
      <c r="F132" s="1030" t="e">
        <f>F131/F126</f>
        <v>#REF!</v>
      </c>
      <c r="G132" s="1030" t="e">
        <f>G131/G126</f>
        <v>#REF!</v>
      </c>
      <c r="H132" s="78" t="e">
        <f t="shared" si="61"/>
        <v>#REF!</v>
      </c>
      <c r="I132" s="86" t="e">
        <f t="shared" si="62"/>
        <v>#REF!</v>
      </c>
      <c r="J132" s="78" t="e">
        <f t="shared" si="63"/>
        <v>#REF!</v>
      </c>
      <c r="K132" s="86" t="e">
        <f t="shared" si="64"/>
        <v>#REF!</v>
      </c>
      <c r="L132" s="19" t="e">
        <f t="shared" ref="L132:N132" si="77">L131/L126</f>
        <v>#REF!</v>
      </c>
      <c r="M132" s="11" t="e">
        <f t="shared" si="77"/>
        <v>#REF!</v>
      </c>
      <c r="N132" s="11" t="e">
        <f t="shared" si="77"/>
        <v>#REF!</v>
      </c>
      <c r="O132" s="78" t="e">
        <f t="shared" si="40"/>
        <v>#REF!</v>
      </c>
      <c r="P132" s="86" t="e">
        <f t="shared" si="41"/>
        <v>#REF!</v>
      </c>
      <c r="Q132" s="78" t="e">
        <f t="shared" si="42"/>
        <v>#REF!</v>
      </c>
      <c r="R132" s="524" t="e">
        <f t="shared" si="43"/>
        <v>#REF!</v>
      </c>
    </row>
    <row r="133" spans="1:18" ht="25.5" customHeight="1">
      <c r="A133" s="1351"/>
      <c r="B133" s="1354"/>
      <c r="C133" s="513" t="s">
        <v>111</v>
      </c>
      <c r="D133" s="1021" t="s">
        <v>14</v>
      </c>
      <c r="E133" s="514">
        <f>E126-E127</f>
        <v>2248.1589999999997</v>
      </c>
      <c r="F133" s="514" t="e">
        <f>F126-F127</f>
        <v>#REF!</v>
      </c>
      <c r="G133" s="514">
        <f>G134+G135</f>
        <v>2462.9680000000003</v>
      </c>
      <c r="H133" s="78" t="e">
        <f t="shared" si="61"/>
        <v>#REF!</v>
      </c>
      <c r="I133" s="86" t="e">
        <f t="shared" si="62"/>
        <v>#REF!</v>
      </c>
      <c r="J133" s="78">
        <f t="shared" si="63"/>
        <v>214.80900000000065</v>
      </c>
      <c r="K133" s="86">
        <f t="shared" si="64"/>
        <v>9.554884685647265E-2</v>
      </c>
      <c r="L133" s="515" t="e">
        <f t="shared" ref="L133:N133" si="78">L126-L127</f>
        <v>#REF!</v>
      </c>
      <c r="M133" s="514" t="e">
        <f t="shared" si="78"/>
        <v>#REF!</v>
      </c>
      <c r="N133" s="514" t="e">
        <f t="shared" si="78"/>
        <v>#REF!</v>
      </c>
      <c r="O133" s="78" t="e">
        <f t="shared" si="40"/>
        <v>#REF!</v>
      </c>
      <c r="P133" s="86" t="e">
        <f t="shared" si="41"/>
        <v>#REF!</v>
      </c>
      <c r="Q133" s="78" t="e">
        <f t="shared" si="42"/>
        <v>#REF!</v>
      </c>
      <c r="R133" s="524" t="e">
        <f t="shared" si="43"/>
        <v>#REF!</v>
      </c>
    </row>
    <row r="134" spans="1:18" ht="25.5" customHeight="1">
      <c r="A134" s="1351"/>
      <c r="B134" s="1354"/>
      <c r="C134" s="518" t="s">
        <v>104</v>
      </c>
      <c r="D134" s="1021" t="s">
        <v>14</v>
      </c>
      <c r="E134" s="516">
        <v>8.516</v>
      </c>
      <c r="F134" s="1019">
        <f>'Баланс ВОЭК (план 2013)'!I14+'Баланс ВОЭК (план 2013)'!I15</f>
        <v>11.454000000000001</v>
      </c>
      <c r="G134" s="516">
        <v>19.196999999999999</v>
      </c>
      <c r="H134" s="78">
        <f t="shared" si="61"/>
        <v>7.7429999999999986</v>
      </c>
      <c r="I134" s="86">
        <f t="shared" si="62"/>
        <v>0.67600838135149277</v>
      </c>
      <c r="J134" s="78">
        <f t="shared" si="63"/>
        <v>10.680999999999999</v>
      </c>
      <c r="K134" s="86">
        <f t="shared" si="64"/>
        <v>1.2542273367778298</v>
      </c>
      <c r="L134" s="516" t="e">
        <f>E134+июнь!L134</f>
        <v>#REF!</v>
      </c>
      <c r="M134" s="516" t="e">
        <f>F134+июнь!M134</f>
        <v>#REF!</v>
      </c>
      <c r="N134" s="516" t="e">
        <f>G134+июнь!N134</f>
        <v>#REF!</v>
      </c>
      <c r="O134" s="78" t="e">
        <f t="shared" si="40"/>
        <v>#REF!</v>
      </c>
      <c r="P134" s="86" t="e">
        <f t="shared" si="41"/>
        <v>#REF!</v>
      </c>
      <c r="Q134" s="78" t="e">
        <f t="shared" si="42"/>
        <v>#REF!</v>
      </c>
      <c r="R134" s="524" t="e">
        <f t="shared" si="43"/>
        <v>#REF!</v>
      </c>
    </row>
    <row r="135" spans="1:18" ht="25.5" customHeight="1" thickBot="1">
      <c r="A135" s="1352"/>
      <c r="B135" s="1355"/>
      <c r="C135" s="525" t="s">
        <v>106</v>
      </c>
      <c r="D135" s="526" t="s">
        <v>14</v>
      </c>
      <c r="E135" s="527">
        <f>E133-E134</f>
        <v>2239.6429999999996</v>
      </c>
      <c r="F135" s="527" t="e">
        <f>F133-F134</f>
        <v>#REF!</v>
      </c>
      <c r="G135" s="527">
        <v>2443.7710000000002</v>
      </c>
      <c r="H135" s="528" t="e">
        <f t="shared" si="61"/>
        <v>#REF!</v>
      </c>
      <c r="I135" s="529" t="e">
        <f t="shared" si="62"/>
        <v>#REF!</v>
      </c>
      <c r="J135" s="528">
        <f t="shared" si="63"/>
        <v>204.12800000000061</v>
      </c>
      <c r="K135" s="529">
        <f t="shared" si="64"/>
        <v>9.1143097359713418E-2</v>
      </c>
      <c r="L135" s="527" t="e">
        <f>E135+июнь!L135</f>
        <v>#REF!</v>
      </c>
      <c r="M135" s="527" t="e">
        <f>F135+июнь!M135</f>
        <v>#REF!</v>
      </c>
      <c r="N135" s="527" t="e">
        <f>G135+июнь!N135</f>
        <v>#REF!</v>
      </c>
      <c r="O135" s="528" t="e">
        <f t="shared" ref="O135:O185" si="79">N135-M135</f>
        <v>#REF!</v>
      </c>
      <c r="P135" s="529" t="e">
        <f t="shared" ref="P135:P185" si="80">IF(M135=0," ",O135/M135)</f>
        <v>#REF!</v>
      </c>
      <c r="Q135" s="528" t="e">
        <f t="shared" ref="Q135:Q185" si="81">N135-L135</f>
        <v>#REF!</v>
      </c>
      <c r="R135" s="530" t="e">
        <f t="shared" ref="R135:R185" si="82">IF(L135=0," ",Q135/L135)</f>
        <v>#REF!</v>
      </c>
    </row>
    <row r="136" spans="1:18" ht="22.5" customHeight="1">
      <c r="A136" s="1350">
        <v>12</v>
      </c>
      <c r="B136" s="1353" t="s">
        <v>24</v>
      </c>
      <c r="C136" s="519" t="s">
        <v>19</v>
      </c>
      <c r="D136" s="519" t="s">
        <v>14</v>
      </c>
      <c r="E136" s="521">
        <v>296.35950000000003</v>
      </c>
      <c r="F136" s="520" t="e">
        <f>#REF!</f>
        <v>#REF!</v>
      </c>
      <c r="G136" s="521">
        <f>G137+G143</f>
        <v>312.548</v>
      </c>
      <c r="H136" s="534" t="e">
        <f t="shared" si="61"/>
        <v>#REF!</v>
      </c>
      <c r="I136" s="535" t="e">
        <f t="shared" si="62"/>
        <v>#REF!</v>
      </c>
      <c r="J136" s="534">
        <f t="shared" si="63"/>
        <v>16.188499999999976</v>
      </c>
      <c r="K136" s="535">
        <f t="shared" si="64"/>
        <v>5.4624535403791592E-2</v>
      </c>
      <c r="L136" s="522" t="e">
        <f>E136+июнь!L136</f>
        <v>#REF!</v>
      </c>
      <c r="M136" s="522" t="e">
        <f>F136+июнь!M136</f>
        <v>#REF!</v>
      </c>
      <c r="N136" s="522" t="e">
        <f>G136+июнь!N136</f>
        <v>#REF!</v>
      </c>
      <c r="O136" s="534" t="e">
        <f t="shared" si="79"/>
        <v>#REF!</v>
      </c>
      <c r="P136" s="535" t="e">
        <f t="shared" si="80"/>
        <v>#REF!</v>
      </c>
      <c r="Q136" s="534" t="e">
        <f t="shared" si="81"/>
        <v>#REF!</v>
      </c>
      <c r="R136" s="536" t="e">
        <f t="shared" si="82"/>
        <v>#REF!</v>
      </c>
    </row>
    <row r="137" spans="1:18">
      <c r="A137" s="1351"/>
      <c r="B137" s="1354"/>
      <c r="C137" s="1283" t="s">
        <v>15</v>
      </c>
      <c r="D137" s="1021" t="s">
        <v>14</v>
      </c>
      <c r="E137" s="9">
        <v>43.247500000000002</v>
      </c>
      <c r="F137" s="9" t="e">
        <f>#REF!</f>
        <v>#REF!</v>
      </c>
      <c r="G137" s="9">
        <v>55.320999999999998</v>
      </c>
      <c r="H137" s="78" t="e">
        <f t="shared" si="61"/>
        <v>#REF!</v>
      </c>
      <c r="I137" s="86" t="e">
        <f t="shared" si="62"/>
        <v>#REF!</v>
      </c>
      <c r="J137" s="78">
        <f t="shared" si="63"/>
        <v>12.073499999999996</v>
      </c>
      <c r="K137" s="86">
        <f t="shared" si="64"/>
        <v>0.27917220648592395</v>
      </c>
      <c r="L137" s="18" t="e">
        <f>E137+июнь!L137</f>
        <v>#REF!</v>
      </c>
      <c r="M137" s="18" t="e">
        <f>F137+июнь!M137</f>
        <v>#REF!</v>
      </c>
      <c r="N137" s="18" t="e">
        <f>G137+июнь!N137</f>
        <v>#REF!</v>
      </c>
      <c r="O137" s="78" t="e">
        <f t="shared" si="79"/>
        <v>#REF!</v>
      </c>
      <c r="P137" s="86" t="e">
        <f t="shared" si="80"/>
        <v>#REF!</v>
      </c>
      <c r="Q137" s="78" t="e">
        <f t="shared" si="81"/>
        <v>#REF!</v>
      </c>
      <c r="R137" s="524" t="e">
        <f t="shared" si="82"/>
        <v>#REF!</v>
      </c>
    </row>
    <row r="138" spans="1:18">
      <c r="A138" s="1351"/>
      <c r="B138" s="1354"/>
      <c r="C138" s="1283"/>
      <c r="D138" s="1021" t="s">
        <v>16</v>
      </c>
      <c r="E138" s="11">
        <f>E137/E136</f>
        <v>0.14592918398094207</v>
      </c>
      <c r="F138" s="11" t="e">
        <f>F137/F136</f>
        <v>#REF!</v>
      </c>
      <c r="G138" s="11">
        <f>G137/G136</f>
        <v>0.17700001279803421</v>
      </c>
      <c r="H138" s="452"/>
      <c r="I138" s="453" t="e">
        <f>G138-F138</f>
        <v>#REF!</v>
      </c>
      <c r="J138" s="454"/>
      <c r="K138" s="453">
        <f>G138-E138</f>
        <v>3.1070828817092139E-2</v>
      </c>
      <c r="L138" s="19" t="e">
        <f t="shared" ref="L138:N138" si="83">L137/L136</f>
        <v>#REF!</v>
      </c>
      <c r="M138" s="11" t="e">
        <f t="shared" si="83"/>
        <v>#REF!</v>
      </c>
      <c r="N138" s="11" t="e">
        <f t="shared" si="83"/>
        <v>#REF!</v>
      </c>
      <c r="O138" s="452"/>
      <c r="P138" s="453" t="e">
        <f>N138-M138</f>
        <v>#REF!</v>
      </c>
      <c r="Q138" s="454"/>
      <c r="R138" s="571" t="e">
        <f>N138-L138</f>
        <v>#REF!</v>
      </c>
    </row>
    <row r="139" spans="1:18" ht="13.5" hidden="1" customHeight="1">
      <c r="A139" s="1351"/>
      <c r="B139" s="1354"/>
      <c r="C139" s="1283" t="s">
        <v>17</v>
      </c>
      <c r="D139" s="1021" t="s">
        <v>14</v>
      </c>
      <c r="E139" s="9">
        <v>60.207000000000001</v>
      </c>
      <c r="F139" s="9">
        <v>58.711879833091949</v>
      </c>
      <c r="G139" s="1031" t="e">
        <f>F140*G136</f>
        <v>#REF!</v>
      </c>
      <c r="H139" s="78" t="e">
        <f t="shared" si="61"/>
        <v>#REF!</v>
      </c>
      <c r="I139" s="86" t="e">
        <f t="shared" si="62"/>
        <v>#REF!</v>
      </c>
      <c r="J139" s="78" t="e">
        <f t="shared" si="63"/>
        <v>#REF!</v>
      </c>
      <c r="K139" s="86" t="e">
        <f t="shared" si="64"/>
        <v>#REF!</v>
      </c>
      <c r="L139" s="18" t="e">
        <f>E139+июнь!L139</f>
        <v>#REF!</v>
      </c>
      <c r="M139" s="18" t="e">
        <f>F139+июнь!M139</f>
        <v>#REF!</v>
      </c>
      <c r="N139" s="18" t="e">
        <f>G139+июнь!N139</f>
        <v>#REF!</v>
      </c>
      <c r="O139" s="78" t="e">
        <f t="shared" si="79"/>
        <v>#REF!</v>
      </c>
      <c r="P139" s="86" t="e">
        <f t="shared" si="80"/>
        <v>#REF!</v>
      </c>
      <c r="Q139" s="78" t="e">
        <f t="shared" si="81"/>
        <v>#REF!</v>
      </c>
      <c r="R139" s="524" t="e">
        <f t="shared" si="82"/>
        <v>#REF!</v>
      </c>
    </row>
    <row r="140" spans="1:18" hidden="1">
      <c r="A140" s="1351"/>
      <c r="B140" s="1354"/>
      <c r="C140" s="1283"/>
      <c r="D140" s="1021" t="s">
        <v>16</v>
      </c>
      <c r="E140" s="11">
        <f>E139/E136</f>
        <v>0.20315528943732189</v>
      </c>
      <c r="F140" s="11" t="e">
        <f>F139/F136</f>
        <v>#REF!</v>
      </c>
      <c r="G140" s="1032" t="e">
        <f>G139/G136</f>
        <v>#REF!</v>
      </c>
      <c r="H140" s="78" t="e">
        <f t="shared" si="61"/>
        <v>#REF!</v>
      </c>
      <c r="I140" s="86" t="e">
        <f t="shared" si="62"/>
        <v>#REF!</v>
      </c>
      <c r="J140" s="78" t="e">
        <f t="shared" si="63"/>
        <v>#REF!</v>
      </c>
      <c r="K140" s="86" t="e">
        <f t="shared" si="64"/>
        <v>#REF!</v>
      </c>
      <c r="L140" s="19" t="e">
        <f t="shared" ref="L140:N140" si="84">L139/L136</f>
        <v>#REF!</v>
      </c>
      <c r="M140" s="11" t="e">
        <f t="shared" si="84"/>
        <v>#REF!</v>
      </c>
      <c r="N140" s="11" t="e">
        <f t="shared" si="84"/>
        <v>#REF!</v>
      </c>
      <c r="O140" s="78" t="e">
        <f t="shared" si="79"/>
        <v>#REF!</v>
      </c>
      <c r="P140" s="86" t="e">
        <f t="shared" si="80"/>
        <v>#REF!</v>
      </c>
      <c r="Q140" s="78" t="e">
        <f t="shared" si="81"/>
        <v>#REF!</v>
      </c>
      <c r="R140" s="524" t="e">
        <f t="shared" si="82"/>
        <v>#REF!</v>
      </c>
    </row>
    <row r="141" spans="1:18" hidden="1">
      <c r="A141" s="1351"/>
      <c r="B141" s="1354"/>
      <c r="C141" s="1283" t="s">
        <v>18</v>
      </c>
      <c r="D141" s="1021" t="s">
        <v>14</v>
      </c>
      <c r="E141" s="9">
        <v>-16.959499999999998</v>
      </c>
      <c r="F141" s="1029" t="e">
        <f>F137-F139</f>
        <v>#REF!</v>
      </c>
      <c r="G141" s="1029" t="e">
        <f>G137-G139</f>
        <v>#REF!</v>
      </c>
      <c r="H141" s="78" t="e">
        <f t="shared" si="61"/>
        <v>#REF!</v>
      </c>
      <c r="I141" s="86" t="e">
        <f t="shared" si="62"/>
        <v>#REF!</v>
      </c>
      <c r="J141" s="78" t="e">
        <f t="shared" si="63"/>
        <v>#REF!</v>
      </c>
      <c r="K141" s="86" t="e">
        <f t="shared" si="64"/>
        <v>#REF!</v>
      </c>
      <c r="L141" s="18" t="e">
        <f>E141+июнь!L141</f>
        <v>#REF!</v>
      </c>
      <c r="M141" s="18" t="e">
        <f>F141+июнь!M141</f>
        <v>#REF!</v>
      </c>
      <c r="N141" s="18" t="e">
        <f>G141+июнь!N141</f>
        <v>#REF!</v>
      </c>
      <c r="O141" s="78" t="e">
        <f t="shared" si="79"/>
        <v>#REF!</v>
      </c>
      <c r="P141" s="86" t="e">
        <f t="shared" si="80"/>
        <v>#REF!</v>
      </c>
      <c r="Q141" s="78" t="e">
        <f t="shared" si="81"/>
        <v>#REF!</v>
      </c>
      <c r="R141" s="524" t="e">
        <f t="shared" si="82"/>
        <v>#REF!</v>
      </c>
    </row>
    <row r="142" spans="1:18" hidden="1">
      <c r="A142" s="1351"/>
      <c r="B142" s="1354"/>
      <c r="C142" s="1283"/>
      <c r="D142" s="1021" t="s">
        <v>16</v>
      </c>
      <c r="E142" s="11">
        <v>-1.3940530795899851E-2</v>
      </c>
      <c r="F142" s="1030" t="e">
        <f>F141/F136</f>
        <v>#REF!</v>
      </c>
      <c r="G142" s="1030" t="e">
        <f>G141/G136</f>
        <v>#REF!</v>
      </c>
      <c r="H142" s="78" t="e">
        <f t="shared" si="61"/>
        <v>#REF!</v>
      </c>
      <c r="I142" s="86" t="e">
        <f t="shared" si="62"/>
        <v>#REF!</v>
      </c>
      <c r="J142" s="78" t="e">
        <f t="shared" si="63"/>
        <v>#REF!</v>
      </c>
      <c r="K142" s="86" t="e">
        <f t="shared" si="64"/>
        <v>#REF!</v>
      </c>
      <c r="L142" s="19" t="e">
        <f t="shared" ref="L142:N142" si="85">L141/L136</f>
        <v>#REF!</v>
      </c>
      <c r="M142" s="11" t="e">
        <f t="shared" si="85"/>
        <v>#REF!</v>
      </c>
      <c r="N142" s="11" t="e">
        <f t="shared" si="85"/>
        <v>#REF!</v>
      </c>
      <c r="O142" s="78" t="e">
        <f t="shared" si="79"/>
        <v>#REF!</v>
      </c>
      <c r="P142" s="86" t="e">
        <f t="shared" si="80"/>
        <v>#REF!</v>
      </c>
      <c r="Q142" s="78" t="e">
        <f t="shared" si="81"/>
        <v>#REF!</v>
      </c>
      <c r="R142" s="524" t="e">
        <f t="shared" si="82"/>
        <v>#REF!</v>
      </c>
    </row>
    <row r="143" spans="1:18" ht="25.5" customHeight="1">
      <c r="A143" s="1351"/>
      <c r="B143" s="1354"/>
      <c r="C143" s="513" t="s">
        <v>111</v>
      </c>
      <c r="D143" s="1021" t="s">
        <v>14</v>
      </c>
      <c r="E143" s="514">
        <f>E136-E137</f>
        <v>253.11200000000002</v>
      </c>
      <c r="F143" s="514" t="e">
        <f>F136-F137</f>
        <v>#REF!</v>
      </c>
      <c r="G143" s="514">
        <f>G144+G145</f>
        <v>257.22699999999998</v>
      </c>
      <c r="H143" s="78" t="e">
        <f t="shared" si="61"/>
        <v>#REF!</v>
      </c>
      <c r="I143" s="86" t="e">
        <f t="shared" si="62"/>
        <v>#REF!</v>
      </c>
      <c r="J143" s="78">
        <f t="shared" si="63"/>
        <v>4.1149999999999523</v>
      </c>
      <c r="K143" s="86">
        <f t="shared" si="64"/>
        <v>1.6257625082967034E-2</v>
      </c>
      <c r="L143" s="515" t="e">
        <f t="shared" ref="L143:N143" si="86">L136-L137</f>
        <v>#REF!</v>
      </c>
      <c r="M143" s="514" t="e">
        <f t="shared" si="86"/>
        <v>#REF!</v>
      </c>
      <c r="N143" s="514" t="e">
        <f t="shared" si="86"/>
        <v>#REF!</v>
      </c>
      <c r="O143" s="78" t="e">
        <f t="shared" si="79"/>
        <v>#REF!</v>
      </c>
      <c r="P143" s="86" t="e">
        <f t="shared" si="80"/>
        <v>#REF!</v>
      </c>
      <c r="Q143" s="78" t="e">
        <f t="shared" si="81"/>
        <v>#REF!</v>
      </c>
      <c r="R143" s="524" t="e">
        <f t="shared" si="82"/>
        <v>#REF!</v>
      </c>
    </row>
    <row r="144" spans="1:18" ht="25.5" customHeight="1">
      <c r="A144" s="1351"/>
      <c r="B144" s="1354"/>
      <c r="C144" s="518" t="s">
        <v>104</v>
      </c>
      <c r="D144" s="1021" t="s">
        <v>14</v>
      </c>
      <c r="E144" s="516">
        <v>0</v>
      </c>
      <c r="F144" s="516">
        <v>0</v>
      </c>
      <c r="G144" s="516">
        <v>0</v>
      </c>
      <c r="H144" s="78">
        <f t="shared" si="61"/>
        <v>0</v>
      </c>
      <c r="I144" s="86" t="str">
        <f t="shared" si="62"/>
        <v xml:space="preserve"> </v>
      </c>
      <c r="J144" s="78">
        <f t="shared" si="63"/>
        <v>0</v>
      </c>
      <c r="K144" s="86" t="str">
        <f t="shared" si="64"/>
        <v xml:space="preserve"> </v>
      </c>
      <c r="L144" s="516" t="e">
        <f>E144+июнь!L144</f>
        <v>#REF!</v>
      </c>
      <c r="M144" s="516" t="e">
        <f>F144+июнь!M144</f>
        <v>#REF!</v>
      </c>
      <c r="N144" s="516" t="e">
        <f>G144+июнь!N144</f>
        <v>#REF!</v>
      </c>
      <c r="O144" s="78" t="e">
        <f t="shared" si="79"/>
        <v>#REF!</v>
      </c>
      <c r="P144" s="86" t="e">
        <f t="shared" si="80"/>
        <v>#REF!</v>
      </c>
      <c r="Q144" s="78" t="e">
        <f t="shared" si="81"/>
        <v>#REF!</v>
      </c>
      <c r="R144" s="524" t="e">
        <f t="shared" si="82"/>
        <v>#REF!</v>
      </c>
    </row>
    <row r="145" spans="1:18" ht="25.5" customHeight="1" thickBot="1">
      <c r="A145" s="1352"/>
      <c r="B145" s="1355"/>
      <c r="C145" s="525" t="s">
        <v>106</v>
      </c>
      <c r="D145" s="526" t="s">
        <v>14</v>
      </c>
      <c r="E145" s="527">
        <f>E143-E144</f>
        <v>253.11200000000002</v>
      </c>
      <c r="F145" s="527" t="e">
        <f>F143-F144</f>
        <v>#REF!</v>
      </c>
      <c r="G145" s="527">
        <v>257.22699999999998</v>
      </c>
      <c r="H145" s="528" t="e">
        <f t="shared" si="61"/>
        <v>#REF!</v>
      </c>
      <c r="I145" s="529" t="e">
        <f t="shared" si="62"/>
        <v>#REF!</v>
      </c>
      <c r="J145" s="528">
        <f t="shared" si="63"/>
        <v>4.1149999999999523</v>
      </c>
      <c r="K145" s="529">
        <f t="shared" si="64"/>
        <v>1.6257625082967034E-2</v>
      </c>
      <c r="L145" s="527" t="e">
        <f>E145+июнь!L145</f>
        <v>#REF!</v>
      </c>
      <c r="M145" s="527" t="e">
        <f>F145+июнь!M145</f>
        <v>#REF!</v>
      </c>
      <c r="N145" s="527" t="e">
        <f>G145+июнь!N145</f>
        <v>#REF!</v>
      </c>
      <c r="O145" s="528" t="e">
        <f t="shared" si="79"/>
        <v>#REF!</v>
      </c>
      <c r="P145" s="529" t="e">
        <f t="shared" si="80"/>
        <v>#REF!</v>
      </c>
      <c r="Q145" s="528" t="e">
        <f t="shared" si="81"/>
        <v>#REF!</v>
      </c>
      <c r="R145" s="530" t="e">
        <f t="shared" si="82"/>
        <v>#REF!</v>
      </c>
    </row>
    <row r="146" spans="1:18" ht="22.5" customHeight="1">
      <c r="A146" s="1350">
        <v>11</v>
      </c>
      <c r="B146" s="1359" t="s">
        <v>88</v>
      </c>
      <c r="C146" s="519" t="s">
        <v>19</v>
      </c>
      <c r="D146" s="519" t="s">
        <v>14</v>
      </c>
      <c r="E146" s="521">
        <f t="shared" ref="E146:F147" si="87">E126+E136</f>
        <v>2994.6534999999999</v>
      </c>
      <c r="F146" s="520" t="e">
        <f t="shared" si="87"/>
        <v>#REF!</v>
      </c>
      <c r="G146" s="520">
        <f t="shared" ref="G146" si="88">G126+G136</f>
        <v>3170.8780000000006</v>
      </c>
      <c r="H146" s="534" t="e">
        <f t="shared" si="61"/>
        <v>#REF!</v>
      </c>
      <c r="I146" s="535" t="e">
        <f t="shared" si="62"/>
        <v>#REF!</v>
      </c>
      <c r="J146" s="534">
        <f t="shared" si="63"/>
        <v>176.22450000000072</v>
      </c>
      <c r="K146" s="535">
        <f t="shared" si="64"/>
        <v>5.8846374046279716E-2</v>
      </c>
      <c r="L146" s="522" t="e">
        <f>E146+июнь!L146</f>
        <v>#REF!</v>
      </c>
      <c r="M146" s="522" t="e">
        <f>F146+июнь!M146</f>
        <v>#REF!</v>
      </c>
      <c r="N146" s="522" t="e">
        <f>G146+июнь!N146</f>
        <v>#REF!</v>
      </c>
      <c r="O146" s="534" t="e">
        <f t="shared" si="79"/>
        <v>#REF!</v>
      </c>
      <c r="P146" s="535" t="e">
        <f t="shared" si="80"/>
        <v>#REF!</v>
      </c>
      <c r="Q146" s="534" t="e">
        <f t="shared" si="81"/>
        <v>#REF!</v>
      </c>
      <c r="R146" s="536" t="e">
        <f t="shared" si="82"/>
        <v>#REF!</v>
      </c>
    </row>
    <row r="147" spans="1:18">
      <c r="A147" s="1351"/>
      <c r="B147" s="1360"/>
      <c r="C147" s="1283" t="s">
        <v>15</v>
      </c>
      <c r="D147" s="1021" t="s">
        <v>14</v>
      </c>
      <c r="E147" s="9">
        <f t="shared" si="87"/>
        <v>493.38249999999999</v>
      </c>
      <c r="F147" s="9" t="e">
        <f t="shared" si="87"/>
        <v>#REF!</v>
      </c>
      <c r="G147" s="9">
        <f t="shared" ref="G147" si="89">G127+G137</f>
        <v>450.68299999999999</v>
      </c>
      <c r="H147" s="78" t="e">
        <f t="shared" si="61"/>
        <v>#REF!</v>
      </c>
      <c r="I147" s="86" t="e">
        <f t="shared" si="62"/>
        <v>#REF!</v>
      </c>
      <c r="J147" s="78">
        <f t="shared" si="63"/>
        <v>-42.6995</v>
      </c>
      <c r="K147" s="86">
        <f t="shared" si="64"/>
        <v>-8.6544415336984995E-2</v>
      </c>
      <c r="L147" s="18" t="e">
        <f>E147+июнь!L147</f>
        <v>#REF!</v>
      </c>
      <c r="M147" s="18" t="e">
        <f>F147+июнь!M147</f>
        <v>#REF!</v>
      </c>
      <c r="N147" s="18" t="e">
        <f>G147+июнь!N147</f>
        <v>#REF!</v>
      </c>
      <c r="O147" s="78" t="e">
        <f t="shared" si="79"/>
        <v>#REF!</v>
      </c>
      <c r="P147" s="86" t="e">
        <f t="shared" si="80"/>
        <v>#REF!</v>
      </c>
      <c r="Q147" s="78" t="e">
        <f t="shared" si="81"/>
        <v>#REF!</v>
      </c>
      <c r="R147" s="524" t="e">
        <f t="shared" si="82"/>
        <v>#REF!</v>
      </c>
    </row>
    <row r="148" spans="1:18">
      <c r="A148" s="1351"/>
      <c r="B148" s="1360"/>
      <c r="C148" s="1283"/>
      <c r="D148" s="1021" t="s">
        <v>16</v>
      </c>
      <c r="E148" s="11">
        <f>E147/E146</f>
        <v>0.16475445322806129</v>
      </c>
      <c r="F148" s="11" t="e">
        <f>F147/F146</f>
        <v>#REF!</v>
      </c>
      <c r="G148" s="11">
        <f>G147/G146</f>
        <v>0.14213192686694345</v>
      </c>
      <c r="H148" s="452"/>
      <c r="I148" s="453" t="e">
        <f>G148-F148</f>
        <v>#REF!</v>
      </c>
      <c r="J148" s="454"/>
      <c r="K148" s="453">
        <f>G148-E148</f>
        <v>-2.2622526361117834E-2</v>
      </c>
      <c r="L148" s="19" t="e">
        <f t="shared" ref="L148:N148" si="90">L147/L146</f>
        <v>#REF!</v>
      </c>
      <c r="M148" s="11" t="e">
        <f t="shared" si="90"/>
        <v>#REF!</v>
      </c>
      <c r="N148" s="11" t="e">
        <f t="shared" si="90"/>
        <v>#REF!</v>
      </c>
      <c r="O148" s="452"/>
      <c r="P148" s="453" t="e">
        <f>N148-M148</f>
        <v>#REF!</v>
      </c>
      <c r="Q148" s="454"/>
      <c r="R148" s="571" t="e">
        <f>N148-L148</f>
        <v>#REF!</v>
      </c>
    </row>
    <row r="149" spans="1:18" hidden="1">
      <c r="A149" s="1351"/>
      <c r="B149" s="1360"/>
      <c r="C149" s="1283" t="s">
        <v>17</v>
      </c>
      <c r="D149" s="1021" t="s">
        <v>14</v>
      </c>
      <c r="E149" s="9">
        <f>E129+E139</f>
        <v>441.971</v>
      </c>
      <c r="F149" s="9">
        <f>F129+F139</f>
        <v>403.69626935866717</v>
      </c>
      <c r="G149" s="9" t="e">
        <f>G129+G139</f>
        <v>#REF!</v>
      </c>
      <c r="H149" s="78" t="e">
        <f t="shared" si="61"/>
        <v>#REF!</v>
      </c>
      <c r="I149" s="86" t="e">
        <f t="shared" si="62"/>
        <v>#REF!</v>
      </c>
      <c r="J149" s="78" t="e">
        <f t="shared" si="63"/>
        <v>#REF!</v>
      </c>
      <c r="K149" s="86" t="e">
        <f t="shared" si="64"/>
        <v>#REF!</v>
      </c>
      <c r="L149" s="18" t="e">
        <f>E149+июнь!L149</f>
        <v>#REF!</v>
      </c>
      <c r="M149" s="18" t="e">
        <f>F149+июнь!M149</f>
        <v>#REF!</v>
      </c>
      <c r="N149" s="18" t="e">
        <f>G149+июнь!N149</f>
        <v>#REF!</v>
      </c>
      <c r="O149" s="78" t="e">
        <f t="shared" si="79"/>
        <v>#REF!</v>
      </c>
      <c r="P149" s="86" t="e">
        <f t="shared" si="80"/>
        <v>#REF!</v>
      </c>
      <c r="Q149" s="78" t="e">
        <f t="shared" si="81"/>
        <v>#REF!</v>
      </c>
      <c r="R149" s="524" t="e">
        <f t="shared" si="82"/>
        <v>#REF!</v>
      </c>
    </row>
    <row r="150" spans="1:18" hidden="1">
      <c r="A150" s="1351"/>
      <c r="B150" s="1360"/>
      <c r="C150" s="1283"/>
      <c r="D150" s="1021" t="s">
        <v>16</v>
      </c>
      <c r="E150" s="11">
        <f>E149/E146</f>
        <v>0.14758669074736025</v>
      </c>
      <c r="F150" s="11" t="e">
        <f>F149/F146</f>
        <v>#REF!</v>
      </c>
      <c r="G150" s="11" t="e">
        <f>G149/G146</f>
        <v>#REF!</v>
      </c>
      <c r="H150" s="78" t="e">
        <f t="shared" si="61"/>
        <v>#REF!</v>
      </c>
      <c r="I150" s="86" t="e">
        <f t="shared" si="62"/>
        <v>#REF!</v>
      </c>
      <c r="J150" s="78" t="e">
        <f t="shared" si="63"/>
        <v>#REF!</v>
      </c>
      <c r="K150" s="86" t="e">
        <f t="shared" si="64"/>
        <v>#REF!</v>
      </c>
      <c r="L150" s="19" t="e">
        <f t="shared" ref="L150:N150" si="91">L149/L146</f>
        <v>#REF!</v>
      </c>
      <c r="M150" s="11" t="e">
        <f t="shared" si="91"/>
        <v>#REF!</v>
      </c>
      <c r="N150" s="11" t="e">
        <f t="shared" si="91"/>
        <v>#REF!</v>
      </c>
      <c r="O150" s="78" t="e">
        <f t="shared" si="79"/>
        <v>#REF!</v>
      </c>
      <c r="P150" s="86" t="e">
        <f t="shared" si="80"/>
        <v>#REF!</v>
      </c>
      <c r="Q150" s="78" t="e">
        <f t="shared" si="81"/>
        <v>#REF!</v>
      </c>
      <c r="R150" s="524" t="e">
        <f t="shared" si="82"/>
        <v>#REF!</v>
      </c>
    </row>
    <row r="151" spans="1:18" hidden="1">
      <c r="A151" s="1351"/>
      <c r="B151" s="1360"/>
      <c r="C151" s="1283" t="s">
        <v>18</v>
      </c>
      <c r="D151" s="1021" t="s">
        <v>14</v>
      </c>
      <c r="E151" s="9">
        <f>E131+E141</f>
        <v>51.411499999999982</v>
      </c>
      <c r="F151" s="9" t="e">
        <f>F131+F141</f>
        <v>#REF!</v>
      </c>
      <c r="G151" s="9" t="e">
        <f>G131+G141</f>
        <v>#REF!</v>
      </c>
      <c r="H151" s="78" t="e">
        <f t="shared" si="61"/>
        <v>#REF!</v>
      </c>
      <c r="I151" s="86" t="e">
        <f t="shared" si="62"/>
        <v>#REF!</v>
      </c>
      <c r="J151" s="78" t="e">
        <f t="shared" si="63"/>
        <v>#REF!</v>
      </c>
      <c r="K151" s="86" t="e">
        <f t="shared" si="64"/>
        <v>#REF!</v>
      </c>
      <c r="L151" s="18" t="e">
        <f>E151+июнь!L151</f>
        <v>#REF!</v>
      </c>
      <c r="M151" s="18" t="e">
        <f>F151+июнь!M151</f>
        <v>#REF!</v>
      </c>
      <c r="N151" s="18" t="e">
        <f>G151+июнь!N151</f>
        <v>#REF!</v>
      </c>
      <c r="O151" s="78" t="e">
        <f t="shared" si="79"/>
        <v>#REF!</v>
      </c>
      <c r="P151" s="86" t="e">
        <f t="shared" si="80"/>
        <v>#REF!</v>
      </c>
      <c r="Q151" s="78" t="e">
        <f t="shared" si="81"/>
        <v>#REF!</v>
      </c>
      <c r="R151" s="524" t="e">
        <f t="shared" si="82"/>
        <v>#REF!</v>
      </c>
    </row>
    <row r="152" spans="1:18" hidden="1">
      <c r="A152" s="1351"/>
      <c r="B152" s="1360"/>
      <c r="C152" s="1283"/>
      <c r="D152" s="1021" t="s">
        <v>16</v>
      </c>
      <c r="E152" s="11">
        <v>-1.3940530795899851E-2</v>
      </c>
      <c r="F152" s="11"/>
      <c r="G152" s="11"/>
      <c r="H152" s="78">
        <f t="shared" si="61"/>
        <v>0</v>
      </c>
      <c r="I152" s="86" t="str">
        <f t="shared" si="62"/>
        <v xml:space="preserve"> </v>
      </c>
      <c r="J152" s="78">
        <f t="shared" si="63"/>
        <v>1.3940530795899851E-2</v>
      </c>
      <c r="K152" s="86">
        <f t="shared" si="64"/>
        <v>-1</v>
      </c>
      <c r="L152" s="19" t="e">
        <f t="shared" ref="L152:N152" si="92">L151/L146</f>
        <v>#REF!</v>
      </c>
      <c r="M152" s="11" t="e">
        <f t="shared" si="92"/>
        <v>#REF!</v>
      </c>
      <c r="N152" s="11" t="e">
        <f t="shared" si="92"/>
        <v>#REF!</v>
      </c>
      <c r="O152" s="78" t="e">
        <f t="shared" si="79"/>
        <v>#REF!</v>
      </c>
      <c r="P152" s="86" t="e">
        <f t="shared" si="80"/>
        <v>#REF!</v>
      </c>
      <c r="Q152" s="78" t="e">
        <f t="shared" si="81"/>
        <v>#REF!</v>
      </c>
      <c r="R152" s="524" t="e">
        <f t="shared" si="82"/>
        <v>#REF!</v>
      </c>
    </row>
    <row r="153" spans="1:18" ht="25.5" customHeight="1">
      <c r="A153" s="1351"/>
      <c r="B153" s="1360"/>
      <c r="C153" s="513" t="s">
        <v>111</v>
      </c>
      <c r="D153" s="1021" t="s">
        <v>14</v>
      </c>
      <c r="E153" s="514">
        <f>E146-E147</f>
        <v>2501.2709999999997</v>
      </c>
      <c r="F153" s="514" t="e">
        <f>F146-F147</f>
        <v>#REF!</v>
      </c>
      <c r="G153" s="514">
        <f>G146-G147</f>
        <v>2720.1950000000006</v>
      </c>
      <c r="H153" s="78" t="e">
        <f t="shared" si="61"/>
        <v>#REF!</v>
      </c>
      <c r="I153" s="86" t="e">
        <f t="shared" si="62"/>
        <v>#REF!</v>
      </c>
      <c r="J153" s="78">
        <f t="shared" si="63"/>
        <v>218.92400000000089</v>
      </c>
      <c r="K153" s="86">
        <f t="shared" si="64"/>
        <v>8.7525102238022554E-2</v>
      </c>
      <c r="L153" s="515" t="e">
        <f t="shared" ref="L153:N153" si="93">L146-L147</f>
        <v>#REF!</v>
      </c>
      <c r="M153" s="514" t="e">
        <f t="shared" si="93"/>
        <v>#REF!</v>
      </c>
      <c r="N153" s="514" t="e">
        <f t="shared" si="93"/>
        <v>#REF!</v>
      </c>
      <c r="O153" s="78" t="e">
        <f t="shared" si="79"/>
        <v>#REF!</v>
      </c>
      <c r="P153" s="86" t="e">
        <f t="shared" si="80"/>
        <v>#REF!</v>
      </c>
      <c r="Q153" s="78" t="e">
        <f t="shared" si="81"/>
        <v>#REF!</v>
      </c>
      <c r="R153" s="524" t="e">
        <f t="shared" si="82"/>
        <v>#REF!</v>
      </c>
    </row>
    <row r="154" spans="1:18" ht="25.5" customHeight="1">
      <c r="A154" s="1351"/>
      <c r="B154" s="1360"/>
      <c r="C154" s="518" t="s">
        <v>104</v>
      </c>
      <c r="D154" s="1021" t="s">
        <v>14</v>
      </c>
      <c r="E154" s="516">
        <f>E134+E144</f>
        <v>8.516</v>
      </c>
      <c r="F154" s="1019">
        <f t="shared" ref="F154" si="94">F134+F144</f>
        <v>11.454000000000001</v>
      </c>
      <c r="G154" s="1019">
        <f t="shared" ref="G154" si="95">G134+G144</f>
        <v>19.196999999999999</v>
      </c>
      <c r="H154" s="78">
        <f t="shared" si="61"/>
        <v>7.7429999999999986</v>
      </c>
      <c r="I154" s="86">
        <f t="shared" si="62"/>
        <v>0.67600838135149277</v>
      </c>
      <c r="J154" s="78">
        <f t="shared" si="63"/>
        <v>10.680999999999999</v>
      </c>
      <c r="K154" s="86">
        <f t="shared" si="64"/>
        <v>1.2542273367778298</v>
      </c>
      <c r="L154" s="516" t="e">
        <f>E154+июнь!L154</f>
        <v>#REF!</v>
      </c>
      <c r="M154" s="516" t="e">
        <f>F154+июнь!M154</f>
        <v>#REF!</v>
      </c>
      <c r="N154" s="516" t="e">
        <f>G154+июнь!N154</f>
        <v>#REF!</v>
      </c>
      <c r="O154" s="78" t="e">
        <f t="shared" si="79"/>
        <v>#REF!</v>
      </c>
      <c r="P154" s="86" t="e">
        <f t="shared" si="80"/>
        <v>#REF!</v>
      </c>
      <c r="Q154" s="78" t="e">
        <f t="shared" si="81"/>
        <v>#REF!</v>
      </c>
      <c r="R154" s="524" t="e">
        <f t="shared" si="82"/>
        <v>#REF!</v>
      </c>
    </row>
    <row r="155" spans="1:18" ht="25.5" customHeight="1" thickBot="1">
      <c r="A155" s="1352"/>
      <c r="B155" s="1361"/>
      <c r="C155" s="525" t="s">
        <v>106</v>
      </c>
      <c r="D155" s="526" t="s">
        <v>14</v>
      </c>
      <c r="E155" s="527">
        <f>E153-E154</f>
        <v>2492.7549999999997</v>
      </c>
      <c r="F155" s="527" t="e">
        <f t="shared" ref="F155" si="96">F153-F154</f>
        <v>#REF!</v>
      </c>
      <c r="G155" s="527">
        <f t="shared" ref="G155" si="97">G153-G154</f>
        <v>2700.9980000000005</v>
      </c>
      <c r="H155" s="528" t="e">
        <f t="shared" si="61"/>
        <v>#REF!</v>
      </c>
      <c r="I155" s="529" t="e">
        <f t="shared" si="62"/>
        <v>#REF!</v>
      </c>
      <c r="J155" s="528">
        <f t="shared" si="63"/>
        <v>208.24300000000085</v>
      </c>
      <c r="K155" s="529">
        <f t="shared" si="64"/>
        <v>8.3539296882365444E-2</v>
      </c>
      <c r="L155" s="527" t="e">
        <f>E155+июнь!L155</f>
        <v>#REF!</v>
      </c>
      <c r="M155" s="527" t="e">
        <f>F155+июнь!M155</f>
        <v>#REF!</v>
      </c>
      <c r="N155" s="527" t="e">
        <f>G155+июнь!N155</f>
        <v>#REF!</v>
      </c>
      <c r="O155" s="528" t="e">
        <f t="shared" si="79"/>
        <v>#REF!</v>
      </c>
      <c r="P155" s="529" t="e">
        <f t="shared" si="80"/>
        <v>#REF!</v>
      </c>
      <c r="Q155" s="528" t="e">
        <f t="shared" si="81"/>
        <v>#REF!</v>
      </c>
      <c r="R155" s="530" t="e">
        <f t="shared" si="82"/>
        <v>#REF!</v>
      </c>
    </row>
    <row r="156" spans="1:18" ht="22.5" customHeight="1">
      <c r="A156" s="1350">
        <v>13</v>
      </c>
      <c r="B156" s="1353" t="s">
        <v>11</v>
      </c>
      <c r="C156" s="519" t="s">
        <v>19</v>
      </c>
      <c r="D156" s="519" t="s">
        <v>14</v>
      </c>
      <c r="E156" s="521">
        <v>2902.7030000000004</v>
      </c>
      <c r="F156" s="520" t="e">
        <f>#REF!</f>
        <v>#REF!</v>
      </c>
      <c r="G156" s="521">
        <f>G157+G163</f>
        <v>2981.1179999999999</v>
      </c>
      <c r="H156" s="534" t="e">
        <f t="shared" si="61"/>
        <v>#REF!</v>
      </c>
      <c r="I156" s="535" t="e">
        <f t="shared" si="62"/>
        <v>#REF!</v>
      </c>
      <c r="J156" s="534">
        <f t="shared" si="63"/>
        <v>78.414999999999509</v>
      </c>
      <c r="K156" s="535">
        <f t="shared" si="64"/>
        <v>2.7014475817884055E-2</v>
      </c>
      <c r="L156" s="522" t="e">
        <f>E156+июнь!L156</f>
        <v>#REF!</v>
      </c>
      <c r="M156" s="522" t="e">
        <f>F156+июнь!M156</f>
        <v>#REF!</v>
      </c>
      <c r="N156" s="522" t="e">
        <f>G156+июнь!N156</f>
        <v>#REF!</v>
      </c>
      <c r="O156" s="534" t="e">
        <f t="shared" si="79"/>
        <v>#REF!</v>
      </c>
      <c r="P156" s="535" t="e">
        <f t="shared" si="80"/>
        <v>#REF!</v>
      </c>
      <c r="Q156" s="534" t="e">
        <f t="shared" si="81"/>
        <v>#REF!</v>
      </c>
      <c r="R156" s="536" t="e">
        <f t="shared" si="82"/>
        <v>#REF!</v>
      </c>
    </row>
    <row r="157" spans="1:18">
      <c r="A157" s="1351"/>
      <c r="B157" s="1354"/>
      <c r="C157" s="1283" t="s">
        <v>15</v>
      </c>
      <c r="D157" s="1021" t="s">
        <v>14</v>
      </c>
      <c r="E157" s="9">
        <v>221.83600000000001</v>
      </c>
      <c r="F157" s="9" t="e">
        <f>#REF!</f>
        <v>#REF!</v>
      </c>
      <c r="G157" s="9">
        <v>209.078</v>
      </c>
      <c r="H157" s="78" t="e">
        <f t="shared" si="61"/>
        <v>#REF!</v>
      </c>
      <c r="I157" s="86" t="e">
        <f t="shared" si="62"/>
        <v>#REF!</v>
      </c>
      <c r="J157" s="78">
        <f t="shared" si="63"/>
        <v>-12.75800000000001</v>
      </c>
      <c r="K157" s="86">
        <f t="shared" si="64"/>
        <v>-5.7510954038118289E-2</v>
      </c>
      <c r="L157" s="18" t="e">
        <f>E157+июнь!L157</f>
        <v>#REF!</v>
      </c>
      <c r="M157" s="18" t="e">
        <f>F157+июнь!M157</f>
        <v>#REF!</v>
      </c>
      <c r="N157" s="18" t="e">
        <f>G157+июнь!N157</f>
        <v>#REF!</v>
      </c>
      <c r="O157" s="78" t="e">
        <f t="shared" si="79"/>
        <v>#REF!</v>
      </c>
      <c r="P157" s="86" t="e">
        <f t="shared" si="80"/>
        <v>#REF!</v>
      </c>
      <c r="Q157" s="78" t="e">
        <f t="shared" si="81"/>
        <v>#REF!</v>
      </c>
      <c r="R157" s="524" t="e">
        <f t="shared" si="82"/>
        <v>#REF!</v>
      </c>
    </row>
    <row r="158" spans="1:18">
      <c r="A158" s="1351"/>
      <c r="B158" s="1354"/>
      <c r="C158" s="1283"/>
      <c r="D158" s="1021" t="s">
        <v>16</v>
      </c>
      <c r="E158" s="11">
        <f>E157/E156</f>
        <v>7.6423940031067589E-2</v>
      </c>
      <c r="F158" s="11" t="e">
        <f>F157/F156</f>
        <v>#REF!</v>
      </c>
      <c r="G158" s="11">
        <f>G157/G156</f>
        <v>7.0134090633111476E-2</v>
      </c>
      <c r="H158" s="452"/>
      <c r="I158" s="453" t="e">
        <f>G158-F158</f>
        <v>#REF!</v>
      </c>
      <c r="J158" s="454"/>
      <c r="K158" s="453">
        <f>G158-E158</f>
        <v>-6.2898493979561126E-3</v>
      </c>
      <c r="L158" s="19" t="e">
        <f t="shared" ref="L158:N158" si="98">L157/L156</f>
        <v>#REF!</v>
      </c>
      <c r="M158" s="11" t="e">
        <f t="shared" si="98"/>
        <v>#REF!</v>
      </c>
      <c r="N158" s="11" t="e">
        <f t="shared" si="98"/>
        <v>#REF!</v>
      </c>
      <c r="O158" s="452"/>
      <c r="P158" s="453" t="e">
        <f>N158-M158</f>
        <v>#REF!</v>
      </c>
      <c r="Q158" s="454"/>
      <c r="R158" s="571" t="e">
        <f>N158-L158</f>
        <v>#REF!</v>
      </c>
    </row>
    <row r="159" spans="1:18" hidden="1">
      <c r="A159" s="1351"/>
      <c r="B159" s="1354"/>
      <c r="C159" s="1283" t="s">
        <v>17</v>
      </c>
      <c r="D159" s="1021" t="s">
        <v>14</v>
      </c>
      <c r="E159" s="9">
        <v>331.86</v>
      </c>
      <c r="F159" s="9">
        <v>189.09763757903679</v>
      </c>
      <c r="G159" s="1031" t="e">
        <f>F160*G156</f>
        <v>#REF!</v>
      </c>
      <c r="H159" s="78" t="e">
        <f t="shared" si="61"/>
        <v>#REF!</v>
      </c>
      <c r="I159" s="86" t="e">
        <f t="shared" si="62"/>
        <v>#REF!</v>
      </c>
      <c r="J159" s="78" t="e">
        <f t="shared" si="63"/>
        <v>#REF!</v>
      </c>
      <c r="K159" s="86" t="e">
        <f t="shared" si="64"/>
        <v>#REF!</v>
      </c>
      <c r="L159" s="18" t="e">
        <f>E159+июнь!L159</f>
        <v>#REF!</v>
      </c>
      <c r="M159" s="18" t="e">
        <f>F159+июнь!M159</f>
        <v>#REF!</v>
      </c>
      <c r="N159" s="18" t="e">
        <f>G159+июнь!N159</f>
        <v>#REF!</v>
      </c>
      <c r="O159" s="78" t="e">
        <f t="shared" si="79"/>
        <v>#REF!</v>
      </c>
      <c r="P159" s="86" t="e">
        <f t="shared" si="80"/>
        <v>#REF!</v>
      </c>
      <c r="Q159" s="78" t="e">
        <f t="shared" si="81"/>
        <v>#REF!</v>
      </c>
      <c r="R159" s="524" t="e">
        <f t="shared" si="82"/>
        <v>#REF!</v>
      </c>
    </row>
    <row r="160" spans="1:18" hidden="1">
      <c r="A160" s="1351"/>
      <c r="B160" s="1354"/>
      <c r="C160" s="1283"/>
      <c r="D160" s="1021" t="s">
        <v>16</v>
      </c>
      <c r="E160" s="11">
        <f>E159/E156</f>
        <v>0.11432792125133022</v>
      </c>
      <c r="F160" s="11" t="e">
        <f>F159/F156</f>
        <v>#REF!</v>
      </c>
      <c r="G160" s="1032" t="e">
        <f>G159/G156</f>
        <v>#REF!</v>
      </c>
      <c r="H160" s="78" t="e">
        <f t="shared" si="61"/>
        <v>#REF!</v>
      </c>
      <c r="I160" s="86" t="e">
        <f t="shared" si="62"/>
        <v>#REF!</v>
      </c>
      <c r="J160" s="78" t="e">
        <f t="shared" si="63"/>
        <v>#REF!</v>
      </c>
      <c r="K160" s="86" t="e">
        <f t="shared" si="64"/>
        <v>#REF!</v>
      </c>
      <c r="L160" s="19" t="e">
        <f t="shared" ref="L160:N160" si="99">L159/L156</f>
        <v>#REF!</v>
      </c>
      <c r="M160" s="11" t="e">
        <f t="shared" si="99"/>
        <v>#REF!</v>
      </c>
      <c r="N160" s="11" t="e">
        <f t="shared" si="99"/>
        <v>#REF!</v>
      </c>
      <c r="O160" s="78" t="e">
        <f t="shared" si="79"/>
        <v>#REF!</v>
      </c>
      <c r="P160" s="86" t="e">
        <f t="shared" si="80"/>
        <v>#REF!</v>
      </c>
      <c r="Q160" s="78" t="e">
        <f t="shared" si="81"/>
        <v>#REF!</v>
      </c>
      <c r="R160" s="524" t="e">
        <f t="shared" si="82"/>
        <v>#REF!</v>
      </c>
    </row>
    <row r="161" spans="1:18" hidden="1">
      <c r="A161" s="1351"/>
      <c r="B161" s="1354"/>
      <c r="C161" s="1283" t="s">
        <v>18</v>
      </c>
      <c r="D161" s="1021" t="s">
        <v>14</v>
      </c>
      <c r="E161" s="9">
        <v>-110.024</v>
      </c>
      <c r="F161" s="1029" t="e">
        <f>F157-F159</f>
        <v>#REF!</v>
      </c>
      <c r="G161" s="1029" t="e">
        <f>G157-G159</f>
        <v>#REF!</v>
      </c>
      <c r="H161" s="78" t="e">
        <f t="shared" si="61"/>
        <v>#REF!</v>
      </c>
      <c r="I161" s="86" t="e">
        <f t="shared" si="62"/>
        <v>#REF!</v>
      </c>
      <c r="J161" s="78" t="e">
        <f t="shared" si="63"/>
        <v>#REF!</v>
      </c>
      <c r="K161" s="86" t="e">
        <f t="shared" si="64"/>
        <v>#REF!</v>
      </c>
      <c r="L161" s="18" t="e">
        <f>E161+июнь!L161</f>
        <v>#REF!</v>
      </c>
      <c r="M161" s="18" t="e">
        <f>F161+июнь!M161</f>
        <v>#REF!</v>
      </c>
      <c r="N161" s="18" t="e">
        <f>G161+июнь!N161</f>
        <v>#REF!</v>
      </c>
      <c r="O161" s="78" t="e">
        <f t="shared" si="79"/>
        <v>#REF!</v>
      </c>
      <c r="P161" s="86" t="e">
        <f t="shared" si="80"/>
        <v>#REF!</v>
      </c>
      <c r="Q161" s="78" t="e">
        <f t="shared" si="81"/>
        <v>#REF!</v>
      </c>
      <c r="R161" s="524" t="e">
        <f t="shared" si="82"/>
        <v>#REF!</v>
      </c>
    </row>
    <row r="162" spans="1:18" hidden="1">
      <c r="A162" s="1351"/>
      <c r="B162" s="1354"/>
      <c r="C162" s="1283"/>
      <c r="D162" s="1021" t="s">
        <v>16</v>
      </c>
      <c r="E162" s="11">
        <v>-1.3940530795899851E-2</v>
      </c>
      <c r="F162" s="1030" t="e">
        <f>F161/F156</f>
        <v>#REF!</v>
      </c>
      <c r="G162" s="1030" t="e">
        <f>G161/G156</f>
        <v>#REF!</v>
      </c>
      <c r="H162" s="78" t="e">
        <f t="shared" si="61"/>
        <v>#REF!</v>
      </c>
      <c r="I162" s="86" t="e">
        <f t="shared" si="62"/>
        <v>#REF!</v>
      </c>
      <c r="J162" s="78" t="e">
        <f t="shared" si="63"/>
        <v>#REF!</v>
      </c>
      <c r="K162" s="86" t="e">
        <f t="shared" si="64"/>
        <v>#REF!</v>
      </c>
      <c r="L162" s="19" t="e">
        <f t="shared" ref="L162:N162" si="100">L161/L156</f>
        <v>#REF!</v>
      </c>
      <c r="M162" s="11" t="e">
        <f t="shared" si="100"/>
        <v>#REF!</v>
      </c>
      <c r="N162" s="11" t="e">
        <f t="shared" si="100"/>
        <v>#REF!</v>
      </c>
      <c r="O162" s="78" t="e">
        <f t="shared" si="79"/>
        <v>#REF!</v>
      </c>
      <c r="P162" s="86" t="e">
        <f t="shared" si="80"/>
        <v>#REF!</v>
      </c>
      <c r="Q162" s="78" t="e">
        <f t="shared" si="81"/>
        <v>#REF!</v>
      </c>
      <c r="R162" s="524" t="e">
        <f t="shared" si="82"/>
        <v>#REF!</v>
      </c>
    </row>
    <row r="163" spans="1:18" ht="25.5" customHeight="1">
      <c r="A163" s="1351"/>
      <c r="B163" s="1354"/>
      <c r="C163" s="513" t="s">
        <v>111</v>
      </c>
      <c r="D163" s="1021" t="s">
        <v>14</v>
      </c>
      <c r="E163" s="514">
        <f>E156-E157</f>
        <v>2680.8670000000002</v>
      </c>
      <c r="F163" s="514" t="e">
        <f>F156-F157</f>
        <v>#REF!</v>
      </c>
      <c r="G163" s="514">
        <f>G164+G165</f>
        <v>2772.04</v>
      </c>
      <c r="H163" s="78" t="e">
        <f t="shared" si="61"/>
        <v>#REF!</v>
      </c>
      <c r="I163" s="86" t="e">
        <f t="shared" si="62"/>
        <v>#REF!</v>
      </c>
      <c r="J163" s="78">
        <f t="shared" si="63"/>
        <v>91.172999999999774</v>
      </c>
      <c r="K163" s="86">
        <f t="shared" si="64"/>
        <v>3.4008774027208276E-2</v>
      </c>
      <c r="L163" s="515" t="e">
        <f t="shared" ref="L163:N163" si="101">L156-L157</f>
        <v>#REF!</v>
      </c>
      <c r="M163" s="514" t="e">
        <f t="shared" si="101"/>
        <v>#REF!</v>
      </c>
      <c r="N163" s="514" t="e">
        <f t="shared" si="101"/>
        <v>#REF!</v>
      </c>
      <c r="O163" s="78" t="e">
        <f t="shared" si="79"/>
        <v>#REF!</v>
      </c>
      <c r="P163" s="86" t="e">
        <f t="shared" si="80"/>
        <v>#REF!</v>
      </c>
      <c r="Q163" s="78" t="e">
        <f t="shared" si="81"/>
        <v>#REF!</v>
      </c>
      <c r="R163" s="524" t="e">
        <f t="shared" si="82"/>
        <v>#REF!</v>
      </c>
    </row>
    <row r="164" spans="1:18" ht="25.5" customHeight="1">
      <c r="A164" s="1351"/>
      <c r="B164" s="1354"/>
      <c r="C164" s="518" t="s">
        <v>104</v>
      </c>
      <c r="D164" s="1021" t="s">
        <v>14</v>
      </c>
      <c r="E164" s="516">
        <v>0</v>
      </c>
      <c r="F164" s="516">
        <v>0</v>
      </c>
      <c r="G164" s="516">
        <v>0</v>
      </c>
      <c r="H164" s="78">
        <f t="shared" si="61"/>
        <v>0</v>
      </c>
      <c r="I164" s="86" t="str">
        <f t="shared" si="62"/>
        <v xml:space="preserve"> </v>
      </c>
      <c r="J164" s="78">
        <f t="shared" si="63"/>
        <v>0</v>
      </c>
      <c r="K164" s="86" t="str">
        <f t="shared" si="64"/>
        <v xml:space="preserve"> </v>
      </c>
      <c r="L164" s="516" t="e">
        <f>E164+июнь!L164</f>
        <v>#REF!</v>
      </c>
      <c r="M164" s="516" t="e">
        <f>F164+июнь!M164</f>
        <v>#REF!</v>
      </c>
      <c r="N164" s="516" t="e">
        <f>G164+июнь!N164</f>
        <v>#REF!</v>
      </c>
      <c r="O164" s="78" t="e">
        <f t="shared" si="79"/>
        <v>#REF!</v>
      </c>
      <c r="P164" s="86" t="e">
        <f t="shared" si="80"/>
        <v>#REF!</v>
      </c>
      <c r="Q164" s="78" t="e">
        <f t="shared" si="81"/>
        <v>#REF!</v>
      </c>
      <c r="R164" s="524" t="e">
        <f t="shared" si="82"/>
        <v>#REF!</v>
      </c>
    </row>
    <row r="165" spans="1:18" ht="25.5" customHeight="1" thickBot="1">
      <c r="A165" s="1352"/>
      <c r="B165" s="1355"/>
      <c r="C165" s="525" t="s">
        <v>106</v>
      </c>
      <c r="D165" s="526" t="s">
        <v>14</v>
      </c>
      <c r="E165" s="527">
        <f>E163-E164</f>
        <v>2680.8670000000002</v>
      </c>
      <c r="F165" s="527" t="e">
        <f>F163-F164</f>
        <v>#REF!</v>
      </c>
      <c r="G165" s="527">
        <v>2772.04</v>
      </c>
      <c r="H165" s="528" t="e">
        <f t="shared" si="61"/>
        <v>#REF!</v>
      </c>
      <c r="I165" s="529" t="e">
        <f t="shared" si="62"/>
        <v>#REF!</v>
      </c>
      <c r="J165" s="528">
        <f t="shared" si="63"/>
        <v>91.172999999999774</v>
      </c>
      <c r="K165" s="529">
        <f t="shared" si="64"/>
        <v>3.4008774027208276E-2</v>
      </c>
      <c r="L165" s="527" t="e">
        <f>E165+июнь!L165</f>
        <v>#REF!</v>
      </c>
      <c r="M165" s="527" t="e">
        <f>F165+июнь!M165</f>
        <v>#REF!</v>
      </c>
      <c r="N165" s="527" t="e">
        <f>G165+июнь!N165</f>
        <v>#REF!</v>
      </c>
      <c r="O165" s="528" t="e">
        <f t="shared" si="79"/>
        <v>#REF!</v>
      </c>
      <c r="P165" s="529" t="e">
        <f t="shared" si="80"/>
        <v>#REF!</v>
      </c>
      <c r="Q165" s="528" t="e">
        <f t="shared" si="81"/>
        <v>#REF!</v>
      </c>
      <c r="R165" s="530" t="e">
        <f t="shared" si="82"/>
        <v>#REF!</v>
      </c>
    </row>
    <row r="166" spans="1:18" ht="22.5" customHeight="1">
      <c r="A166" s="1350">
        <v>14</v>
      </c>
      <c r="B166" s="1353" t="s">
        <v>25</v>
      </c>
      <c r="C166" s="519" t="s">
        <v>19</v>
      </c>
      <c r="D166" s="519" t="s">
        <v>14</v>
      </c>
      <c r="E166" s="521">
        <v>2992.59</v>
      </c>
      <c r="F166" s="520" t="e">
        <f>#REF!</f>
        <v>#REF!</v>
      </c>
      <c r="G166" s="521">
        <f>G167+G173</f>
        <v>3273.36</v>
      </c>
      <c r="H166" s="534" t="e">
        <f t="shared" si="61"/>
        <v>#REF!</v>
      </c>
      <c r="I166" s="535" t="e">
        <f t="shared" si="62"/>
        <v>#REF!</v>
      </c>
      <c r="J166" s="534">
        <f t="shared" si="63"/>
        <v>280.77</v>
      </c>
      <c r="K166" s="535">
        <f t="shared" si="64"/>
        <v>9.3821739697051709E-2</v>
      </c>
      <c r="L166" s="522" t="e">
        <f>E166+июнь!L166</f>
        <v>#REF!</v>
      </c>
      <c r="M166" s="522" t="e">
        <f>F166+июнь!M166</f>
        <v>#REF!</v>
      </c>
      <c r="N166" s="522" t="e">
        <f>G166+июнь!N166</f>
        <v>#REF!</v>
      </c>
      <c r="O166" s="534" t="e">
        <f t="shared" si="79"/>
        <v>#REF!</v>
      </c>
      <c r="P166" s="535" t="e">
        <f t="shared" si="80"/>
        <v>#REF!</v>
      </c>
      <c r="Q166" s="534" t="e">
        <f t="shared" si="81"/>
        <v>#REF!</v>
      </c>
      <c r="R166" s="536" t="e">
        <f t="shared" si="82"/>
        <v>#REF!</v>
      </c>
    </row>
    <row r="167" spans="1:18">
      <c r="A167" s="1351"/>
      <c r="B167" s="1354"/>
      <c r="C167" s="1283" t="s">
        <v>15</v>
      </c>
      <c r="D167" s="1021" t="s">
        <v>14</v>
      </c>
      <c r="E167" s="9">
        <v>411.45600000000002</v>
      </c>
      <c r="F167" s="9" t="e">
        <f>#REF!</f>
        <v>#REF!</v>
      </c>
      <c r="G167" s="9">
        <v>327.01400000000001</v>
      </c>
      <c r="H167" s="78" t="e">
        <f t="shared" si="61"/>
        <v>#REF!</v>
      </c>
      <c r="I167" s="86" t="e">
        <f t="shared" si="62"/>
        <v>#REF!</v>
      </c>
      <c r="J167" s="78">
        <f t="shared" si="63"/>
        <v>-84.442000000000007</v>
      </c>
      <c r="K167" s="86">
        <f t="shared" si="64"/>
        <v>-0.20522729040286203</v>
      </c>
      <c r="L167" s="18" t="e">
        <f>E167+июнь!L167</f>
        <v>#REF!</v>
      </c>
      <c r="M167" s="18" t="e">
        <f>F167+июнь!M167</f>
        <v>#REF!</v>
      </c>
      <c r="N167" s="18" t="e">
        <f>G167+июнь!N167</f>
        <v>#REF!</v>
      </c>
      <c r="O167" s="78" t="e">
        <f t="shared" si="79"/>
        <v>#REF!</v>
      </c>
      <c r="P167" s="86" t="e">
        <f t="shared" si="80"/>
        <v>#REF!</v>
      </c>
      <c r="Q167" s="78" t="e">
        <f t="shared" si="81"/>
        <v>#REF!</v>
      </c>
      <c r="R167" s="524" t="e">
        <f t="shared" si="82"/>
        <v>#REF!</v>
      </c>
    </row>
    <row r="168" spans="1:18">
      <c r="A168" s="1351"/>
      <c r="B168" s="1354"/>
      <c r="C168" s="1283"/>
      <c r="D168" s="1021" t="s">
        <v>16</v>
      </c>
      <c r="E168" s="11">
        <f>E167/E166</f>
        <v>0.13749160426252843</v>
      </c>
      <c r="F168" s="11" t="e">
        <f>F167/F166</f>
        <v>#REF!</v>
      </c>
      <c r="G168" s="11">
        <f>G167/G166</f>
        <v>9.9901630129286115E-2</v>
      </c>
      <c r="H168" s="452"/>
      <c r="I168" s="453" t="e">
        <f>G168-F168</f>
        <v>#REF!</v>
      </c>
      <c r="J168" s="454"/>
      <c r="K168" s="453">
        <f>G168-E168</f>
        <v>-3.7589974133242318E-2</v>
      </c>
      <c r="L168" s="19" t="e">
        <f t="shared" ref="L168:N168" si="102">L167/L166</f>
        <v>#REF!</v>
      </c>
      <c r="M168" s="11" t="e">
        <f t="shared" si="102"/>
        <v>#REF!</v>
      </c>
      <c r="N168" s="11" t="e">
        <f t="shared" si="102"/>
        <v>#REF!</v>
      </c>
      <c r="O168" s="452"/>
      <c r="P168" s="453" t="e">
        <f>N168-M168</f>
        <v>#REF!</v>
      </c>
      <c r="Q168" s="454"/>
      <c r="R168" s="571" t="e">
        <f>N168-L168</f>
        <v>#REF!</v>
      </c>
    </row>
    <row r="169" spans="1:18" hidden="1">
      <c r="A169" s="1351"/>
      <c r="B169" s="1354"/>
      <c r="C169" s="1283" t="s">
        <v>17</v>
      </c>
      <c r="D169" s="1021" t="s">
        <v>14</v>
      </c>
      <c r="E169" s="9">
        <v>360.47300000000001</v>
      </c>
      <c r="F169" s="9">
        <v>333.29552832071454</v>
      </c>
      <c r="G169" s="1031" t="e">
        <f>F170*G166</f>
        <v>#REF!</v>
      </c>
      <c r="H169" s="78" t="e">
        <f t="shared" si="61"/>
        <v>#REF!</v>
      </c>
      <c r="I169" s="86" t="e">
        <f t="shared" si="62"/>
        <v>#REF!</v>
      </c>
      <c r="J169" s="78" t="e">
        <f t="shared" si="63"/>
        <v>#REF!</v>
      </c>
      <c r="K169" s="86" t="e">
        <f t="shared" si="64"/>
        <v>#REF!</v>
      </c>
      <c r="L169" s="18" t="e">
        <f>E169+июнь!L169</f>
        <v>#REF!</v>
      </c>
      <c r="M169" s="18" t="e">
        <f>F169+июнь!M169</f>
        <v>#REF!</v>
      </c>
      <c r="N169" s="18" t="e">
        <f>G169+июнь!N169</f>
        <v>#REF!</v>
      </c>
      <c r="O169" s="78" t="e">
        <f t="shared" si="79"/>
        <v>#REF!</v>
      </c>
      <c r="P169" s="86" t="e">
        <f t="shared" si="80"/>
        <v>#REF!</v>
      </c>
      <c r="Q169" s="78" t="e">
        <f t="shared" si="81"/>
        <v>#REF!</v>
      </c>
      <c r="R169" s="524" t="e">
        <f t="shared" si="82"/>
        <v>#REF!</v>
      </c>
    </row>
    <row r="170" spans="1:18" hidden="1">
      <c r="A170" s="1351"/>
      <c r="B170" s="1354"/>
      <c r="C170" s="1283"/>
      <c r="D170" s="1021" t="s">
        <v>16</v>
      </c>
      <c r="E170" s="11">
        <f>E169/E166</f>
        <v>0.12045519098840804</v>
      </c>
      <c r="F170" s="11" t="e">
        <f>F169/F166</f>
        <v>#REF!</v>
      </c>
      <c r="G170" s="1032" t="e">
        <f>G169/G166</f>
        <v>#REF!</v>
      </c>
      <c r="H170" s="78" t="e">
        <f t="shared" si="61"/>
        <v>#REF!</v>
      </c>
      <c r="I170" s="86" t="e">
        <f t="shared" si="62"/>
        <v>#REF!</v>
      </c>
      <c r="J170" s="78" t="e">
        <f t="shared" si="63"/>
        <v>#REF!</v>
      </c>
      <c r="K170" s="86" t="e">
        <f t="shared" si="64"/>
        <v>#REF!</v>
      </c>
      <c r="L170" s="19" t="e">
        <f t="shared" ref="L170:N170" si="103">L169/L166</f>
        <v>#REF!</v>
      </c>
      <c r="M170" s="11" t="e">
        <f t="shared" si="103"/>
        <v>#REF!</v>
      </c>
      <c r="N170" s="11" t="e">
        <f t="shared" si="103"/>
        <v>#REF!</v>
      </c>
      <c r="O170" s="78" t="e">
        <f t="shared" si="79"/>
        <v>#REF!</v>
      </c>
      <c r="P170" s="86" t="e">
        <f t="shared" si="80"/>
        <v>#REF!</v>
      </c>
      <c r="Q170" s="78" t="e">
        <f t="shared" si="81"/>
        <v>#REF!</v>
      </c>
      <c r="R170" s="524" t="e">
        <f t="shared" si="82"/>
        <v>#REF!</v>
      </c>
    </row>
    <row r="171" spans="1:18" hidden="1">
      <c r="A171" s="1351"/>
      <c r="B171" s="1354"/>
      <c r="C171" s="1283" t="s">
        <v>18</v>
      </c>
      <c r="D171" s="1021" t="s">
        <v>14</v>
      </c>
      <c r="E171" s="9">
        <v>50.983000000000004</v>
      </c>
      <c r="F171" s="1029" t="e">
        <f>F167-F169</f>
        <v>#REF!</v>
      </c>
      <c r="G171" s="1029" t="e">
        <f>G167-G169</f>
        <v>#REF!</v>
      </c>
      <c r="H171" s="78" t="e">
        <f t="shared" si="61"/>
        <v>#REF!</v>
      </c>
      <c r="I171" s="86" t="e">
        <f t="shared" si="62"/>
        <v>#REF!</v>
      </c>
      <c r="J171" s="78" t="e">
        <f t="shared" si="63"/>
        <v>#REF!</v>
      </c>
      <c r="K171" s="86" t="e">
        <f t="shared" si="64"/>
        <v>#REF!</v>
      </c>
      <c r="L171" s="18" t="e">
        <f>E171+июнь!L171</f>
        <v>#REF!</v>
      </c>
      <c r="M171" s="18" t="e">
        <f>F171+июнь!M171</f>
        <v>#REF!</v>
      </c>
      <c r="N171" s="18" t="e">
        <f>G171+июнь!N171</f>
        <v>#REF!</v>
      </c>
      <c r="O171" s="78" t="e">
        <f t="shared" si="79"/>
        <v>#REF!</v>
      </c>
      <c r="P171" s="86" t="e">
        <f t="shared" si="80"/>
        <v>#REF!</v>
      </c>
      <c r="Q171" s="78" t="e">
        <f t="shared" si="81"/>
        <v>#REF!</v>
      </c>
      <c r="R171" s="524" t="e">
        <f t="shared" si="82"/>
        <v>#REF!</v>
      </c>
    </row>
    <row r="172" spans="1:18" hidden="1">
      <c r="A172" s="1351"/>
      <c r="B172" s="1354"/>
      <c r="C172" s="1283"/>
      <c r="D172" s="1021" t="s">
        <v>16</v>
      </c>
      <c r="E172" s="11">
        <v>-1.3940530795899851E-2</v>
      </c>
      <c r="F172" s="1030" t="e">
        <f>F171/F166</f>
        <v>#REF!</v>
      </c>
      <c r="G172" s="1030" t="e">
        <f>G171/G166</f>
        <v>#REF!</v>
      </c>
      <c r="H172" s="78" t="e">
        <f t="shared" si="61"/>
        <v>#REF!</v>
      </c>
      <c r="I172" s="86" t="e">
        <f t="shared" si="62"/>
        <v>#REF!</v>
      </c>
      <c r="J172" s="78" t="e">
        <f t="shared" si="63"/>
        <v>#REF!</v>
      </c>
      <c r="K172" s="86" t="e">
        <f t="shared" si="64"/>
        <v>#REF!</v>
      </c>
      <c r="L172" s="19" t="e">
        <f t="shared" ref="L172:N172" si="104">L171/L166</f>
        <v>#REF!</v>
      </c>
      <c r="M172" s="11" t="e">
        <f t="shared" si="104"/>
        <v>#REF!</v>
      </c>
      <c r="N172" s="11" t="e">
        <f t="shared" si="104"/>
        <v>#REF!</v>
      </c>
      <c r="O172" s="78" t="e">
        <f t="shared" si="79"/>
        <v>#REF!</v>
      </c>
      <c r="P172" s="86" t="e">
        <f t="shared" si="80"/>
        <v>#REF!</v>
      </c>
      <c r="Q172" s="78" t="e">
        <f t="shared" si="81"/>
        <v>#REF!</v>
      </c>
      <c r="R172" s="524" t="e">
        <f t="shared" si="82"/>
        <v>#REF!</v>
      </c>
    </row>
    <row r="173" spans="1:18" ht="25.5" customHeight="1">
      <c r="A173" s="1351"/>
      <c r="B173" s="1354"/>
      <c r="C173" s="513" t="s">
        <v>111</v>
      </c>
      <c r="D173" s="1021" t="s">
        <v>14</v>
      </c>
      <c r="E173" s="514">
        <f>E166-E167</f>
        <v>2581.134</v>
      </c>
      <c r="F173" s="514" t="e">
        <f>F166-F167</f>
        <v>#REF!</v>
      </c>
      <c r="G173" s="514">
        <f>G174+G175</f>
        <v>2946.346</v>
      </c>
      <c r="H173" s="78" t="e">
        <f t="shared" si="61"/>
        <v>#REF!</v>
      </c>
      <c r="I173" s="86" t="e">
        <f t="shared" si="62"/>
        <v>#REF!</v>
      </c>
      <c r="J173" s="78">
        <f t="shared" si="63"/>
        <v>365.21199999999999</v>
      </c>
      <c r="K173" s="86">
        <f t="shared" si="64"/>
        <v>0.14149284771732115</v>
      </c>
      <c r="L173" s="515" t="e">
        <f t="shared" ref="L173:N173" si="105">L166-L167</f>
        <v>#REF!</v>
      </c>
      <c r="M173" s="514" t="e">
        <f t="shared" si="105"/>
        <v>#REF!</v>
      </c>
      <c r="N173" s="514" t="e">
        <f t="shared" si="105"/>
        <v>#REF!</v>
      </c>
      <c r="O173" s="78" t="e">
        <f t="shared" si="79"/>
        <v>#REF!</v>
      </c>
      <c r="P173" s="86" t="e">
        <f t="shared" si="80"/>
        <v>#REF!</v>
      </c>
      <c r="Q173" s="78" t="e">
        <f t="shared" si="81"/>
        <v>#REF!</v>
      </c>
      <c r="R173" s="524" t="e">
        <f t="shared" si="82"/>
        <v>#REF!</v>
      </c>
    </row>
    <row r="174" spans="1:18" ht="25.5" customHeight="1">
      <c r="A174" s="1351"/>
      <c r="B174" s="1354"/>
      <c r="C174" s="518" t="s">
        <v>104</v>
      </c>
      <c r="D174" s="1021" t="s">
        <v>14</v>
      </c>
      <c r="E174" s="516">
        <v>0</v>
      </c>
      <c r="F174" s="516">
        <v>0</v>
      </c>
      <c r="G174" s="516">
        <v>0</v>
      </c>
      <c r="H174" s="78">
        <f>G174-F174</f>
        <v>0</v>
      </c>
      <c r="I174" s="86" t="str">
        <f t="shared" si="62"/>
        <v xml:space="preserve"> </v>
      </c>
      <c r="J174" s="78">
        <f t="shared" si="63"/>
        <v>0</v>
      </c>
      <c r="K174" s="86" t="str">
        <f t="shared" si="64"/>
        <v xml:space="preserve"> </v>
      </c>
      <c r="L174" s="516" t="e">
        <f>E174+июнь!L174</f>
        <v>#REF!</v>
      </c>
      <c r="M174" s="516" t="e">
        <f>F174+июнь!M174</f>
        <v>#REF!</v>
      </c>
      <c r="N174" s="516" t="e">
        <f>G174+июнь!N174</f>
        <v>#REF!</v>
      </c>
      <c r="O174" s="78" t="e">
        <f t="shared" si="79"/>
        <v>#REF!</v>
      </c>
      <c r="P174" s="86" t="e">
        <f t="shared" si="80"/>
        <v>#REF!</v>
      </c>
      <c r="Q174" s="78" t="e">
        <f t="shared" si="81"/>
        <v>#REF!</v>
      </c>
      <c r="R174" s="524" t="e">
        <f t="shared" si="82"/>
        <v>#REF!</v>
      </c>
    </row>
    <row r="175" spans="1:18" ht="25.5" customHeight="1" thickBot="1">
      <c r="A175" s="1352"/>
      <c r="B175" s="1355"/>
      <c r="C175" s="525" t="s">
        <v>106</v>
      </c>
      <c r="D175" s="526" t="s">
        <v>14</v>
      </c>
      <c r="E175" s="527">
        <f>E173-E174</f>
        <v>2581.134</v>
      </c>
      <c r="F175" s="527" t="e">
        <f>F173-F174</f>
        <v>#REF!</v>
      </c>
      <c r="G175" s="527">
        <v>2946.346</v>
      </c>
      <c r="H175" s="528" t="e">
        <f t="shared" si="61"/>
        <v>#REF!</v>
      </c>
      <c r="I175" s="529" t="e">
        <f t="shared" si="62"/>
        <v>#REF!</v>
      </c>
      <c r="J175" s="528">
        <f t="shared" si="63"/>
        <v>365.21199999999999</v>
      </c>
      <c r="K175" s="529">
        <f t="shared" si="64"/>
        <v>0.14149284771732115</v>
      </c>
      <c r="L175" s="527" t="e">
        <f>E175+июнь!L175</f>
        <v>#REF!</v>
      </c>
      <c r="M175" s="527" t="e">
        <f>F175+июнь!M175</f>
        <v>#REF!</v>
      </c>
      <c r="N175" s="527" t="e">
        <f>G175+июнь!N175</f>
        <v>#REF!</v>
      </c>
      <c r="O175" s="528" t="e">
        <f t="shared" si="79"/>
        <v>#REF!</v>
      </c>
      <c r="P175" s="529" t="e">
        <f t="shared" si="80"/>
        <v>#REF!</v>
      </c>
      <c r="Q175" s="528" t="e">
        <f t="shared" si="81"/>
        <v>#REF!</v>
      </c>
      <c r="R175" s="530" t="e">
        <f t="shared" si="82"/>
        <v>#REF!</v>
      </c>
    </row>
    <row r="176" spans="1:18" ht="22.5" customHeight="1">
      <c r="A176" s="1324" t="s">
        <v>34</v>
      </c>
      <c r="B176" s="1325"/>
      <c r="C176" s="519" t="s">
        <v>19</v>
      </c>
      <c r="D176" s="519" t="s">
        <v>14</v>
      </c>
      <c r="E176" s="521">
        <f t="shared" ref="E176:G177" si="106">E6+E16+E26+E36+E56+E66+E76+E86+E96+E106+E126+E136+E156+E166</f>
        <v>100163.90972999998</v>
      </c>
      <c r="F176" s="520" t="e">
        <f t="shared" si="106"/>
        <v>#REF!</v>
      </c>
      <c r="G176" s="521">
        <f>G6+G16+G26+G36+G56+G66+G76+G86+G96+G106+G126+G136+G156+G166</f>
        <v>102927.355</v>
      </c>
      <c r="H176" s="534" t="e">
        <f t="shared" si="61"/>
        <v>#REF!</v>
      </c>
      <c r="I176" s="535" t="e">
        <f t="shared" si="62"/>
        <v>#REF!</v>
      </c>
      <c r="J176" s="534">
        <f t="shared" si="63"/>
        <v>2763.4452700000111</v>
      </c>
      <c r="K176" s="535">
        <f t="shared" si="64"/>
        <v>2.758923126552372E-2</v>
      </c>
      <c r="L176" s="522" t="e">
        <f>E176+июнь!L176</f>
        <v>#REF!</v>
      </c>
      <c r="M176" s="522" t="e">
        <f>F176+июнь!M176</f>
        <v>#REF!</v>
      </c>
      <c r="N176" s="522" t="e">
        <f>G176+июнь!N176</f>
        <v>#REF!</v>
      </c>
      <c r="O176" s="534" t="e">
        <f t="shared" si="79"/>
        <v>#REF!</v>
      </c>
      <c r="P176" s="535" t="e">
        <f t="shared" si="80"/>
        <v>#REF!</v>
      </c>
      <c r="Q176" s="534" t="e">
        <f t="shared" si="81"/>
        <v>#REF!</v>
      </c>
      <c r="R176" s="536" t="e">
        <f t="shared" si="82"/>
        <v>#REF!</v>
      </c>
    </row>
    <row r="177" spans="1:18">
      <c r="A177" s="1326"/>
      <c r="B177" s="1327"/>
      <c r="C177" s="1307" t="s">
        <v>15</v>
      </c>
      <c r="D177" s="1021" t="s">
        <v>14</v>
      </c>
      <c r="E177" s="9">
        <f t="shared" si="106"/>
        <v>12647.78873</v>
      </c>
      <c r="F177" s="9" t="e">
        <f t="shared" si="106"/>
        <v>#REF!</v>
      </c>
      <c r="G177" s="1133">
        <f t="shared" si="106"/>
        <v>10837.806999999995</v>
      </c>
      <c r="H177" s="78" t="e">
        <f t="shared" ref="H177:H185" si="107">G177-F177</f>
        <v>#REF!</v>
      </c>
      <c r="I177" s="86" t="e">
        <f t="shared" ref="I177:I185" si="108">IF(F177=0," ",H177/F177)</f>
        <v>#REF!</v>
      </c>
      <c r="J177" s="78">
        <f t="shared" ref="J177:J185" si="109">G177-E177</f>
        <v>-1809.981730000005</v>
      </c>
      <c r="K177" s="86">
        <f t="shared" ref="K177:K185" si="110">IF(E177=0," ",J177/E177)</f>
        <v>-0.14310657527879223</v>
      </c>
      <c r="L177" s="18" t="e">
        <f>E177+июнь!L177</f>
        <v>#REF!</v>
      </c>
      <c r="M177" s="18" t="e">
        <f>F177+июнь!M177</f>
        <v>#REF!</v>
      </c>
      <c r="N177" s="18" t="e">
        <f>G177+июнь!N177</f>
        <v>#REF!</v>
      </c>
      <c r="O177" s="78" t="e">
        <f t="shared" si="79"/>
        <v>#REF!</v>
      </c>
      <c r="P177" s="86" t="e">
        <f t="shared" si="80"/>
        <v>#REF!</v>
      </c>
      <c r="Q177" s="78" t="e">
        <f t="shared" si="81"/>
        <v>#REF!</v>
      </c>
      <c r="R177" s="524" t="e">
        <f t="shared" si="82"/>
        <v>#REF!</v>
      </c>
    </row>
    <row r="178" spans="1:18">
      <c r="A178" s="1326"/>
      <c r="B178" s="1327"/>
      <c r="C178" s="1308"/>
      <c r="D178" s="1021" t="s">
        <v>16</v>
      </c>
      <c r="E178" s="11">
        <f>E177/E176</f>
        <v>0.12627091698090809</v>
      </c>
      <c r="F178" s="11" t="e">
        <f>F177/F176</f>
        <v>#REF!</v>
      </c>
      <c r="G178" s="11">
        <f>G177/G176</f>
        <v>0.10529569131549135</v>
      </c>
      <c r="H178" s="452"/>
      <c r="I178" s="453" t="e">
        <f>G178-F178</f>
        <v>#REF!</v>
      </c>
      <c r="J178" s="454"/>
      <c r="K178" s="453">
        <f>G178-E178</f>
        <v>-2.0975225665416736E-2</v>
      </c>
      <c r="L178" s="19" t="e">
        <f t="shared" ref="L178:N178" si="111">L177/L176</f>
        <v>#REF!</v>
      </c>
      <c r="M178" s="11" t="e">
        <f t="shared" si="111"/>
        <v>#REF!</v>
      </c>
      <c r="N178" s="11" t="e">
        <f t="shared" si="111"/>
        <v>#REF!</v>
      </c>
      <c r="O178" s="452"/>
      <c r="P178" s="453" t="e">
        <f>N178-M178</f>
        <v>#REF!</v>
      </c>
      <c r="Q178" s="454"/>
      <c r="R178" s="571" t="e">
        <f>N178-L178</f>
        <v>#REF!</v>
      </c>
    </row>
    <row r="179" spans="1:18">
      <c r="A179" s="1326"/>
      <c r="B179" s="1327"/>
      <c r="C179" s="1307" t="s">
        <v>17</v>
      </c>
      <c r="D179" s="1021" t="s">
        <v>14</v>
      </c>
      <c r="E179" s="9">
        <f>E9+E19+E29+E39+E59+E69+E79+E89+E99+E109+E129+E139+E159+E169</f>
        <v>13694.643</v>
      </c>
      <c r="F179" s="9">
        <f>F9+F19+F29+F39+F59+F69+F79+F89+F99+F109+F129+F139+F159+F169</f>
        <v>11324.524934350662</v>
      </c>
      <c r="G179" s="1031" t="e">
        <f>G9+G19+G29+G39+G59+G69+G79+G89+G99+G109+G129+G139+G159+G169</f>
        <v>#REF!</v>
      </c>
      <c r="H179" s="78" t="e">
        <f t="shared" si="107"/>
        <v>#REF!</v>
      </c>
      <c r="I179" s="86" t="e">
        <f t="shared" si="108"/>
        <v>#REF!</v>
      </c>
      <c r="J179" s="78" t="e">
        <f t="shared" si="109"/>
        <v>#REF!</v>
      </c>
      <c r="K179" s="86" t="e">
        <f t="shared" si="110"/>
        <v>#REF!</v>
      </c>
      <c r="L179" s="18" t="e">
        <f>E179+июнь!L179</f>
        <v>#REF!</v>
      </c>
      <c r="M179" s="18" t="e">
        <f>F179+июнь!M179</f>
        <v>#REF!</v>
      </c>
      <c r="N179" s="18" t="e">
        <f>G179+июнь!N179</f>
        <v>#REF!</v>
      </c>
      <c r="O179" s="78" t="e">
        <f t="shared" si="79"/>
        <v>#REF!</v>
      </c>
      <c r="P179" s="86" t="e">
        <f t="shared" si="80"/>
        <v>#REF!</v>
      </c>
      <c r="Q179" s="78" t="e">
        <f t="shared" si="81"/>
        <v>#REF!</v>
      </c>
      <c r="R179" s="524" t="e">
        <f t="shared" si="82"/>
        <v>#REF!</v>
      </c>
    </row>
    <row r="180" spans="1:18">
      <c r="A180" s="1326"/>
      <c r="B180" s="1327"/>
      <c r="C180" s="1308"/>
      <c r="D180" s="1021" t="s">
        <v>16</v>
      </c>
      <c r="E180" s="11">
        <f>E179/E176</f>
        <v>0.1367223288000142</v>
      </c>
      <c r="F180" s="11" t="e">
        <f>F179/F176</f>
        <v>#REF!</v>
      </c>
      <c r="G180" s="1032" t="e">
        <f>G179/G176</f>
        <v>#REF!</v>
      </c>
      <c r="H180" s="78" t="e">
        <f t="shared" si="107"/>
        <v>#REF!</v>
      </c>
      <c r="I180" s="86" t="e">
        <f t="shared" si="108"/>
        <v>#REF!</v>
      </c>
      <c r="J180" s="78" t="e">
        <f t="shared" si="109"/>
        <v>#REF!</v>
      </c>
      <c r="K180" s="86" t="e">
        <f t="shared" si="110"/>
        <v>#REF!</v>
      </c>
      <c r="L180" s="19" t="e">
        <f t="shared" ref="L180:N180" si="112">L179/L176</f>
        <v>#REF!</v>
      </c>
      <c r="M180" s="11" t="e">
        <f t="shared" si="112"/>
        <v>#REF!</v>
      </c>
      <c r="N180" s="11" t="e">
        <f t="shared" si="112"/>
        <v>#REF!</v>
      </c>
      <c r="O180" s="78" t="e">
        <f t="shared" si="79"/>
        <v>#REF!</v>
      </c>
      <c r="P180" s="86" t="e">
        <f t="shared" si="80"/>
        <v>#REF!</v>
      </c>
      <c r="Q180" s="78" t="e">
        <f t="shared" si="81"/>
        <v>#REF!</v>
      </c>
      <c r="R180" s="524" t="e">
        <f t="shared" si="82"/>
        <v>#REF!</v>
      </c>
    </row>
    <row r="181" spans="1:18">
      <c r="A181" s="1326"/>
      <c r="B181" s="1327"/>
      <c r="C181" s="1307" t="s">
        <v>18</v>
      </c>
      <c r="D181" s="1021" t="s">
        <v>14</v>
      </c>
      <c r="E181" s="9">
        <f>E11+E21+E31+E41+E61+E71+E81+E91+E101+E111+E131+E141+E161+E171</f>
        <v>-1046.8542700000005</v>
      </c>
      <c r="F181" s="9" t="e">
        <f>F11+F21+F31+F41+F61+F71+F81+F91+F101+F111+F131+F141+F161+F171</f>
        <v>#REF!</v>
      </c>
      <c r="G181" s="1033" t="e">
        <f>G11+G21+G31+G41+G61+G71+G81+G91+G101+G111+G131+G141+G161+G171</f>
        <v>#REF!</v>
      </c>
      <c r="H181" s="78" t="e">
        <f t="shared" si="107"/>
        <v>#REF!</v>
      </c>
      <c r="I181" s="86" t="e">
        <f t="shared" si="108"/>
        <v>#REF!</v>
      </c>
      <c r="J181" s="78" t="e">
        <f t="shared" si="109"/>
        <v>#REF!</v>
      </c>
      <c r="K181" s="86" t="e">
        <f t="shared" si="110"/>
        <v>#REF!</v>
      </c>
      <c r="L181" s="18" t="e">
        <f>E181+июнь!L181</f>
        <v>#REF!</v>
      </c>
      <c r="M181" s="18" t="e">
        <f>F181+июнь!M181</f>
        <v>#REF!</v>
      </c>
      <c r="N181" s="18" t="e">
        <f>G181+июнь!N181</f>
        <v>#REF!</v>
      </c>
      <c r="O181" s="78" t="e">
        <f t="shared" si="79"/>
        <v>#REF!</v>
      </c>
      <c r="P181" s="86" t="e">
        <f t="shared" si="80"/>
        <v>#REF!</v>
      </c>
      <c r="Q181" s="78" t="e">
        <f t="shared" si="81"/>
        <v>#REF!</v>
      </c>
      <c r="R181" s="524" t="e">
        <f t="shared" si="82"/>
        <v>#REF!</v>
      </c>
    </row>
    <row r="182" spans="1:18">
      <c r="A182" s="1326"/>
      <c r="B182" s="1327"/>
      <c r="C182" s="1308"/>
      <c r="D182" s="1021" t="s">
        <v>16</v>
      </c>
      <c r="E182" s="11">
        <v>-1.3940530795899851E-2</v>
      </c>
      <c r="F182" s="11" t="e">
        <f>F181/F176</f>
        <v>#REF!</v>
      </c>
      <c r="G182" s="1030" t="e">
        <f>G181/G176</f>
        <v>#REF!</v>
      </c>
      <c r="H182" s="78" t="e">
        <f t="shared" si="107"/>
        <v>#REF!</v>
      </c>
      <c r="I182" s="86" t="e">
        <f t="shared" si="108"/>
        <v>#REF!</v>
      </c>
      <c r="J182" s="78" t="e">
        <f t="shared" si="109"/>
        <v>#REF!</v>
      </c>
      <c r="K182" s="86" t="e">
        <f t="shared" si="110"/>
        <v>#REF!</v>
      </c>
      <c r="L182" s="19" t="e">
        <f t="shared" ref="L182:N182" si="113">L181/L176</f>
        <v>#REF!</v>
      </c>
      <c r="M182" s="11" t="e">
        <f t="shared" si="113"/>
        <v>#REF!</v>
      </c>
      <c r="N182" s="11" t="e">
        <f t="shared" si="113"/>
        <v>#REF!</v>
      </c>
      <c r="O182" s="78" t="e">
        <f t="shared" si="79"/>
        <v>#REF!</v>
      </c>
      <c r="P182" s="86" t="e">
        <f t="shared" si="80"/>
        <v>#REF!</v>
      </c>
      <c r="Q182" s="78" t="e">
        <f t="shared" si="81"/>
        <v>#REF!</v>
      </c>
      <c r="R182" s="524" t="e">
        <f t="shared" si="82"/>
        <v>#REF!</v>
      </c>
    </row>
    <row r="183" spans="1:18" ht="25.5" customHeight="1">
      <c r="A183" s="1326"/>
      <c r="B183" s="1327"/>
      <c r="C183" s="513" t="s">
        <v>111</v>
      </c>
      <c r="D183" s="1023" t="s">
        <v>14</v>
      </c>
      <c r="E183" s="514">
        <f>E13+E23+E33+E43+E63+E73+E83+E93+E103+E113+E133+E143+E163+E173</f>
        <v>87516.120999999985</v>
      </c>
      <c r="F183" s="514" t="e">
        <f t="shared" ref="F183:G185" si="114">F13+F23+F33+F43+F63+F73+F83+F93+F103+F113+F133+F143+F163+F173</f>
        <v>#REF!</v>
      </c>
      <c r="G183" s="1134">
        <f t="shared" si="114"/>
        <v>92089.547999999981</v>
      </c>
      <c r="H183" s="78" t="e">
        <f t="shared" si="107"/>
        <v>#REF!</v>
      </c>
      <c r="I183" s="86" t="e">
        <f t="shared" si="108"/>
        <v>#REF!</v>
      </c>
      <c r="J183" s="78">
        <f t="shared" si="109"/>
        <v>4573.426999999996</v>
      </c>
      <c r="K183" s="86">
        <f t="shared" si="110"/>
        <v>5.2258109108834896E-2</v>
      </c>
      <c r="L183" s="515" t="e">
        <f t="shared" ref="L183:N183" si="115">L176-L177</f>
        <v>#REF!</v>
      </c>
      <c r="M183" s="514" t="e">
        <f t="shared" si="115"/>
        <v>#REF!</v>
      </c>
      <c r="N183" s="514" t="e">
        <f t="shared" si="115"/>
        <v>#REF!</v>
      </c>
      <c r="O183" s="78" t="e">
        <f t="shared" si="79"/>
        <v>#REF!</v>
      </c>
      <c r="P183" s="86" t="e">
        <f t="shared" si="80"/>
        <v>#REF!</v>
      </c>
      <c r="Q183" s="78" t="e">
        <f t="shared" si="81"/>
        <v>#REF!</v>
      </c>
      <c r="R183" s="524" t="e">
        <f t="shared" si="82"/>
        <v>#REF!</v>
      </c>
    </row>
    <row r="184" spans="1:18" ht="25.5" customHeight="1">
      <c r="A184" s="1326"/>
      <c r="B184" s="1327"/>
      <c r="C184" s="518" t="s">
        <v>104</v>
      </c>
      <c r="D184" s="1021" t="s">
        <v>14</v>
      </c>
      <c r="E184" s="516">
        <f>E14+E24+E34+E44+E64+E74+E84+E94+E104+E114+E134+E144+E164+E174</f>
        <v>328.82900000000006</v>
      </c>
      <c r="F184" s="1019">
        <f t="shared" si="114"/>
        <v>304.90500000000003</v>
      </c>
      <c r="G184" s="516">
        <f t="shared" si="114"/>
        <v>398.66200000000003</v>
      </c>
      <c r="H184" s="78">
        <f>G184-F184</f>
        <v>93.757000000000005</v>
      </c>
      <c r="I184" s="86">
        <f t="shared" si="108"/>
        <v>0.30749577737328021</v>
      </c>
      <c r="J184" s="78">
        <f t="shared" si="109"/>
        <v>69.83299999999997</v>
      </c>
      <c r="K184" s="86">
        <f t="shared" si="110"/>
        <v>0.21236873876695778</v>
      </c>
      <c r="L184" s="516" t="e">
        <f>E184+июнь!L184</f>
        <v>#REF!</v>
      </c>
      <c r="M184" s="516" t="e">
        <f>F184+июнь!M184</f>
        <v>#REF!</v>
      </c>
      <c r="N184" s="516" t="e">
        <f>G184+июнь!N184</f>
        <v>#REF!</v>
      </c>
      <c r="O184" s="78" t="e">
        <f t="shared" si="79"/>
        <v>#REF!</v>
      </c>
      <c r="P184" s="86" t="e">
        <f t="shared" si="80"/>
        <v>#REF!</v>
      </c>
      <c r="Q184" s="78" t="e">
        <f t="shared" si="81"/>
        <v>#REF!</v>
      </c>
      <c r="R184" s="524" t="e">
        <f t="shared" si="82"/>
        <v>#REF!</v>
      </c>
    </row>
    <row r="185" spans="1:18" ht="25.5" customHeight="1" thickBot="1">
      <c r="A185" s="1328"/>
      <c r="B185" s="1329"/>
      <c r="C185" s="525" t="s">
        <v>106</v>
      </c>
      <c r="D185" s="526" t="s">
        <v>14</v>
      </c>
      <c r="E185" s="527">
        <f>E15+E25+E35+E45+E65+E75+E85+E95+E105+E115+E135+E145+E165+E175</f>
        <v>87187.291999999987</v>
      </c>
      <c r="F185" s="527" t="e">
        <f t="shared" si="114"/>
        <v>#REF!</v>
      </c>
      <c r="G185" s="1137">
        <f t="shared" si="114"/>
        <v>91690.885999999999</v>
      </c>
      <c r="H185" s="528" t="e">
        <f t="shared" si="107"/>
        <v>#REF!</v>
      </c>
      <c r="I185" s="529" t="e">
        <f t="shared" si="108"/>
        <v>#REF!</v>
      </c>
      <c r="J185" s="528">
        <f t="shared" si="109"/>
        <v>4503.5940000000119</v>
      </c>
      <c r="K185" s="529">
        <f t="shared" si="110"/>
        <v>5.1654247960815351E-2</v>
      </c>
      <c r="L185" s="527" t="e">
        <f>E185+июнь!L185</f>
        <v>#REF!</v>
      </c>
      <c r="M185" s="527" t="e">
        <f>F185+июнь!M185</f>
        <v>#REF!</v>
      </c>
      <c r="N185" s="527" t="e">
        <f>G185+июнь!N185</f>
        <v>#REF!</v>
      </c>
      <c r="O185" s="528" t="e">
        <f t="shared" si="79"/>
        <v>#REF!</v>
      </c>
      <c r="P185" s="529" t="e">
        <f t="shared" si="80"/>
        <v>#REF!</v>
      </c>
      <c r="Q185" s="528" t="e">
        <f t="shared" si="81"/>
        <v>#REF!</v>
      </c>
      <c r="R185" s="530" t="e">
        <f t="shared" si="82"/>
        <v>#REF!</v>
      </c>
    </row>
    <row r="186" spans="1:18" hidden="1">
      <c r="B186" s="1020" t="s">
        <v>35</v>
      </c>
      <c r="E186" s="16">
        <f>E176-E177</f>
        <v>87516.120999999985</v>
      </c>
      <c r="F186" s="16" t="e">
        <f>F176-F177</f>
        <v>#REF!</v>
      </c>
      <c r="G186" s="16">
        <f>G176-G177</f>
        <v>92089.547999999995</v>
      </c>
      <c r="L186" s="16" t="e">
        <f>L176-L177</f>
        <v>#REF!</v>
      </c>
      <c r="M186" s="16" t="e">
        <f>M176-M177</f>
        <v>#REF!</v>
      </c>
      <c r="N186" s="16" t="e">
        <f>N176-N177</f>
        <v>#REF!</v>
      </c>
    </row>
    <row r="187" spans="1:18" hidden="1">
      <c r="E187" s="14">
        <f>E183-E186</f>
        <v>0</v>
      </c>
      <c r="F187" s="14" t="e">
        <f>F183-F186</f>
        <v>#REF!</v>
      </c>
      <c r="G187" s="14">
        <f>G183-G186</f>
        <v>0</v>
      </c>
      <c r="L187" s="14" t="e">
        <f>L183-L186</f>
        <v>#REF!</v>
      </c>
      <c r="M187" s="14" t="e">
        <f>M183-M186</f>
        <v>#REF!</v>
      </c>
      <c r="N187" s="14" t="e">
        <f>N183-N186</f>
        <v>#REF!</v>
      </c>
    </row>
    <row r="188" spans="1:18" ht="15.75" thickBot="1">
      <c r="G188" s="1137">
        <v>91076.630999999994</v>
      </c>
      <c r="N188" s="216" t="e">
        <f>G176+июнь!#REF!</f>
        <v>#REF!</v>
      </c>
    </row>
    <row r="189" spans="1:18" ht="15.75" thickBot="1">
      <c r="G189" s="1138">
        <f>G185-G188</f>
        <v>614.25500000000466</v>
      </c>
    </row>
    <row r="190" spans="1:18">
      <c r="B190" s="489"/>
      <c r="G190" s="155"/>
    </row>
    <row r="191" spans="1:18">
      <c r="B191" s="489"/>
      <c r="G191" s="155"/>
    </row>
    <row r="192" spans="1:18">
      <c r="B192" s="489"/>
      <c r="G192" s="155"/>
    </row>
    <row r="193" spans="2:7">
      <c r="B193" s="489"/>
    </row>
    <row r="194" spans="2:7">
      <c r="B194" s="489"/>
    </row>
    <row r="195" spans="2:7">
      <c r="B195" s="489"/>
    </row>
    <row r="196" spans="2:7">
      <c r="B196" s="489"/>
    </row>
    <row r="197" spans="2:7">
      <c r="B197" s="489"/>
      <c r="E197" s="216">
        <f>E183-E184</f>
        <v>87187.291999999987</v>
      </c>
    </row>
    <row r="200" spans="2:7">
      <c r="E200" s="216" t="e">
        <f>E185+'01-2021'!#REF!+'Февраль 2013'!E185+'Март 2013'!E185+'апрель 2013 (по бухг)'!E185+'май (по бухг)'!E185+июнь!E185</f>
        <v>#REF!</v>
      </c>
      <c r="F200" s="216" t="e">
        <f>F185+'01-2021'!#REF!+'Февраль 2013'!F185+'Март 2013'!F185+'апрель 2013 (по бухг)'!F185+'май (по бухг)'!F185+июнь!F185</f>
        <v>#REF!</v>
      </c>
      <c r="G200" s="216" t="e">
        <f>G185+'01-2021'!#REF!+'Февраль 2013'!G185+'Март 2013'!G185+'апрель 2013 (по бухг)'!G185+'май (по бухг)'!G185+июнь!G185</f>
        <v>#REF!</v>
      </c>
    </row>
    <row r="201" spans="2:7">
      <c r="E201" s="216" t="e">
        <f>E200-L185</f>
        <v>#REF!</v>
      </c>
      <c r="F201" s="216" t="e">
        <f>F200-M185</f>
        <v>#REF!</v>
      </c>
      <c r="G201" s="216" t="e">
        <f>G200-N185</f>
        <v>#REF!</v>
      </c>
    </row>
  </sheetData>
  <mergeCells count="99">
    <mergeCell ref="C167:C168"/>
    <mergeCell ref="C169:C170"/>
    <mergeCell ref="C171:C172"/>
    <mergeCell ref="A176:B185"/>
    <mergeCell ref="C177:C178"/>
    <mergeCell ref="C179:C180"/>
    <mergeCell ref="C181:C182"/>
    <mergeCell ref="A166:A175"/>
    <mergeCell ref="B166:B175"/>
    <mergeCell ref="A146:A155"/>
    <mergeCell ref="B146:B155"/>
    <mergeCell ref="C147:C148"/>
    <mergeCell ref="C149:C150"/>
    <mergeCell ref="C151:C152"/>
    <mergeCell ref="A156:A165"/>
    <mergeCell ref="B156:B165"/>
    <mergeCell ref="C157:C158"/>
    <mergeCell ref="C159:C160"/>
    <mergeCell ref="C161:C162"/>
    <mergeCell ref="A126:A135"/>
    <mergeCell ref="B126:B135"/>
    <mergeCell ref="C127:C128"/>
    <mergeCell ref="C129:C130"/>
    <mergeCell ref="C131:C132"/>
    <mergeCell ref="A136:A145"/>
    <mergeCell ref="B136:B145"/>
    <mergeCell ref="C137:C138"/>
    <mergeCell ref="C139:C140"/>
    <mergeCell ref="C141:C142"/>
    <mergeCell ref="A106:A115"/>
    <mergeCell ref="B106:B115"/>
    <mergeCell ref="C107:C108"/>
    <mergeCell ref="C109:C110"/>
    <mergeCell ref="C111:C112"/>
    <mergeCell ref="A116:A125"/>
    <mergeCell ref="B116:B125"/>
    <mergeCell ref="C117:C118"/>
    <mergeCell ref="C119:C120"/>
    <mergeCell ref="C121:C122"/>
    <mergeCell ref="A86:A95"/>
    <mergeCell ref="B86:B95"/>
    <mergeCell ref="C87:C88"/>
    <mergeCell ref="C89:C90"/>
    <mergeCell ref="C91:C92"/>
    <mergeCell ref="A96:A105"/>
    <mergeCell ref="B96:B105"/>
    <mergeCell ref="C97:C98"/>
    <mergeCell ref="C99:C100"/>
    <mergeCell ref="C101:C102"/>
    <mergeCell ref="A66:A75"/>
    <mergeCell ref="B66:B75"/>
    <mergeCell ref="C67:C68"/>
    <mergeCell ref="C69:C70"/>
    <mergeCell ref="C71:C72"/>
    <mergeCell ref="A76:A85"/>
    <mergeCell ref="B76:B85"/>
    <mergeCell ref="C77:C78"/>
    <mergeCell ref="C79:C80"/>
    <mergeCell ref="C81:C82"/>
    <mergeCell ref="A46:A55"/>
    <mergeCell ref="B46:B55"/>
    <mergeCell ref="C47:C48"/>
    <mergeCell ref="C49:C50"/>
    <mergeCell ref="C51:C52"/>
    <mergeCell ref="A56:A65"/>
    <mergeCell ref="B56:B65"/>
    <mergeCell ref="C57:C58"/>
    <mergeCell ref="C59:C60"/>
    <mergeCell ref="C61:C62"/>
    <mergeCell ref="A26:A35"/>
    <mergeCell ref="B26:B35"/>
    <mergeCell ref="C27:C28"/>
    <mergeCell ref="C29:C30"/>
    <mergeCell ref="C31:C32"/>
    <mergeCell ref="A36:A45"/>
    <mergeCell ref="B36:B45"/>
    <mergeCell ref="C37:C38"/>
    <mergeCell ref="C39:C40"/>
    <mergeCell ref="C41:C42"/>
    <mergeCell ref="A6:A15"/>
    <mergeCell ref="B6:B15"/>
    <mergeCell ref="C7:C8"/>
    <mergeCell ref="C9:C10"/>
    <mergeCell ref="C11:C12"/>
    <mergeCell ref="A16:A25"/>
    <mergeCell ref="B16:B25"/>
    <mergeCell ref="C17:C18"/>
    <mergeCell ref="C19:C20"/>
    <mergeCell ref="C21:C22"/>
    <mergeCell ref="B1:D1"/>
    <mergeCell ref="A2:A4"/>
    <mergeCell ref="B2:B4"/>
    <mergeCell ref="D2:D4"/>
    <mergeCell ref="E2:K2"/>
    <mergeCell ref="L2:R2"/>
    <mergeCell ref="H3:I3"/>
    <mergeCell ref="J3:K3"/>
    <mergeCell ref="O3:P3"/>
    <mergeCell ref="Q3:R3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60" orientation="landscape" horizontalDpi="180" verticalDpi="180" r:id="rId1"/>
  <headerFooter alignWithMargins="0"/>
  <rowBreaks count="1" manualBreakCount="1">
    <brk id="95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201"/>
  <sheetViews>
    <sheetView view="pageBreakPreview" zoomScale="90" zoomScaleNormal="90" zoomScaleSheetLayoutView="90" workbookViewId="0">
      <pane xSplit="3" ySplit="4" topLeftCell="E174" activePane="bottomRight" state="frozen"/>
      <selection activeCell="A5" sqref="A5:XFD5"/>
      <selection pane="topRight" activeCell="A5" sqref="A5:XFD5"/>
      <selection pane="bottomLeft" activeCell="A5" sqref="A5:XFD5"/>
      <selection pane="bottomRight" activeCell="A5" sqref="A5:XFD5"/>
    </sheetView>
  </sheetViews>
  <sheetFormatPr defaultRowHeight="15"/>
  <cols>
    <col min="1" max="1" width="7.85546875" customWidth="1"/>
    <col min="2" max="2" width="28.140625" style="2" customWidth="1"/>
    <col min="3" max="3" width="47.28515625" style="446" customWidth="1"/>
    <col min="4" max="4" width="19.85546875" style="446" customWidth="1"/>
    <col min="5" max="5" width="17" style="6" customWidth="1"/>
    <col min="6" max="6" width="15.28515625" style="6" customWidth="1"/>
    <col min="7" max="7" width="15.5703125" style="6" customWidth="1"/>
    <col min="8" max="8" width="15" style="80" customWidth="1"/>
    <col min="9" max="9" width="11" style="80" customWidth="1"/>
    <col min="10" max="10" width="9.7109375" style="80" customWidth="1"/>
    <col min="11" max="11" width="10.42578125" style="80" customWidth="1"/>
    <col min="12" max="14" width="13.7109375" style="6" customWidth="1"/>
    <col min="15" max="15" width="10.140625" style="80" customWidth="1"/>
    <col min="16" max="16" width="11.7109375" style="80" customWidth="1"/>
    <col min="17" max="17" width="9.7109375" style="80" customWidth="1"/>
    <col min="18" max="18" width="11.42578125" style="80" customWidth="1"/>
    <col min="19" max="19" width="9.5703125" customWidth="1"/>
    <col min="20" max="20" width="10.85546875" customWidth="1"/>
  </cols>
  <sheetData>
    <row r="1" spans="1:18" ht="25.5" customHeight="1">
      <c r="B1" s="1279" t="s">
        <v>55</v>
      </c>
      <c r="C1" s="1279"/>
      <c r="D1" s="1279"/>
    </row>
    <row r="2" spans="1:18" ht="12.75" customHeight="1">
      <c r="A2" s="1286" t="s">
        <v>30</v>
      </c>
      <c r="B2" s="1286" t="s">
        <v>29</v>
      </c>
      <c r="C2" s="1286" t="s">
        <v>27</v>
      </c>
      <c r="D2" s="1286" t="s">
        <v>28</v>
      </c>
      <c r="E2" s="1274" t="s">
        <v>32</v>
      </c>
      <c r="F2" s="1274"/>
      <c r="G2" s="1274"/>
      <c r="H2" s="1274"/>
      <c r="I2" s="1274"/>
      <c r="J2" s="1274"/>
      <c r="K2" s="1274"/>
      <c r="L2" s="1274" t="s">
        <v>33</v>
      </c>
      <c r="M2" s="1274"/>
      <c r="N2" s="1274"/>
      <c r="O2" s="1274"/>
      <c r="P2" s="1274"/>
      <c r="Q2" s="1274"/>
      <c r="R2" s="1274"/>
    </row>
    <row r="3" spans="1:18" ht="37.5" customHeight="1">
      <c r="A3" s="1286" t="s">
        <v>30</v>
      </c>
      <c r="B3" s="1286" t="s">
        <v>29</v>
      </c>
      <c r="C3" s="1286" t="s">
        <v>27</v>
      </c>
      <c r="D3" s="1286" t="s">
        <v>28</v>
      </c>
      <c r="E3" s="232" t="s">
        <v>2</v>
      </c>
      <c r="F3" s="232" t="s">
        <v>107</v>
      </c>
      <c r="G3" s="232" t="s">
        <v>108</v>
      </c>
      <c r="H3" s="1288" t="s">
        <v>109</v>
      </c>
      <c r="I3" s="1288"/>
      <c r="J3" s="1288" t="s">
        <v>110</v>
      </c>
      <c r="K3" s="1288"/>
      <c r="L3" s="232" t="s">
        <v>2</v>
      </c>
      <c r="M3" s="232" t="s">
        <v>107</v>
      </c>
      <c r="N3" s="232" t="s">
        <v>108</v>
      </c>
      <c r="O3" s="1288" t="s">
        <v>109</v>
      </c>
      <c r="P3" s="1288"/>
      <c r="Q3" s="1288" t="s">
        <v>110</v>
      </c>
      <c r="R3" s="1288"/>
    </row>
    <row r="4" spans="1:18" ht="22.5" customHeight="1">
      <c r="A4" s="1286"/>
      <c r="B4" s="1286"/>
      <c r="C4" s="1286"/>
      <c r="D4" s="1286"/>
      <c r="E4" s="232" t="s">
        <v>14</v>
      </c>
      <c r="F4" s="232" t="s">
        <v>14</v>
      </c>
      <c r="G4" s="232" t="s">
        <v>14</v>
      </c>
      <c r="H4" s="231" t="s">
        <v>14</v>
      </c>
      <c r="I4" s="231" t="s">
        <v>26</v>
      </c>
      <c r="J4" s="231" t="s">
        <v>14</v>
      </c>
      <c r="K4" s="231" t="s">
        <v>26</v>
      </c>
      <c r="L4" s="232" t="s">
        <v>14</v>
      </c>
      <c r="M4" s="232" t="s">
        <v>14</v>
      </c>
      <c r="N4" s="232" t="s">
        <v>14</v>
      </c>
      <c r="O4" s="231" t="s">
        <v>14</v>
      </c>
      <c r="P4" s="231" t="s">
        <v>26</v>
      </c>
      <c r="Q4" s="231" t="s">
        <v>14</v>
      </c>
      <c r="R4" s="231" t="s">
        <v>26</v>
      </c>
    </row>
    <row r="5" spans="1:18" ht="16.5" customHeight="1" thickBot="1">
      <c r="A5" s="242">
        <v>1</v>
      </c>
      <c r="B5" s="242">
        <v>2</v>
      </c>
      <c r="C5" s="242">
        <v>3</v>
      </c>
      <c r="D5" s="242">
        <v>4</v>
      </c>
      <c r="E5" s="242">
        <v>5</v>
      </c>
      <c r="F5" s="242">
        <v>6</v>
      </c>
      <c r="G5" s="242">
        <v>7</v>
      </c>
      <c r="H5" s="242">
        <v>8</v>
      </c>
      <c r="I5" s="242">
        <v>9</v>
      </c>
      <c r="J5" s="242">
        <v>10</v>
      </c>
      <c r="K5" s="242">
        <v>11</v>
      </c>
      <c r="L5" s="242">
        <v>12</v>
      </c>
      <c r="M5" s="242">
        <v>13</v>
      </c>
      <c r="N5" s="242">
        <v>14</v>
      </c>
      <c r="O5" s="242">
        <v>15</v>
      </c>
      <c r="P5" s="242">
        <v>16</v>
      </c>
      <c r="Q5" s="242">
        <v>17</v>
      </c>
      <c r="R5" s="242">
        <v>18</v>
      </c>
    </row>
    <row r="6" spans="1:18" ht="26.25" customHeight="1">
      <c r="A6" s="1281">
        <v>1</v>
      </c>
      <c r="B6" s="1284" t="s">
        <v>13</v>
      </c>
      <c r="C6" s="241" t="s">
        <v>105</v>
      </c>
      <c r="D6" s="241" t="s">
        <v>14</v>
      </c>
      <c r="E6" s="230">
        <v>59126.457999999999</v>
      </c>
      <c r="F6" s="94">
        <v>59991.950018267475</v>
      </c>
      <c r="G6" s="230">
        <f>G7+G13</f>
        <v>54464.399999999994</v>
      </c>
      <c r="H6" s="78">
        <f>G6-F6</f>
        <v>-5527.5500182674805</v>
      </c>
      <c r="I6" s="86">
        <f>IF(F6=0," ",H6/F6)</f>
        <v>-9.2138195484299953E-2</v>
      </c>
      <c r="J6" s="78">
        <f>G6-E6</f>
        <v>-4662.0580000000045</v>
      </c>
      <c r="K6" s="86">
        <f>IF(E6=0," ",J6/E6)</f>
        <v>-7.8848930879641135E-2</v>
      </c>
      <c r="L6" s="13" t="e">
        <f>E6+'01-2021'!#REF!</f>
        <v>#REF!</v>
      </c>
      <c r="M6" s="13" t="e">
        <f>F6+'01-2021'!#REF!</f>
        <v>#REF!</v>
      </c>
      <c r="N6" s="13" t="e">
        <f>G6+'01-2021'!#REF!</f>
        <v>#REF!</v>
      </c>
      <c r="O6" s="534" t="e">
        <f>N6-M6</f>
        <v>#REF!</v>
      </c>
      <c r="P6" s="535" t="e">
        <f>IF(M6=0," ",O6/M6)</f>
        <v>#REF!</v>
      </c>
      <c r="Q6" s="534" t="e">
        <f>N6-L6</f>
        <v>#REF!</v>
      </c>
      <c r="R6" s="536" t="e">
        <f>IF(L6=0," ",Q6/L6)</f>
        <v>#REF!</v>
      </c>
    </row>
    <row r="7" spans="1:18" ht="21" customHeight="1">
      <c r="A7" s="1281"/>
      <c r="B7" s="1284"/>
      <c r="C7" s="1283" t="s">
        <v>15</v>
      </c>
      <c r="D7" s="241" t="s">
        <v>14</v>
      </c>
      <c r="E7" s="233">
        <v>3872.6089999999999</v>
      </c>
      <c r="F7" s="243">
        <v>4129.6519011892078</v>
      </c>
      <c r="G7" s="438">
        <v>-951.10699999999997</v>
      </c>
      <c r="H7" s="78">
        <f t="shared" ref="H7:H11" si="0">G7-F7</f>
        <v>-5080.7589011892078</v>
      </c>
      <c r="I7" s="86">
        <f t="shared" ref="I7:I11" si="1">IF(F7=0," ",H7/F7)</f>
        <v>-1.2303116637327498</v>
      </c>
      <c r="J7" s="78">
        <f>G7-E7</f>
        <v>-4823.7160000000003</v>
      </c>
      <c r="K7" s="86">
        <f>IF(E7=0," ",J7/E7)</f>
        <v>-1.2455985099451043</v>
      </c>
      <c r="L7" s="13" t="e">
        <f>E7+'01-2021'!#REF!</f>
        <v>#REF!</v>
      </c>
      <c r="M7" s="13" t="e">
        <f>F7+'01-2021'!#REF!</f>
        <v>#REF!</v>
      </c>
      <c r="N7" s="13" t="e">
        <f>G7+'01-2021'!#REF!</f>
        <v>#REF!</v>
      </c>
      <c r="O7" s="78" t="e">
        <f t="shared" ref="O7:O11" si="2">N7-M7</f>
        <v>#REF!</v>
      </c>
      <c r="P7" s="86" t="e">
        <f t="shared" ref="P7:P11" si="3">IF(M7=0," ",O7/M7)</f>
        <v>#REF!</v>
      </c>
      <c r="Q7" s="78" t="e">
        <f t="shared" ref="Q7:Q11" si="4">N7-L7</f>
        <v>#REF!</v>
      </c>
      <c r="R7" s="524" t="e">
        <f t="shared" ref="R7:R11" si="5">IF(L7=0," ",Q7/L7)</f>
        <v>#REF!</v>
      </c>
    </row>
    <row r="8" spans="1:18" ht="18" customHeight="1">
      <c r="A8" s="1281"/>
      <c r="B8" s="1284"/>
      <c r="C8" s="1283"/>
      <c r="D8" s="241" t="s">
        <v>16</v>
      </c>
      <c r="E8" s="234">
        <f>E7/E6</f>
        <v>6.5497057171934769E-2</v>
      </c>
      <c r="F8" s="234">
        <v>6.8836767265136975E-2</v>
      </c>
      <c r="G8" s="234">
        <f>G7/G6</f>
        <v>-1.7462911553234775E-2</v>
      </c>
      <c r="H8" s="452"/>
      <c r="I8" s="453">
        <f>G8-F8</f>
        <v>-8.629967881837175E-2</v>
      </c>
      <c r="J8" s="454"/>
      <c r="K8" s="453">
        <f>G8-E8</f>
        <v>-8.2959968725169544E-2</v>
      </c>
      <c r="L8" s="11" t="e">
        <f>L7/L6</f>
        <v>#REF!</v>
      </c>
      <c r="M8" s="11" t="e">
        <f>M7/M6</f>
        <v>#REF!</v>
      </c>
      <c r="N8" s="11" t="e">
        <f>N7/N6</f>
        <v>#REF!</v>
      </c>
      <c r="O8" s="452"/>
      <c r="P8" s="453" t="e">
        <f>N8-M8</f>
        <v>#REF!</v>
      </c>
      <c r="Q8" s="454"/>
      <c r="R8" s="571" t="e">
        <f>N8-L8</f>
        <v>#REF!</v>
      </c>
    </row>
    <row r="9" spans="1:18">
      <c r="A9" s="1281"/>
      <c r="B9" s="1284"/>
      <c r="C9" s="1283" t="s">
        <v>17</v>
      </c>
      <c r="D9" s="241" t="s">
        <v>14</v>
      </c>
      <c r="E9" s="441">
        <v>4206.1752010109958</v>
      </c>
      <c r="F9" s="243">
        <v>3583.5976207873287</v>
      </c>
      <c r="G9" s="243">
        <f>F10*G6</f>
        <v>3253.4114026661537</v>
      </c>
      <c r="H9" s="78">
        <f t="shared" si="0"/>
        <v>-330.18621812117499</v>
      </c>
      <c r="I9" s="86">
        <f t="shared" si="1"/>
        <v>-9.2138195484299926E-2</v>
      </c>
      <c r="J9" s="78">
        <f>G9-E9</f>
        <v>-952.76379834484214</v>
      </c>
      <c r="K9" s="86">
        <f>IF(E9=0," ",J9/E9)</f>
        <v>-0.2265154808853031</v>
      </c>
      <c r="L9" s="13" t="e">
        <f>E9+'01-2021'!#REF!</f>
        <v>#REF!</v>
      </c>
      <c r="M9" s="13" t="e">
        <f>F9+'01-2021'!#REF!</f>
        <v>#REF!</v>
      </c>
      <c r="N9" s="13" t="e">
        <f>G9+'01-2021'!#REF!</f>
        <v>#REF!</v>
      </c>
      <c r="O9" s="78" t="e">
        <f t="shared" ref="O9" si="6">N9-M9</f>
        <v>#REF!</v>
      </c>
      <c r="P9" s="86" t="e">
        <f t="shared" ref="P9" si="7">IF(M9=0," ",O9/M9)</f>
        <v>#REF!</v>
      </c>
      <c r="Q9" s="78" t="e">
        <f t="shared" ref="Q9" si="8">N9-L9</f>
        <v>#REF!</v>
      </c>
      <c r="R9" s="524" t="e">
        <f t="shared" ref="R9" si="9">IF(L9=0," ",Q9/L9)</f>
        <v>#REF!</v>
      </c>
    </row>
    <row r="10" spans="1:18">
      <c r="A10" s="1281"/>
      <c r="B10" s="1284"/>
      <c r="C10" s="1283"/>
      <c r="D10" s="241" t="s">
        <v>16</v>
      </c>
      <c r="E10" s="442">
        <v>7.1138629697909447E-2</v>
      </c>
      <c r="F10" s="244">
        <v>5.9734641392655642E-2</v>
      </c>
      <c r="G10" s="244">
        <f>G9/G6</f>
        <v>5.9734641392655642E-2</v>
      </c>
      <c r="H10" s="452"/>
      <c r="I10" s="453">
        <f>G10-F10</f>
        <v>0</v>
      </c>
      <c r="J10" s="454"/>
      <c r="K10" s="453">
        <f>G10-E10</f>
        <v>-1.1403988305253805E-2</v>
      </c>
      <c r="L10" s="11" t="e">
        <f>L9/L6</f>
        <v>#REF!</v>
      </c>
      <c r="M10" s="11" t="e">
        <f>M9/M6</f>
        <v>#REF!</v>
      </c>
      <c r="N10" s="11" t="e">
        <f>N9/N6</f>
        <v>#REF!</v>
      </c>
      <c r="O10" s="452"/>
      <c r="P10" s="453" t="e">
        <f>N10-M10</f>
        <v>#REF!</v>
      </c>
      <c r="Q10" s="454"/>
      <c r="R10" s="571" t="e">
        <f>N10-L10</f>
        <v>#REF!</v>
      </c>
    </row>
    <row r="11" spans="1:18">
      <c r="A11" s="1281"/>
      <c r="B11" s="1284"/>
      <c r="C11" s="1283" t="s">
        <v>18</v>
      </c>
      <c r="D11" s="241" t="s">
        <v>14</v>
      </c>
      <c r="E11" s="441">
        <f>E7-E9</f>
        <v>-333.56620101099588</v>
      </c>
      <c r="F11" s="233">
        <f>F7-F9</f>
        <v>546.05428040187917</v>
      </c>
      <c r="G11" s="243">
        <f>G7-G9</f>
        <v>-4204.5184026661536</v>
      </c>
      <c r="H11" s="78">
        <f t="shared" si="0"/>
        <v>-4750.5726830680323</v>
      </c>
      <c r="I11" s="86">
        <f t="shared" si="1"/>
        <v>-8.6998176803444469</v>
      </c>
      <c r="J11" s="78">
        <f>G11-E11</f>
        <v>-3870.9522016551578</v>
      </c>
      <c r="K11" s="86">
        <f>IF(E11=0," ",J11/E11)</f>
        <v>11.604749491773459</v>
      </c>
      <c r="L11" s="13" t="e">
        <f>E11+'01-2021'!#REF!</f>
        <v>#REF!</v>
      </c>
      <c r="M11" s="13" t="e">
        <f>F11+'01-2021'!#REF!</f>
        <v>#REF!</v>
      </c>
      <c r="N11" s="13" t="e">
        <f>G11+'01-2021'!#REF!</f>
        <v>#REF!</v>
      </c>
      <c r="O11" s="78" t="e">
        <f t="shared" si="2"/>
        <v>#REF!</v>
      </c>
      <c r="P11" s="86" t="e">
        <f t="shared" si="3"/>
        <v>#REF!</v>
      </c>
      <c r="Q11" s="78" t="e">
        <f t="shared" si="4"/>
        <v>#REF!</v>
      </c>
      <c r="R11" s="524" t="e">
        <f t="shared" si="5"/>
        <v>#REF!</v>
      </c>
    </row>
    <row r="12" spans="1:18">
      <c r="A12" s="1281"/>
      <c r="B12" s="1284"/>
      <c r="C12" s="1283"/>
      <c r="D12" s="241" t="s">
        <v>16</v>
      </c>
      <c r="E12" s="442">
        <f>E11/E6</f>
        <v>-5.6415725259746814E-3</v>
      </c>
      <c r="F12" s="234">
        <f>F11/F6</f>
        <v>9.1021258724813293E-3</v>
      </c>
      <c r="G12" s="244">
        <f>G11/G6</f>
        <v>-7.7197552945890424E-2</v>
      </c>
      <c r="H12" s="452"/>
      <c r="I12" s="453">
        <f>G12-F12</f>
        <v>-8.629967881837175E-2</v>
      </c>
      <c r="J12" s="454"/>
      <c r="K12" s="453">
        <f>G12-E12</f>
        <v>-7.1555980419915746E-2</v>
      </c>
      <c r="L12" s="11" t="e">
        <f>L11/L6</f>
        <v>#REF!</v>
      </c>
      <c r="M12" s="11" t="e">
        <f>M11/M6</f>
        <v>#REF!</v>
      </c>
      <c r="N12" s="11" t="e">
        <f>N11/N6</f>
        <v>#REF!</v>
      </c>
      <c r="O12" s="452"/>
      <c r="P12" s="453" t="e">
        <f>N12-M12</f>
        <v>#REF!</v>
      </c>
      <c r="Q12" s="454"/>
      <c r="R12" s="571" t="e">
        <f>N12-L12</f>
        <v>#REF!</v>
      </c>
    </row>
    <row r="13" spans="1:18" ht="30" customHeight="1">
      <c r="A13" s="1281"/>
      <c r="B13" s="1284"/>
      <c r="C13" s="443" t="s">
        <v>111</v>
      </c>
      <c r="D13" s="241" t="s">
        <v>14</v>
      </c>
      <c r="E13" s="245">
        <f>E6-E7</f>
        <v>55253.849000000002</v>
      </c>
      <c r="F13" s="245">
        <f>F6-F7</f>
        <v>55862.298117078266</v>
      </c>
      <c r="G13" s="233">
        <f>G14+G15</f>
        <v>55415.506999999998</v>
      </c>
      <c r="H13" s="78">
        <f t="shared" ref="H13:H17" si="10">G13-F13</f>
        <v>-446.79111707826814</v>
      </c>
      <c r="I13" s="86">
        <f t="shared" ref="I13:I17" si="11">IF(F13=0," ",H13/F13)</f>
        <v>-7.9980797807828602E-3</v>
      </c>
      <c r="J13" s="78">
        <f t="shared" ref="J13:J17" si="12">G13-E13</f>
        <v>161.65799999999581</v>
      </c>
      <c r="K13" s="86">
        <f t="shared" ref="K13:K17" si="13">IF(E13=0," ",J13/E13)</f>
        <v>2.9257328299426852E-3</v>
      </c>
      <c r="L13" s="13" t="e">
        <f>E13+'01-2021'!#REF!</f>
        <v>#REF!</v>
      </c>
      <c r="M13" s="13" t="e">
        <f>F13+'01-2021'!#REF!</f>
        <v>#REF!</v>
      </c>
      <c r="N13" s="13" t="e">
        <f>G13+'01-2021'!#REF!</f>
        <v>#REF!</v>
      </c>
      <c r="O13" s="78" t="e">
        <f t="shared" ref="O13:O15" si="14">N13-M13</f>
        <v>#REF!</v>
      </c>
      <c r="P13" s="86" t="e">
        <f t="shared" ref="P13:P15" si="15">IF(M13=0," ",O13/M13)</f>
        <v>#REF!</v>
      </c>
      <c r="Q13" s="78" t="e">
        <f t="shared" ref="Q13:Q15" si="16">N13-L13</f>
        <v>#REF!</v>
      </c>
      <c r="R13" s="524" t="e">
        <f t="shared" ref="R13:R15" si="17">IF(L13=0," ",Q13/L13)</f>
        <v>#REF!</v>
      </c>
    </row>
    <row r="14" spans="1:18" ht="26.25" customHeight="1">
      <c r="A14" s="1281"/>
      <c r="B14" s="1284"/>
      <c r="C14" s="444" t="s">
        <v>104</v>
      </c>
      <c r="D14" s="241" t="s">
        <v>14</v>
      </c>
      <c r="E14" s="236">
        <v>0</v>
      </c>
      <c r="F14" s="238">
        <v>0</v>
      </c>
      <c r="G14" s="236">
        <v>0</v>
      </c>
      <c r="H14" s="78">
        <f t="shared" si="10"/>
        <v>0</v>
      </c>
      <c r="I14" s="86" t="str">
        <f t="shared" si="11"/>
        <v xml:space="preserve"> </v>
      </c>
      <c r="J14" s="78">
        <f t="shared" si="12"/>
        <v>0</v>
      </c>
      <c r="K14" s="86" t="str">
        <f t="shared" si="13"/>
        <v xml:space="preserve"> </v>
      </c>
      <c r="L14" s="13" t="e">
        <f>E14+'01-2021'!#REF!</f>
        <v>#REF!</v>
      </c>
      <c r="M14" s="13" t="e">
        <f>F14+'01-2021'!#REF!</f>
        <v>#REF!</v>
      </c>
      <c r="N14" s="13" t="e">
        <f>G14+'01-2021'!#REF!</f>
        <v>#REF!</v>
      </c>
      <c r="O14" s="78" t="e">
        <f t="shared" si="14"/>
        <v>#REF!</v>
      </c>
      <c r="P14" s="86" t="e">
        <f t="shared" si="15"/>
        <v>#REF!</v>
      </c>
      <c r="Q14" s="78" t="e">
        <f t="shared" si="16"/>
        <v>#REF!</v>
      </c>
      <c r="R14" s="524" t="e">
        <f t="shared" si="17"/>
        <v>#REF!</v>
      </c>
    </row>
    <row r="15" spans="1:18" ht="33" customHeight="1" thickBot="1">
      <c r="A15" s="1289"/>
      <c r="B15" s="1290"/>
      <c r="C15" s="564" t="s">
        <v>106</v>
      </c>
      <c r="D15" s="493" t="s">
        <v>14</v>
      </c>
      <c r="E15" s="565">
        <f>E13-E14</f>
        <v>55253.849000000002</v>
      </c>
      <c r="F15" s="566">
        <f>F13-F14</f>
        <v>55862.298117078266</v>
      </c>
      <c r="G15" s="565">
        <v>55415.506999999998</v>
      </c>
      <c r="H15" s="78">
        <f t="shared" si="10"/>
        <v>-446.79111707826814</v>
      </c>
      <c r="I15" s="86">
        <f t="shared" si="11"/>
        <v>-7.9980797807828602E-3</v>
      </c>
      <c r="J15" s="78">
        <f t="shared" si="12"/>
        <v>161.65799999999581</v>
      </c>
      <c r="K15" s="86">
        <f t="shared" si="13"/>
        <v>2.9257328299426852E-3</v>
      </c>
      <c r="L15" s="517" t="e">
        <f>E15+'01-2021'!#REF!</f>
        <v>#REF!</v>
      </c>
      <c r="M15" s="517" t="e">
        <f>F15+'01-2021'!#REF!</f>
        <v>#REF!</v>
      </c>
      <c r="N15" s="517" t="e">
        <f>G15+'01-2021'!#REF!</f>
        <v>#REF!</v>
      </c>
      <c r="O15" s="78" t="e">
        <f t="shared" si="14"/>
        <v>#REF!</v>
      </c>
      <c r="P15" s="86" t="e">
        <f t="shared" si="15"/>
        <v>#REF!</v>
      </c>
      <c r="Q15" s="78" t="e">
        <f t="shared" si="16"/>
        <v>#REF!</v>
      </c>
      <c r="R15" s="524" t="e">
        <f t="shared" si="17"/>
        <v>#REF!</v>
      </c>
    </row>
    <row r="16" spans="1:18" ht="22.5" customHeight="1">
      <c r="A16" s="1291">
        <v>2</v>
      </c>
      <c r="B16" s="1294" t="s">
        <v>5</v>
      </c>
      <c r="C16" s="519" t="s">
        <v>19</v>
      </c>
      <c r="D16" s="519" t="s">
        <v>14</v>
      </c>
      <c r="E16" s="521">
        <v>11266.790999999999</v>
      </c>
      <c r="F16" s="570">
        <v>11166.826418631385</v>
      </c>
      <c r="G16" s="521">
        <f>G17+G23</f>
        <v>10139.712000000001</v>
      </c>
      <c r="H16" s="78">
        <f t="shared" si="10"/>
        <v>-1027.1144186313832</v>
      </c>
      <c r="I16" s="86">
        <f t="shared" si="11"/>
        <v>-9.1979079832179136E-2</v>
      </c>
      <c r="J16" s="78">
        <f t="shared" si="12"/>
        <v>-1127.0789999999979</v>
      </c>
      <c r="K16" s="86">
        <f t="shared" si="13"/>
        <v>-0.10003549369114932</v>
      </c>
      <c r="L16" s="520" t="e">
        <f>E16+'01-2021'!#REF!</f>
        <v>#REF!</v>
      </c>
      <c r="M16" s="520" t="e">
        <f>F16+'01-2021'!#REF!</f>
        <v>#REF!</v>
      </c>
      <c r="N16" s="520" t="e">
        <f>G16+'01-2021'!#REF!</f>
        <v>#REF!</v>
      </c>
      <c r="O16" s="534" t="e">
        <f>N16-M16</f>
        <v>#REF!</v>
      </c>
      <c r="P16" s="535" t="e">
        <f>IF(M16=0," ",O16/M16)</f>
        <v>#REF!</v>
      </c>
      <c r="Q16" s="534" t="e">
        <f>N16-L16</f>
        <v>#REF!</v>
      </c>
      <c r="R16" s="536" t="e">
        <f>IF(L16=0," ",Q16/L16)</f>
        <v>#REF!</v>
      </c>
    </row>
    <row r="17" spans="1:18" ht="21" customHeight="1">
      <c r="A17" s="1292"/>
      <c r="B17" s="1295"/>
      <c r="C17" s="1283" t="s">
        <v>15</v>
      </c>
      <c r="D17" s="492" t="s">
        <v>14</v>
      </c>
      <c r="E17" s="233">
        <v>2604.2919999999999</v>
      </c>
      <c r="F17" s="243">
        <v>2520.4923669336563</v>
      </c>
      <c r="G17" s="233">
        <v>1864.5139999999999</v>
      </c>
      <c r="H17" s="78">
        <f t="shared" si="10"/>
        <v>-655.97836693365639</v>
      </c>
      <c r="I17" s="86">
        <f t="shared" si="11"/>
        <v>-0.26025802559033218</v>
      </c>
      <c r="J17" s="78">
        <f t="shared" si="12"/>
        <v>-739.77800000000002</v>
      </c>
      <c r="K17" s="86">
        <f t="shared" si="13"/>
        <v>-0.28406108070830771</v>
      </c>
      <c r="L17" s="13" t="e">
        <f>E17+'01-2021'!#REF!</f>
        <v>#REF!</v>
      </c>
      <c r="M17" s="13" t="e">
        <f>F17+'01-2021'!#REF!</f>
        <v>#REF!</v>
      </c>
      <c r="N17" s="13" t="e">
        <f>G17+'01-2021'!#REF!</f>
        <v>#REF!</v>
      </c>
      <c r="O17" s="78" t="e">
        <f t="shared" ref="O17" si="18">N17-M17</f>
        <v>#REF!</v>
      </c>
      <c r="P17" s="86" t="e">
        <f t="shared" ref="P17" si="19">IF(M17=0," ",O17/M17)</f>
        <v>#REF!</v>
      </c>
      <c r="Q17" s="78" t="e">
        <f t="shared" ref="Q17" si="20">N17-L17</f>
        <v>#REF!</v>
      </c>
      <c r="R17" s="524" t="e">
        <f t="shared" ref="R17" si="21">IF(L17=0," ",Q17/L17)</f>
        <v>#REF!</v>
      </c>
    </row>
    <row r="18" spans="1:18" ht="24" customHeight="1">
      <c r="A18" s="1292"/>
      <c r="B18" s="1295"/>
      <c r="C18" s="1283"/>
      <c r="D18" s="492" t="s">
        <v>16</v>
      </c>
      <c r="E18" s="234">
        <f>E17/E16</f>
        <v>0.23114762668447475</v>
      </c>
      <c r="F18" s="234">
        <v>0.22571250527619197</v>
      </c>
      <c r="G18" s="234">
        <f>G17/G16</f>
        <v>0.18388234300934778</v>
      </c>
      <c r="H18" s="452"/>
      <c r="I18" s="453">
        <f t="shared" ref="I18" si="22">G18-F18</f>
        <v>-4.183016226684419E-2</v>
      </c>
      <c r="J18" s="454"/>
      <c r="K18" s="453">
        <f t="shared" ref="K18" si="23">G18-E18</f>
        <v>-4.7265283675126973E-2</v>
      </c>
      <c r="L18" s="11" t="e">
        <f t="shared" ref="L18:N18" si="24">L17/L16</f>
        <v>#REF!</v>
      </c>
      <c r="M18" s="11" t="e">
        <f t="shared" si="24"/>
        <v>#REF!</v>
      </c>
      <c r="N18" s="11" t="e">
        <f t="shared" si="24"/>
        <v>#REF!</v>
      </c>
      <c r="O18" s="452"/>
      <c r="P18" s="453" t="e">
        <f>N18-M18</f>
        <v>#REF!</v>
      </c>
      <c r="Q18" s="454"/>
      <c r="R18" s="571" t="e">
        <f>N18-L18</f>
        <v>#REF!</v>
      </c>
    </row>
    <row r="19" spans="1:18" ht="15" customHeight="1">
      <c r="A19" s="1292"/>
      <c r="B19" s="1295"/>
      <c r="C19" s="1283" t="s">
        <v>17</v>
      </c>
      <c r="D19" s="492" t="s">
        <v>14</v>
      </c>
      <c r="E19" s="441">
        <v>2652.0570789875578</v>
      </c>
      <c r="F19" s="243">
        <v>2187.213514716585</v>
      </c>
      <c r="G19" s="243">
        <f>F20*G16</f>
        <v>1986.0356282364471</v>
      </c>
      <c r="H19" s="78">
        <f t="shared" ref="H19" si="25">G19-F19</f>
        <v>-201.17788648013789</v>
      </c>
      <c r="I19" s="86">
        <f t="shared" ref="I19" si="26">IF(F19=0," ",H19/F19)</f>
        <v>-9.1979079832179136E-2</v>
      </c>
      <c r="J19" s="78">
        <f t="shared" ref="J19" si="27">G19-E19</f>
        <v>-666.02145075111071</v>
      </c>
      <c r="K19" s="86">
        <f t="shared" ref="K19" si="28">IF(E19=0," ",J19/E19)</f>
        <v>-0.25113390508373573</v>
      </c>
      <c r="L19" s="13" t="e">
        <f>E19+'01-2021'!#REF!</f>
        <v>#REF!</v>
      </c>
      <c r="M19" s="13" t="e">
        <f>F19+'01-2021'!#REF!</f>
        <v>#REF!</v>
      </c>
      <c r="N19" s="13" t="e">
        <f>G19+'01-2021'!#REF!</f>
        <v>#REF!</v>
      </c>
      <c r="O19" s="78" t="e">
        <f t="shared" ref="O19" si="29">N19-M19</f>
        <v>#REF!</v>
      </c>
      <c r="P19" s="86" t="e">
        <f t="shared" ref="P19" si="30">IF(M19=0," ",O19/M19)</f>
        <v>#REF!</v>
      </c>
      <c r="Q19" s="78" t="e">
        <f t="shared" ref="Q19" si="31">N19-L19</f>
        <v>#REF!</v>
      </c>
      <c r="R19" s="524" t="e">
        <f t="shared" ref="R19" si="32">IF(L19=0," ",Q19/L19)</f>
        <v>#REF!</v>
      </c>
    </row>
    <row r="20" spans="1:18" ht="15" customHeight="1">
      <c r="A20" s="1292"/>
      <c r="B20" s="1295"/>
      <c r="C20" s="1283"/>
      <c r="D20" s="492" t="s">
        <v>16</v>
      </c>
      <c r="E20" s="442">
        <v>0.23538708395208166</v>
      </c>
      <c r="F20" s="234">
        <v>0.19586706488669964</v>
      </c>
      <c r="G20" s="244">
        <f>G19/G16</f>
        <v>0.19586706488669964</v>
      </c>
      <c r="H20" s="452"/>
      <c r="I20" s="453">
        <f t="shared" ref="I20" si="33">G20-F20</f>
        <v>0</v>
      </c>
      <c r="J20" s="454"/>
      <c r="K20" s="453">
        <f t="shared" ref="K20" si="34">G20-E20</f>
        <v>-3.9520019065382023E-2</v>
      </c>
      <c r="L20" s="11" t="e">
        <f t="shared" ref="L20:N20" si="35">L19/L16</f>
        <v>#REF!</v>
      </c>
      <c r="M20" s="11" t="e">
        <f t="shared" si="35"/>
        <v>#REF!</v>
      </c>
      <c r="N20" s="11" t="e">
        <f t="shared" si="35"/>
        <v>#REF!</v>
      </c>
      <c r="O20" s="452"/>
      <c r="P20" s="453" t="e">
        <f>N20-M20</f>
        <v>#REF!</v>
      </c>
      <c r="Q20" s="454"/>
      <c r="R20" s="571" t="e">
        <f>N20-L20</f>
        <v>#REF!</v>
      </c>
    </row>
    <row r="21" spans="1:18" ht="15" customHeight="1">
      <c r="A21" s="1292"/>
      <c r="B21" s="1295"/>
      <c r="C21" s="1283" t="s">
        <v>18</v>
      </c>
      <c r="D21" s="492" t="s">
        <v>14</v>
      </c>
      <c r="E21" s="441">
        <f>E17-E19</f>
        <v>-47.765078987557899</v>
      </c>
      <c r="F21" s="233">
        <f>F17-F19</f>
        <v>333.27885221707129</v>
      </c>
      <c r="G21" s="243">
        <f>G17-G19</f>
        <v>-121.52162823644721</v>
      </c>
      <c r="H21" s="78">
        <f t="shared" ref="H21" si="36">G21-F21</f>
        <v>-454.8004804535185</v>
      </c>
      <c r="I21" s="86">
        <f t="shared" ref="I21" si="37">IF(F21=0," ",H21/F21)</f>
        <v>-1.3646244801554277</v>
      </c>
      <c r="J21" s="78">
        <f t="shared" ref="J21" si="38">G21-E21</f>
        <v>-73.756549248889314</v>
      </c>
      <c r="K21" s="86">
        <f t="shared" ref="K21" si="39">IF(E21=0," ",J21/E21)</f>
        <v>1.5441521465525434</v>
      </c>
      <c r="L21" s="13" t="e">
        <f>E21+'01-2021'!#REF!</f>
        <v>#REF!</v>
      </c>
      <c r="M21" s="13" t="e">
        <f>F21+'01-2021'!#REF!</f>
        <v>#REF!</v>
      </c>
      <c r="N21" s="13" t="e">
        <f>G21+'01-2021'!#REF!</f>
        <v>#REF!</v>
      </c>
      <c r="O21" s="78" t="e">
        <f t="shared" ref="O21" si="40">N21-M21</f>
        <v>#REF!</v>
      </c>
      <c r="P21" s="86" t="e">
        <f t="shared" ref="P21" si="41">IF(M21=0," ",O21/M21)</f>
        <v>#REF!</v>
      </c>
      <c r="Q21" s="78" t="e">
        <f t="shared" ref="Q21" si="42">N21-L21</f>
        <v>#REF!</v>
      </c>
      <c r="R21" s="524" t="e">
        <f t="shared" ref="R21" si="43">IF(L21=0," ",Q21/L21)</f>
        <v>#REF!</v>
      </c>
    </row>
    <row r="22" spans="1:18" ht="15" customHeight="1">
      <c r="A22" s="1292"/>
      <c r="B22" s="1295"/>
      <c r="C22" s="1283"/>
      <c r="D22" s="492" t="s">
        <v>16</v>
      </c>
      <c r="E22" s="442">
        <f>E21/E16</f>
        <v>-4.2394572676068901E-3</v>
      </c>
      <c r="F22" s="234">
        <f>F21/F16</f>
        <v>2.9845440389492345E-2</v>
      </c>
      <c r="G22" s="244">
        <f>G21/G16</f>
        <v>-1.1984721877351862E-2</v>
      </c>
      <c r="H22" s="452"/>
      <c r="I22" s="453">
        <f t="shared" ref="I22" si="44">G22-F22</f>
        <v>-4.1830162266844204E-2</v>
      </c>
      <c r="J22" s="454"/>
      <c r="K22" s="453">
        <f t="shared" ref="K22" si="45">G22-E22</f>
        <v>-7.7452646097449715E-3</v>
      </c>
      <c r="L22" s="11" t="e">
        <f t="shared" ref="L22:N22" si="46">L21/L16</f>
        <v>#REF!</v>
      </c>
      <c r="M22" s="11" t="e">
        <f t="shared" si="46"/>
        <v>#REF!</v>
      </c>
      <c r="N22" s="11" t="e">
        <f t="shared" si="46"/>
        <v>#REF!</v>
      </c>
      <c r="O22" s="452"/>
      <c r="P22" s="453" t="e">
        <f>N22-M22</f>
        <v>#REF!</v>
      </c>
      <c r="Q22" s="454"/>
      <c r="R22" s="571" t="e">
        <f>N22-L22</f>
        <v>#REF!</v>
      </c>
    </row>
    <row r="23" spans="1:18" ht="30" customHeight="1">
      <c r="A23" s="1292"/>
      <c r="B23" s="1295"/>
      <c r="C23" s="443" t="s">
        <v>111</v>
      </c>
      <c r="D23" s="492" t="s">
        <v>14</v>
      </c>
      <c r="E23" s="233">
        <f>E16-E17</f>
        <v>8662.4989999999998</v>
      </c>
      <c r="F23" s="245">
        <f>F16-F17</f>
        <v>8646.3340516977278</v>
      </c>
      <c r="G23" s="245">
        <f>G24+G25</f>
        <v>8275.1980000000021</v>
      </c>
      <c r="H23" s="78">
        <f t="shared" ref="H23:H27" si="47">G23-F23</f>
        <v>-371.13605169772563</v>
      </c>
      <c r="I23" s="86">
        <f t="shared" ref="I23:I27" si="48">IF(F23=0," ",H23/F23)</f>
        <v>-4.2924093549780468E-2</v>
      </c>
      <c r="J23" s="78">
        <f t="shared" ref="J23:J27" si="49">G23-E23</f>
        <v>-387.30099999999766</v>
      </c>
      <c r="K23" s="86">
        <f t="shared" ref="K23:K27" si="50">IF(E23=0," ",J23/E23)</f>
        <v>-4.4710077311408365E-2</v>
      </c>
      <c r="L23" s="13" t="e">
        <f>E23+'01-2021'!#REF!</f>
        <v>#REF!</v>
      </c>
      <c r="M23" s="13" t="e">
        <f>F23+'01-2021'!#REF!</f>
        <v>#REF!</v>
      </c>
      <c r="N23" s="13" t="e">
        <f>G23+'01-2021'!#REF!</f>
        <v>#REF!</v>
      </c>
      <c r="O23" s="78" t="e">
        <f t="shared" ref="O23:O25" si="51">N23-M23</f>
        <v>#REF!</v>
      </c>
      <c r="P23" s="86" t="e">
        <f t="shared" ref="P23:P25" si="52">IF(M23=0," ",O23/M23)</f>
        <v>#REF!</v>
      </c>
      <c r="Q23" s="78" t="e">
        <f t="shared" ref="Q23:Q25" si="53">N23-L23</f>
        <v>#REF!</v>
      </c>
      <c r="R23" s="524" t="e">
        <f t="shared" ref="R23:R25" si="54">IF(L23=0," ",Q23/L23)</f>
        <v>#REF!</v>
      </c>
    </row>
    <row r="24" spans="1:18" ht="27" customHeight="1">
      <c r="A24" s="1292"/>
      <c r="B24" s="1295"/>
      <c r="C24" s="444" t="s">
        <v>104</v>
      </c>
      <c r="D24" s="492" t="s">
        <v>14</v>
      </c>
      <c r="E24" s="439">
        <v>0</v>
      </c>
      <c r="F24" s="238">
        <v>0</v>
      </c>
      <c r="G24" s="236">
        <v>0</v>
      </c>
      <c r="H24" s="78">
        <f t="shared" si="47"/>
        <v>0</v>
      </c>
      <c r="I24" s="86" t="str">
        <f t="shared" si="48"/>
        <v xml:space="preserve"> </v>
      </c>
      <c r="J24" s="78">
        <f t="shared" si="49"/>
        <v>0</v>
      </c>
      <c r="K24" s="86" t="str">
        <f t="shared" si="50"/>
        <v xml:space="preserve"> </v>
      </c>
      <c r="L24" s="13" t="e">
        <f>E24+'01-2021'!#REF!</f>
        <v>#REF!</v>
      </c>
      <c r="M24" s="13" t="e">
        <f>F24+'01-2021'!#REF!</f>
        <v>#REF!</v>
      </c>
      <c r="N24" s="13" t="e">
        <f>G24+'01-2021'!#REF!</f>
        <v>#REF!</v>
      </c>
      <c r="O24" s="78" t="e">
        <f t="shared" si="51"/>
        <v>#REF!</v>
      </c>
      <c r="P24" s="86" t="e">
        <f t="shared" si="52"/>
        <v>#REF!</v>
      </c>
      <c r="Q24" s="78" t="e">
        <f t="shared" si="53"/>
        <v>#REF!</v>
      </c>
      <c r="R24" s="524" t="e">
        <f t="shared" si="54"/>
        <v>#REF!</v>
      </c>
    </row>
    <row r="25" spans="1:18" ht="36" customHeight="1" thickBot="1">
      <c r="A25" s="1293"/>
      <c r="B25" s="1296"/>
      <c r="C25" s="572" t="s">
        <v>106</v>
      </c>
      <c r="D25" s="526" t="s">
        <v>14</v>
      </c>
      <c r="E25" s="573">
        <f>E23-E24</f>
        <v>8662.4989999999998</v>
      </c>
      <c r="F25" s="574">
        <f>F23-F24</f>
        <v>8646.3340516977278</v>
      </c>
      <c r="G25" s="573">
        <v>8275.1980000000021</v>
      </c>
      <c r="H25" s="78">
        <f t="shared" si="47"/>
        <v>-371.13605169772563</v>
      </c>
      <c r="I25" s="86">
        <f t="shared" si="48"/>
        <v>-4.2924093549780468E-2</v>
      </c>
      <c r="J25" s="78">
        <f t="shared" si="49"/>
        <v>-387.30099999999766</v>
      </c>
      <c r="K25" s="86">
        <f t="shared" si="50"/>
        <v>-4.4710077311408365E-2</v>
      </c>
      <c r="L25" s="537" t="e">
        <f>E25+'01-2021'!#REF!</f>
        <v>#REF!</v>
      </c>
      <c r="M25" s="537" t="e">
        <f>F25+'01-2021'!#REF!</f>
        <v>#REF!</v>
      </c>
      <c r="N25" s="537" t="e">
        <f>G25+'01-2021'!#REF!</f>
        <v>#REF!</v>
      </c>
      <c r="O25" s="78" t="e">
        <f t="shared" si="51"/>
        <v>#REF!</v>
      </c>
      <c r="P25" s="86" t="e">
        <f t="shared" si="52"/>
        <v>#REF!</v>
      </c>
      <c r="Q25" s="78" t="e">
        <f t="shared" si="53"/>
        <v>#REF!</v>
      </c>
      <c r="R25" s="524" t="e">
        <f t="shared" si="54"/>
        <v>#REF!</v>
      </c>
    </row>
    <row r="26" spans="1:18" ht="22.5" customHeight="1">
      <c r="A26" s="1297">
        <v>3</v>
      </c>
      <c r="B26" s="1295" t="s">
        <v>21</v>
      </c>
      <c r="C26" s="494" t="s">
        <v>19</v>
      </c>
      <c r="D26" s="494" t="s">
        <v>14</v>
      </c>
      <c r="E26" s="567">
        <v>3126.893</v>
      </c>
      <c r="F26" s="107">
        <v>3062.8434870400815</v>
      </c>
      <c r="G26" s="567">
        <f>G27+G33</f>
        <v>3076.2649999999999</v>
      </c>
      <c r="H26" s="78">
        <f t="shared" si="47"/>
        <v>13.421512959918346</v>
      </c>
      <c r="I26" s="86">
        <f t="shared" si="48"/>
        <v>4.3820433583071647E-3</v>
      </c>
      <c r="J26" s="78">
        <f t="shared" si="49"/>
        <v>-50.628000000000156</v>
      </c>
      <c r="K26" s="86">
        <f t="shared" si="50"/>
        <v>-1.6191152047735614E-2</v>
      </c>
      <c r="L26" s="16" t="e">
        <f>E26+'01-2021'!#REF!</f>
        <v>#REF!</v>
      </c>
      <c r="M26" s="16" t="e">
        <f>F26+'01-2021'!#REF!</f>
        <v>#REF!</v>
      </c>
      <c r="N26" s="16" t="e">
        <f>G26+'01-2021'!#REF!</f>
        <v>#REF!</v>
      </c>
      <c r="O26" s="534" t="e">
        <f>N26-M26</f>
        <v>#REF!</v>
      </c>
      <c r="P26" s="535" t="e">
        <f>IF(M26=0," ",O26/M26)</f>
        <v>#REF!</v>
      </c>
      <c r="Q26" s="534" t="e">
        <f>N26-L26</f>
        <v>#REF!</v>
      </c>
      <c r="R26" s="536" t="e">
        <f>IF(L26=0," ",Q26/L26)</f>
        <v>#REF!</v>
      </c>
    </row>
    <row r="27" spans="1:18">
      <c r="A27" s="1297"/>
      <c r="B27" s="1295"/>
      <c r="C27" s="1283" t="s">
        <v>15</v>
      </c>
      <c r="D27" s="241" t="s">
        <v>14</v>
      </c>
      <c r="E27" s="233">
        <v>614.83799999999997</v>
      </c>
      <c r="F27" s="243">
        <v>579.83806153386149</v>
      </c>
      <c r="G27" s="233">
        <v>404.64100000000002</v>
      </c>
      <c r="H27" s="78">
        <f t="shared" si="47"/>
        <v>-175.19706153386147</v>
      </c>
      <c r="I27" s="86">
        <f t="shared" si="48"/>
        <v>-0.30214826027530495</v>
      </c>
      <c r="J27" s="78">
        <f t="shared" si="49"/>
        <v>-210.19699999999995</v>
      </c>
      <c r="K27" s="86">
        <f t="shared" si="50"/>
        <v>-0.34187379439787385</v>
      </c>
      <c r="L27" s="13" t="e">
        <f>E27+'01-2021'!#REF!</f>
        <v>#REF!</v>
      </c>
      <c r="M27" s="13" t="e">
        <f>F27+'01-2021'!#REF!</f>
        <v>#REF!</v>
      </c>
      <c r="N27" s="13" t="e">
        <f>G27+'01-2021'!#REF!</f>
        <v>#REF!</v>
      </c>
      <c r="O27" s="78" t="e">
        <f t="shared" ref="O27" si="55">N27-M27</f>
        <v>#REF!</v>
      </c>
      <c r="P27" s="86" t="e">
        <f t="shared" ref="P27" si="56">IF(M27=0," ",O27/M27)</f>
        <v>#REF!</v>
      </c>
      <c r="Q27" s="78" t="e">
        <f t="shared" ref="Q27" si="57">N27-L27</f>
        <v>#REF!</v>
      </c>
      <c r="R27" s="524" t="e">
        <f t="shared" ref="R27" si="58">IF(L27=0," ",Q27/L27)</f>
        <v>#REF!</v>
      </c>
    </row>
    <row r="28" spans="1:18">
      <c r="A28" s="1297"/>
      <c r="B28" s="1295"/>
      <c r="C28" s="1283"/>
      <c r="D28" s="241" t="s">
        <v>16</v>
      </c>
      <c r="E28" s="234">
        <f>E27/E26</f>
        <v>0.19662904998668004</v>
      </c>
      <c r="F28" s="234">
        <v>0.18931364400020795</v>
      </c>
      <c r="G28" s="234">
        <f>G27/G26</f>
        <v>0.13153645735981784</v>
      </c>
      <c r="H28" s="452"/>
      <c r="I28" s="453">
        <f t="shared" ref="I28" si="59">G28-F28</f>
        <v>-5.777718664039011E-2</v>
      </c>
      <c r="J28" s="454"/>
      <c r="K28" s="453">
        <f t="shared" ref="K28" si="60">G28-E28</f>
        <v>-6.5092592626862206E-2</v>
      </c>
      <c r="L28" s="11" t="e">
        <f t="shared" ref="L28:N28" si="61">L27/L26</f>
        <v>#REF!</v>
      </c>
      <c r="M28" s="11" t="e">
        <f t="shared" si="61"/>
        <v>#REF!</v>
      </c>
      <c r="N28" s="11" t="e">
        <f t="shared" si="61"/>
        <v>#REF!</v>
      </c>
      <c r="O28" s="452"/>
      <c r="P28" s="453" t="e">
        <f>N28-M28</f>
        <v>#REF!</v>
      </c>
      <c r="Q28" s="454"/>
      <c r="R28" s="571" t="e">
        <f>N28-L28</f>
        <v>#REF!</v>
      </c>
    </row>
    <row r="29" spans="1:18" ht="15" customHeight="1">
      <c r="A29" s="1297"/>
      <c r="B29" s="1295"/>
      <c r="C29" s="1283" t="s">
        <v>17</v>
      </c>
      <c r="D29" s="241" t="s">
        <v>14</v>
      </c>
      <c r="E29" s="233">
        <v>612.70070329627606</v>
      </c>
      <c r="F29" s="243">
        <v>503.16742124349804</v>
      </c>
      <c r="G29" s="243">
        <f>F30*G26</f>
        <v>505.37232269987464</v>
      </c>
      <c r="H29" s="78">
        <f t="shared" ref="H29" si="62">G29-F29</f>
        <v>2.2049014563766036</v>
      </c>
      <c r="I29" s="86">
        <f t="shared" ref="I29" si="63">IF(F29=0," ",H29/F29)</f>
        <v>4.3820433583071439E-3</v>
      </c>
      <c r="J29" s="78">
        <f t="shared" ref="J29" si="64">G29-E29</f>
        <v>-107.32838059640142</v>
      </c>
      <c r="K29" s="86">
        <f t="shared" ref="K29" si="65">IF(E29=0," ",J29/E29)</f>
        <v>-0.17517260877779989</v>
      </c>
      <c r="L29" s="13" t="e">
        <f>E29+'01-2021'!#REF!</f>
        <v>#REF!</v>
      </c>
      <c r="M29" s="13" t="e">
        <f>F29+'01-2021'!#REF!</f>
        <v>#REF!</v>
      </c>
      <c r="N29" s="13" t="e">
        <f>G29+'01-2021'!#REF!</f>
        <v>#REF!</v>
      </c>
      <c r="O29" s="78" t="e">
        <f t="shared" ref="O29" si="66">N29-M29</f>
        <v>#REF!</v>
      </c>
      <c r="P29" s="86" t="e">
        <f t="shared" ref="P29" si="67">IF(M29=0," ",O29/M29)</f>
        <v>#REF!</v>
      </c>
      <c r="Q29" s="78" t="e">
        <f t="shared" ref="Q29" si="68">N29-L29</f>
        <v>#REF!</v>
      </c>
      <c r="R29" s="524" t="e">
        <f t="shared" ref="R29" si="69">IF(L29=0," ",Q29/L29)</f>
        <v>#REF!</v>
      </c>
    </row>
    <row r="30" spans="1:18" ht="15" customHeight="1">
      <c r="A30" s="1297"/>
      <c r="B30" s="1295"/>
      <c r="C30" s="1283"/>
      <c r="D30" s="241" t="s">
        <v>16</v>
      </c>
      <c r="E30" s="234">
        <v>0.1959455290911061</v>
      </c>
      <c r="F30" s="244">
        <v>0.16428114050638506</v>
      </c>
      <c r="G30" s="244">
        <f>G29/G26</f>
        <v>0.16428114050638506</v>
      </c>
      <c r="H30" s="452"/>
      <c r="I30" s="453">
        <f t="shared" ref="I30" si="70">G30-F30</f>
        <v>0</v>
      </c>
      <c r="J30" s="454"/>
      <c r="K30" s="453">
        <f t="shared" ref="K30" si="71">G30-E30</f>
        <v>-3.1664388584721037E-2</v>
      </c>
      <c r="L30" s="11" t="e">
        <f t="shared" ref="L30:N30" si="72">L29/L26</f>
        <v>#REF!</v>
      </c>
      <c r="M30" s="11" t="e">
        <f t="shared" si="72"/>
        <v>#REF!</v>
      </c>
      <c r="N30" s="11" t="e">
        <f t="shared" si="72"/>
        <v>#REF!</v>
      </c>
      <c r="O30" s="452"/>
      <c r="P30" s="453" t="e">
        <f>N30-M30</f>
        <v>#REF!</v>
      </c>
      <c r="Q30" s="454"/>
      <c r="R30" s="571" t="e">
        <f>N30-L30</f>
        <v>#REF!</v>
      </c>
    </row>
    <row r="31" spans="1:18" ht="15" customHeight="1">
      <c r="A31" s="1297"/>
      <c r="B31" s="1295"/>
      <c r="C31" s="1283" t="s">
        <v>18</v>
      </c>
      <c r="D31" s="241" t="s">
        <v>14</v>
      </c>
      <c r="E31" s="441">
        <f>E27-E29</f>
        <v>2.137296703723905</v>
      </c>
      <c r="F31" s="233">
        <f>F27-F29</f>
        <v>76.670640290363451</v>
      </c>
      <c r="G31" s="243">
        <f>G27-G29</f>
        <v>-100.73132269987462</v>
      </c>
      <c r="H31" s="78">
        <f t="shared" ref="H31" si="73">G31-F31</f>
        <v>-177.40196299023808</v>
      </c>
      <c r="I31" s="86">
        <f t="shared" ref="I31" si="74">IF(F31=0," ",H31/F31)</f>
        <v>-2.3138187227651899</v>
      </c>
      <c r="J31" s="78">
        <f t="shared" ref="J31" si="75">G31-E31</f>
        <v>-102.86861940359853</v>
      </c>
      <c r="K31" s="86">
        <f t="shared" ref="K31" si="76">IF(E31=0," ",J31/E31)</f>
        <v>-48.130247533889914</v>
      </c>
      <c r="L31" s="13" t="e">
        <f>E31+'01-2021'!#REF!</f>
        <v>#REF!</v>
      </c>
      <c r="M31" s="13" t="e">
        <f>F31+'01-2021'!#REF!</f>
        <v>#REF!</v>
      </c>
      <c r="N31" s="13" t="e">
        <f>G31+'01-2021'!#REF!</f>
        <v>#REF!</v>
      </c>
      <c r="O31" s="78" t="e">
        <f t="shared" ref="O31" si="77">N31-M31</f>
        <v>#REF!</v>
      </c>
      <c r="P31" s="86" t="e">
        <f t="shared" ref="P31" si="78">IF(M31=0," ",O31/M31)</f>
        <v>#REF!</v>
      </c>
      <c r="Q31" s="78" t="e">
        <f t="shared" ref="Q31" si="79">N31-L31</f>
        <v>#REF!</v>
      </c>
      <c r="R31" s="524" t="e">
        <f t="shared" ref="R31" si="80">IF(L31=0," ",Q31/L31)</f>
        <v>#REF!</v>
      </c>
    </row>
    <row r="32" spans="1:18" ht="15" customHeight="1">
      <c r="A32" s="1297"/>
      <c r="B32" s="1295"/>
      <c r="C32" s="1283"/>
      <c r="D32" s="241" t="s">
        <v>16</v>
      </c>
      <c r="E32" s="442">
        <f>E31/E26</f>
        <v>6.8352089557394678E-4</v>
      </c>
      <c r="F32" s="234">
        <f>F31/F26</f>
        <v>2.5032503493822866E-2</v>
      </c>
      <c r="G32" s="244">
        <f>G31/G26</f>
        <v>-3.2744683146567227E-2</v>
      </c>
      <c r="H32" s="452"/>
      <c r="I32" s="453">
        <f t="shared" ref="I32" si="81">G32-F32</f>
        <v>-5.7777186640390096E-2</v>
      </c>
      <c r="J32" s="454"/>
      <c r="K32" s="453">
        <f t="shared" ref="K32" si="82">G32-E32</f>
        <v>-3.3428204042141176E-2</v>
      </c>
      <c r="L32" s="11" t="e">
        <f t="shared" ref="L32:N32" si="83">L31/L26</f>
        <v>#REF!</v>
      </c>
      <c r="M32" s="11" t="e">
        <f t="shared" si="83"/>
        <v>#REF!</v>
      </c>
      <c r="N32" s="11" t="e">
        <f t="shared" si="83"/>
        <v>#REF!</v>
      </c>
      <c r="O32" s="452"/>
      <c r="P32" s="453" t="e">
        <f>N32-M32</f>
        <v>#REF!</v>
      </c>
      <c r="Q32" s="454"/>
      <c r="R32" s="571" t="e">
        <f>N32-L32</f>
        <v>#REF!</v>
      </c>
    </row>
    <row r="33" spans="1:18" ht="34.5" customHeight="1">
      <c r="A33" s="1297"/>
      <c r="B33" s="1295"/>
      <c r="C33" s="443" t="s">
        <v>111</v>
      </c>
      <c r="D33" s="241" t="s">
        <v>14</v>
      </c>
      <c r="E33" s="233">
        <f>E26-E27</f>
        <v>2512.0550000000003</v>
      </c>
      <c r="F33" s="245">
        <f>F26-F27</f>
        <v>2483.00542550622</v>
      </c>
      <c r="G33" s="245">
        <f>G34+G35</f>
        <v>2671.6239999999998</v>
      </c>
      <c r="H33" s="78">
        <f t="shared" ref="H33:H37" si="84">G33-F33</f>
        <v>188.61857449377976</v>
      </c>
      <c r="I33" s="86">
        <f t="shared" ref="I33:I37" si="85">IF(F33=0," ",H33/F33)</f>
        <v>7.596381890922585E-2</v>
      </c>
      <c r="J33" s="78">
        <f t="shared" ref="J33:J37" si="86">G33-E33</f>
        <v>159.56899999999951</v>
      </c>
      <c r="K33" s="86">
        <f t="shared" ref="K33:K37" si="87">IF(E33=0," ",J33/E33)</f>
        <v>6.3521300290001415E-2</v>
      </c>
      <c r="L33" s="13" t="e">
        <f>E33+'01-2021'!#REF!</f>
        <v>#REF!</v>
      </c>
      <c r="M33" s="13" t="e">
        <f>F33+'01-2021'!#REF!</f>
        <v>#REF!</v>
      </c>
      <c r="N33" s="13" t="e">
        <f>G33+'01-2021'!#REF!</f>
        <v>#REF!</v>
      </c>
      <c r="O33" s="78" t="e">
        <f t="shared" ref="O33:O35" si="88">N33-M33</f>
        <v>#REF!</v>
      </c>
      <c r="P33" s="86" t="e">
        <f t="shared" ref="P33:P35" si="89">IF(M33=0," ",O33/M33)</f>
        <v>#REF!</v>
      </c>
      <c r="Q33" s="78" t="e">
        <f t="shared" ref="Q33:Q35" si="90">N33-L33</f>
        <v>#REF!</v>
      </c>
      <c r="R33" s="524" t="e">
        <f t="shared" ref="R33:R35" si="91">IF(L33=0," ",Q33/L33)</f>
        <v>#REF!</v>
      </c>
    </row>
    <row r="34" spans="1:18" ht="26.25" customHeight="1">
      <c r="A34" s="1297"/>
      <c r="B34" s="1295"/>
      <c r="C34" s="444" t="s">
        <v>104</v>
      </c>
      <c r="D34" s="241" t="s">
        <v>14</v>
      </c>
      <c r="E34" s="236">
        <v>60.154000000000003</v>
      </c>
      <c r="F34" s="440">
        <f>E34</f>
        <v>60.154000000000003</v>
      </c>
      <c r="G34" s="236">
        <v>60.024000000000001</v>
      </c>
      <c r="H34" s="78">
        <f t="shared" si="84"/>
        <v>-0.13000000000000256</v>
      </c>
      <c r="I34" s="86">
        <f t="shared" si="85"/>
        <v>-2.1611197925325422E-3</v>
      </c>
      <c r="J34" s="78">
        <f t="shared" si="86"/>
        <v>-0.13000000000000256</v>
      </c>
      <c r="K34" s="86">
        <f t="shared" si="87"/>
        <v>-2.1611197925325422E-3</v>
      </c>
      <c r="L34" s="13" t="e">
        <f>E34+'01-2021'!#REF!</f>
        <v>#REF!</v>
      </c>
      <c r="M34" s="13" t="e">
        <f>F34+'01-2021'!#REF!</f>
        <v>#REF!</v>
      </c>
      <c r="N34" s="13" t="e">
        <f>G34+'01-2021'!#REF!</f>
        <v>#REF!</v>
      </c>
      <c r="O34" s="78" t="e">
        <f t="shared" si="88"/>
        <v>#REF!</v>
      </c>
      <c r="P34" s="86" t="e">
        <f t="shared" si="89"/>
        <v>#REF!</v>
      </c>
      <c r="Q34" s="78" t="e">
        <f t="shared" si="90"/>
        <v>#REF!</v>
      </c>
      <c r="R34" s="524" t="e">
        <f t="shared" si="91"/>
        <v>#REF!</v>
      </c>
    </row>
    <row r="35" spans="1:18" ht="33.75" customHeight="1" thickBot="1">
      <c r="A35" s="1297"/>
      <c r="B35" s="1295"/>
      <c r="C35" s="443" t="s">
        <v>106</v>
      </c>
      <c r="D35" s="241" t="s">
        <v>14</v>
      </c>
      <c r="E35" s="246">
        <f>E33-E34</f>
        <v>2451.9010000000003</v>
      </c>
      <c r="F35" s="247">
        <f>F33-F34</f>
        <v>2422.85142550622</v>
      </c>
      <c r="G35" s="246">
        <v>2611.6</v>
      </c>
      <c r="H35" s="78">
        <f t="shared" si="84"/>
        <v>188.74857449377987</v>
      </c>
      <c r="I35" s="86">
        <f t="shared" si="85"/>
        <v>7.7903486985110348E-2</v>
      </c>
      <c r="J35" s="78">
        <f t="shared" si="86"/>
        <v>159.69899999999961</v>
      </c>
      <c r="K35" s="86">
        <f t="shared" si="87"/>
        <v>6.5132727626441525E-2</v>
      </c>
      <c r="L35" s="13" t="e">
        <f>E35+'01-2021'!#REF!</f>
        <v>#REF!</v>
      </c>
      <c r="M35" s="13" t="e">
        <f>F35+'01-2021'!#REF!</f>
        <v>#REF!</v>
      </c>
      <c r="N35" s="13" t="e">
        <f>G35+'01-2021'!#REF!</f>
        <v>#REF!</v>
      </c>
      <c r="O35" s="78" t="e">
        <f t="shared" si="88"/>
        <v>#REF!</v>
      </c>
      <c r="P35" s="86" t="e">
        <f t="shared" si="89"/>
        <v>#REF!</v>
      </c>
      <c r="Q35" s="78" t="e">
        <f t="shared" si="90"/>
        <v>#REF!</v>
      </c>
      <c r="R35" s="524" t="e">
        <f t="shared" si="91"/>
        <v>#REF!</v>
      </c>
    </row>
    <row r="36" spans="1:18" ht="22.5" customHeight="1">
      <c r="A36" s="1281">
        <v>4</v>
      </c>
      <c r="B36" s="1284" t="s">
        <v>22</v>
      </c>
      <c r="C36" s="241" t="s">
        <v>19</v>
      </c>
      <c r="D36" s="241" t="s">
        <v>14</v>
      </c>
      <c r="E36" s="230">
        <v>52.173999999999999</v>
      </c>
      <c r="F36" s="94">
        <v>52.174000000000007</v>
      </c>
      <c r="G36" s="230">
        <f>G37+G43</f>
        <v>78.442999999999998</v>
      </c>
      <c r="H36" s="78">
        <f t="shared" si="84"/>
        <v>26.268999999999991</v>
      </c>
      <c r="I36" s="86">
        <f t="shared" si="85"/>
        <v>0.50348832751945394</v>
      </c>
      <c r="J36" s="78">
        <f t="shared" si="86"/>
        <v>26.268999999999998</v>
      </c>
      <c r="K36" s="86">
        <f t="shared" si="87"/>
        <v>0.50348832751945416</v>
      </c>
      <c r="L36" s="13" t="e">
        <f>E36+'01-2021'!#REF!</f>
        <v>#REF!</v>
      </c>
      <c r="M36" s="13" t="e">
        <f>F36+'01-2021'!#REF!</f>
        <v>#REF!</v>
      </c>
      <c r="N36" s="13" t="e">
        <f>G36+'01-2021'!#REF!</f>
        <v>#REF!</v>
      </c>
      <c r="O36" s="534" t="e">
        <f>N36-M36</f>
        <v>#REF!</v>
      </c>
      <c r="P36" s="535" t="e">
        <f>IF(M36=0," ",O36/M36)</f>
        <v>#REF!</v>
      </c>
      <c r="Q36" s="534" t="e">
        <f>N36-L36</f>
        <v>#REF!</v>
      </c>
      <c r="R36" s="536" t="e">
        <f>IF(L36=0," ",Q36/L36)</f>
        <v>#REF!</v>
      </c>
    </row>
    <row r="37" spans="1:18">
      <c r="A37" s="1281"/>
      <c r="B37" s="1284"/>
      <c r="C37" s="1283" t="s">
        <v>15</v>
      </c>
      <c r="D37" s="241" t="s">
        <v>14</v>
      </c>
      <c r="E37" s="233">
        <v>29.463000000000001</v>
      </c>
      <c r="F37" s="243">
        <v>15.615452928512333</v>
      </c>
      <c r="G37" s="233">
        <v>23.220999999999997</v>
      </c>
      <c r="H37" s="78">
        <f t="shared" si="84"/>
        <v>7.6055470714876634</v>
      </c>
      <c r="I37" s="86">
        <f t="shared" si="85"/>
        <v>0.48705260784339194</v>
      </c>
      <c r="J37" s="78">
        <f t="shared" si="86"/>
        <v>-6.2420000000000044</v>
      </c>
      <c r="K37" s="86">
        <f t="shared" si="87"/>
        <v>-0.21185894172351777</v>
      </c>
      <c r="L37" s="13" t="e">
        <f>E37+'01-2021'!#REF!</f>
        <v>#REF!</v>
      </c>
      <c r="M37" s="13" t="e">
        <f>F37+'01-2021'!#REF!</f>
        <v>#REF!</v>
      </c>
      <c r="N37" s="13" t="e">
        <f>G37+'01-2021'!#REF!</f>
        <v>#REF!</v>
      </c>
      <c r="O37" s="78" t="e">
        <f t="shared" ref="O37" si="92">N37-M37</f>
        <v>#REF!</v>
      </c>
      <c r="P37" s="86" t="e">
        <f t="shared" ref="P37" si="93">IF(M37=0," ",O37/M37)</f>
        <v>#REF!</v>
      </c>
      <c r="Q37" s="78" t="e">
        <f t="shared" ref="Q37" si="94">N37-L37</f>
        <v>#REF!</v>
      </c>
      <c r="R37" s="524" t="e">
        <f t="shared" ref="R37" si="95">IF(L37=0," ",Q37/L37)</f>
        <v>#REF!</v>
      </c>
    </row>
    <row r="38" spans="1:18">
      <c r="A38" s="1281"/>
      <c r="B38" s="1284"/>
      <c r="C38" s="1283"/>
      <c r="D38" s="241" t="s">
        <v>16</v>
      </c>
      <c r="E38" s="234">
        <f>E37/E36</f>
        <v>0.56470655882240195</v>
      </c>
      <c r="F38" s="234">
        <v>0.29929568230368253</v>
      </c>
      <c r="G38" s="234">
        <f>G37/G36</f>
        <v>0.29602386446209344</v>
      </c>
      <c r="H38" s="452"/>
      <c r="I38" s="453">
        <f t="shared" ref="I38" si="96">G38-F38</f>
        <v>-3.2718178415890864E-3</v>
      </c>
      <c r="J38" s="454"/>
      <c r="K38" s="453">
        <f t="shared" ref="K38" si="97">G38-E38</f>
        <v>-0.2686826943603085</v>
      </c>
      <c r="L38" s="11" t="e">
        <f t="shared" ref="L38:N38" si="98">L37/L36</f>
        <v>#REF!</v>
      </c>
      <c r="M38" s="11" t="e">
        <f t="shared" si="98"/>
        <v>#REF!</v>
      </c>
      <c r="N38" s="11" t="e">
        <f t="shared" si="98"/>
        <v>#REF!</v>
      </c>
      <c r="O38" s="452"/>
      <c r="P38" s="453" t="e">
        <f>N38-M38</f>
        <v>#REF!</v>
      </c>
      <c r="Q38" s="454"/>
      <c r="R38" s="571" t="e">
        <f>N38-L38</f>
        <v>#REF!</v>
      </c>
    </row>
    <row r="39" spans="1:18">
      <c r="A39" s="1281"/>
      <c r="B39" s="1284"/>
      <c r="C39" s="1283" t="s">
        <v>17</v>
      </c>
      <c r="D39" s="241" t="s">
        <v>14</v>
      </c>
      <c r="E39" s="233">
        <v>13.263547956757094</v>
      </c>
      <c r="F39" s="243">
        <v>13.550657852304399</v>
      </c>
      <c r="G39" s="243">
        <f>F40*G36</f>
        <v>20.373255911149492</v>
      </c>
      <c r="H39" s="78">
        <f t="shared" ref="H39" si="99">G39-F39</f>
        <v>6.8225980588450934</v>
      </c>
      <c r="I39" s="86">
        <f t="shared" ref="I39" si="100">IF(F39=0," ",H39/F39)</f>
        <v>0.5034883275194536</v>
      </c>
      <c r="J39" s="78">
        <f t="shared" ref="J39" si="101">G39-E39</f>
        <v>7.1097079543923982</v>
      </c>
      <c r="K39" s="86">
        <f t="shared" ref="K39" si="102">IF(E39=0," ",J39/E39)</f>
        <v>0.53603364481148263</v>
      </c>
      <c r="L39" s="13" t="e">
        <f>E39+'01-2021'!#REF!</f>
        <v>#REF!</v>
      </c>
      <c r="M39" s="13" t="e">
        <f>F39+'01-2021'!#REF!</f>
        <v>#REF!</v>
      </c>
      <c r="N39" s="13" t="e">
        <f>G39+'01-2021'!#REF!</f>
        <v>#REF!</v>
      </c>
      <c r="O39" s="78" t="e">
        <f t="shared" ref="O39" si="103">N39-M39</f>
        <v>#REF!</v>
      </c>
      <c r="P39" s="86" t="e">
        <f t="shared" ref="P39" si="104">IF(M39=0," ",O39/M39)</f>
        <v>#REF!</v>
      </c>
      <c r="Q39" s="78" t="e">
        <f t="shared" ref="Q39" si="105">N39-L39</f>
        <v>#REF!</v>
      </c>
      <c r="R39" s="524" t="e">
        <f t="shared" ref="R39" si="106">IF(L39=0," ",Q39/L39)</f>
        <v>#REF!</v>
      </c>
    </row>
    <row r="40" spans="1:18">
      <c r="A40" s="1281"/>
      <c r="B40" s="1284"/>
      <c r="C40" s="1283"/>
      <c r="D40" s="241" t="s">
        <v>16</v>
      </c>
      <c r="E40" s="244">
        <f t="shared" ref="E40:F40" si="107">E39/E36</f>
        <v>0.25421757880854629</v>
      </c>
      <c r="F40" s="244">
        <f t="shared" si="107"/>
        <v>0.25972050930165208</v>
      </c>
      <c r="G40" s="244">
        <f>G39/G36</f>
        <v>0.25972050930165208</v>
      </c>
      <c r="H40" s="452"/>
      <c r="I40" s="453">
        <f t="shared" ref="I40" si="108">G40-F40</f>
        <v>0</v>
      </c>
      <c r="J40" s="454"/>
      <c r="K40" s="453">
        <f t="shared" ref="K40" si="109">G40-E40</f>
        <v>5.5029304931057954E-3</v>
      </c>
      <c r="L40" s="11" t="e">
        <f t="shared" ref="L40:N40" si="110">L39/L36</f>
        <v>#REF!</v>
      </c>
      <c r="M40" s="11" t="e">
        <f t="shared" si="110"/>
        <v>#REF!</v>
      </c>
      <c r="N40" s="11" t="e">
        <f t="shared" si="110"/>
        <v>#REF!</v>
      </c>
      <c r="O40" s="452"/>
      <c r="P40" s="453" t="e">
        <f>N40-M40</f>
        <v>#REF!</v>
      </c>
      <c r="Q40" s="454"/>
      <c r="R40" s="571" t="e">
        <f>N40-L40</f>
        <v>#REF!</v>
      </c>
    </row>
    <row r="41" spans="1:18">
      <c r="A41" s="1281"/>
      <c r="B41" s="1284"/>
      <c r="C41" s="1283" t="s">
        <v>18</v>
      </c>
      <c r="D41" s="241" t="s">
        <v>14</v>
      </c>
      <c r="E41" s="441">
        <f>E37-E39</f>
        <v>16.199452043242907</v>
      </c>
      <c r="F41" s="233">
        <f>F37-F39</f>
        <v>2.0647950762079343</v>
      </c>
      <c r="G41" s="243">
        <f>G37-G39</f>
        <v>2.8477440888505043</v>
      </c>
      <c r="H41" s="78">
        <f t="shared" ref="H41" si="111">G41-F41</f>
        <v>0.78294901264257</v>
      </c>
      <c r="I41" s="86">
        <f t="shared" ref="I41" si="112">IF(F41=0," ",H41/F41)</f>
        <v>0.37918969376877931</v>
      </c>
      <c r="J41" s="78">
        <f t="shared" ref="J41" si="113">G41-E41</f>
        <v>-13.351707954392403</v>
      </c>
      <c r="K41" s="86">
        <f t="shared" ref="K41" si="114">IF(E41=0," ",J41/E41)</f>
        <v>-0.82420738175286912</v>
      </c>
      <c r="L41" s="13" t="e">
        <f>E41+'01-2021'!#REF!</f>
        <v>#REF!</v>
      </c>
      <c r="M41" s="13" t="e">
        <f>F41+'01-2021'!#REF!</f>
        <v>#REF!</v>
      </c>
      <c r="N41" s="13" t="e">
        <f>G41+'01-2021'!#REF!</f>
        <v>#REF!</v>
      </c>
      <c r="O41" s="78" t="e">
        <f t="shared" ref="O41" si="115">N41-M41</f>
        <v>#REF!</v>
      </c>
      <c r="P41" s="86" t="e">
        <f t="shared" ref="P41" si="116">IF(M41=0," ",O41/M41)</f>
        <v>#REF!</v>
      </c>
      <c r="Q41" s="78" t="e">
        <f t="shared" ref="Q41" si="117">N41-L41</f>
        <v>#REF!</v>
      </c>
      <c r="R41" s="524" t="e">
        <f t="shared" ref="R41" si="118">IF(L41=0," ",Q41/L41)</f>
        <v>#REF!</v>
      </c>
    </row>
    <row r="42" spans="1:18">
      <c r="A42" s="1281"/>
      <c r="B42" s="1284"/>
      <c r="C42" s="1283"/>
      <c r="D42" s="241" t="s">
        <v>16</v>
      </c>
      <c r="E42" s="442">
        <f>E41/E36</f>
        <v>0.31048898001385572</v>
      </c>
      <c r="F42" s="234">
        <f>F41/F36</f>
        <v>3.9575173002030402E-2</v>
      </c>
      <c r="G42" s="244">
        <f>G41/G36</f>
        <v>3.6303355160441399E-2</v>
      </c>
      <c r="H42" s="452"/>
      <c r="I42" s="453">
        <f t="shared" ref="I42" si="119">G42-F42</f>
        <v>-3.2718178415890031E-3</v>
      </c>
      <c r="J42" s="454"/>
      <c r="K42" s="453">
        <f t="shared" ref="K42" si="120">G42-E42</f>
        <v>-0.2741856248534143</v>
      </c>
      <c r="L42" s="11" t="e">
        <f t="shared" ref="L42:N42" si="121">L41/L36</f>
        <v>#REF!</v>
      </c>
      <c r="M42" s="11" t="e">
        <f t="shared" si="121"/>
        <v>#REF!</v>
      </c>
      <c r="N42" s="11" t="e">
        <f t="shared" si="121"/>
        <v>#REF!</v>
      </c>
      <c r="O42" s="452"/>
      <c r="P42" s="453" t="e">
        <f>N42-M42</f>
        <v>#REF!</v>
      </c>
      <c r="Q42" s="454"/>
      <c r="R42" s="571" t="e">
        <f>N42-L42</f>
        <v>#REF!</v>
      </c>
    </row>
    <row r="43" spans="1:18" ht="28.5" customHeight="1">
      <c r="A43" s="1281"/>
      <c r="B43" s="1284"/>
      <c r="C43" s="443" t="s">
        <v>111</v>
      </c>
      <c r="D43" s="241" t="s">
        <v>14</v>
      </c>
      <c r="E43" s="233">
        <f>E36-E37</f>
        <v>22.710999999999999</v>
      </c>
      <c r="F43" s="245">
        <f>F36-F37</f>
        <v>36.558547071487673</v>
      </c>
      <c r="G43" s="233">
        <v>55.222000000000001</v>
      </c>
      <c r="H43" s="78">
        <f t="shared" ref="H43:H47" si="122">G43-F43</f>
        <v>18.663452928512328</v>
      </c>
      <c r="I43" s="86">
        <f t="shared" ref="I43:I47" si="123">IF(F43=0," ",H43/F43)</f>
        <v>0.51050860670193632</v>
      </c>
      <c r="J43" s="78">
        <f t="shared" ref="J43:J47" si="124">G43-E43</f>
        <v>32.511000000000003</v>
      </c>
      <c r="K43" s="86">
        <f t="shared" ref="K43:K47" si="125">IF(E43=0," ",J43/E43)</f>
        <v>1.4315089604156579</v>
      </c>
      <c r="L43" s="13" t="e">
        <f>E43+'01-2021'!#REF!</f>
        <v>#REF!</v>
      </c>
      <c r="M43" s="13" t="e">
        <f>F43+'01-2021'!#REF!</f>
        <v>#REF!</v>
      </c>
      <c r="N43" s="13" t="e">
        <f>G43+'01-2021'!#REF!</f>
        <v>#REF!</v>
      </c>
      <c r="O43" s="78" t="e">
        <f t="shared" ref="O43:O45" si="126">N43-M43</f>
        <v>#REF!</v>
      </c>
      <c r="P43" s="86" t="e">
        <f t="shared" ref="P43:P45" si="127">IF(M43=0," ",O43/M43)</f>
        <v>#REF!</v>
      </c>
      <c r="Q43" s="78" t="e">
        <f t="shared" ref="Q43:Q45" si="128">N43-L43</f>
        <v>#REF!</v>
      </c>
      <c r="R43" s="524" t="e">
        <f t="shared" ref="R43:R45" si="129">IF(L43=0," ",Q43/L43)</f>
        <v>#REF!</v>
      </c>
    </row>
    <row r="44" spans="1:18" ht="26.25" customHeight="1">
      <c r="A44" s="1281"/>
      <c r="B44" s="1284"/>
      <c r="C44" s="444" t="s">
        <v>104</v>
      </c>
      <c r="D44" s="241" t="s">
        <v>14</v>
      </c>
      <c r="E44" s="236">
        <v>0</v>
      </c>
      <c r="F44" s="238">
        <v>0</v>
      </c>
      <c r="G44" s="236">
        <v>0</v>
      </c>
      <c r="H44" s="78">
        <f t="shared" si="122"/>
        <v>0</v>
      </c>
      <c r="I44" s="86" t="str">
        <f t="shared" si="123"/>
        <v xml:space="preserve"> </v>
      </c>
      <c r="J44" s="78">
        <f t="shared" si="124"/>
        <v>0</v>
      </c>
      <c r="K44" s="86" t="str">
        <f t="shared" si="125"/>
        <v xml:space="preserve"> </v>
      </c>
      <c r="L44" s="13" t="e">
        <f>E44+'01-2021'!#REF!</f>
        <v>#REF!</v>
      </c>
      <c r="M44" s="13" t="e">
        <f>F44+'01-2021'!#REF!</f>
        <v>#REF!</v>
      </c>
      <c r="N44" s="13" t="e">
        <f>G44+'01-2021'!#REF!</f>
        <v>#REF!</v>
      </c>
      <c r="O44" s="78" t="e">
        <f t="shared" si="126"/>
        <v>#REF!</v>
      </c>
      <c r="P44" s="86" t="e">
        <f t="shared" si="127"/>
        <v>#REF!</v>
      </c>
      <c r="Q44" s="78" t="e">
        <f t="shared" si="128"/>
        <v>#REF!</v>
      </c>
      <c r="R44" s="524" t="e">
        <f t="shared" si="129"/>
        <v>#REF!</v>
      </c>
    </row>
    <row r="45" spans="1:18" ht="31.5" customHeight="1" thickBot="1">
      <c r="A45" s="1281"/>
      <c r="B45" s="1284"/>
      <c r="C45" s="443" t="s">
        <v>106</v>
      </c>
      <c r="D45" s="241" t="s">
        <v>14</v>
      </c>
      <c r="E45" s="246">
        <f>E43-E44</f>
        <v>22.710999999999999</v>
      </c>
      <c r="F45" s="247">
        <f>F43-F44</f>
        <v>36.558547071487673</v>
      </c>
      <c r="G45" s="246">
        <f>G43-G44</f>
        <v>55.222000000000001</v>
      </c>
      <c r="H45" s="78">
        <f t="shared" si="122"/>
        <v>18.663452928512328</v>
      </c>
      <c r="I45" s="86">
        <f t="shared" si="123"/>
        <v>0.51050860670193632</v>
      </c>
      <c r="J45" s="78">
        <f t="shared" si="124"/>
        <v>32.511000000000003</v>
      </c>
      <c r="K45" s="86">
        <f t="shared" si="125"/>
        <v>1.4315089604156579</v>
      </c>
      <c r="L45" s="13" t="e">
        <f>E45+'01-2021'!#REF!</f>
        <v>#REF!</v>
      </c>
      <c r="M45" s="13" t="e">
        <f>F45+'01-2021'!#REF!</f>
        <v>#REF!</v>
      </c>
      <c r="N45" s="13" t="e">
        <f>G45+'01-2021'!#REF!</f>
        <v>#REF!</v>
      </c>
      <c r="O45" s="78" t="e">
        <f t="shared" si="126"/>
        <v>#REF!</v>
      </c>
      <c r="P45" s="86" t="e">
        <f t="shared" si="127"/>
        <v>#REF!</v>
      </c>
      <c r="Q45" s="78" t="e">
        <f t="shared" si="128"/>
        <v>#REF!</v>
      </c>
      <c r="R45" s="524" t="e">
        <f t="shared" si="129"/>
        <v>#REF!</v>
      </c>
    </row>
    <row r="46" spans="1:18" ht="22.5" customHeight="1">
      <c r="A46" s="1281">
        <v>5</v>
      </c>
      <c r="B46" s="1285" t="s">
        <v>87</v>
      </c>
      <c r="C46" s="241" t="s">
        <v>19</v>
      </c>
      <c r="D46" s="241" t="s">
        <v>14</v>
      </c>
      <c r="E46" s="230">
        <f t="shared" ref="E46:G47" si="130">E26+E36</f>
        <v>3179.067</v>
      </c>
      <c r="F46" s="94">
        <f t="shared" si="130"/>
        <v>3115.0174870400815</v>
      </c>
      <c r="G46" s="230">
        <f t="shared" si="130"/>
        <v>3154.7080000000001</v>
      </c>
      <c r="H46" s="78">
        <f t="shared" si="122"/>
        <v>39.690512959918578</v>
      </c>
      <c r="I46" s="86">
        <f t="shared" si="123"/>
        <v>1.2741666178456311E-2</v>
      </c>
      <c r="J46" s="78">
        <f t="shared" si="124"/>
        <v>-24.358999999999924</v>
      </c>
      <c r="K46" s="86">
        <f t="shared" si="125"/>
        <v>-7.6623109862107098E-3</v>
      </c>
      <c r="L46" s="13" t="e">
        <f>E46+'01-2021'!#REF!</f>
        <v>#REF!</v>
      </c>
      <c r="M46" s="13" t="e">
        <f>F46+'01-2021'!#REF!</f>
        <v>#REF!</v>
      </c>
      <c r="N46" s="13" t="e">
        <f>G46+'01-2021'!#REF!</f>
        <v>#REF!</v>
      </c>
      <c r="O46" s="534" t="e">
        <f>N46-M46</f>
        <v>#REF!</v>
      </c>
      <c r="P46" s="535" t="e">
        <f>IF(M46=0," ",O46/M46)</f>
        <v>#REF!</v>
      </c>
      <c r="Q46" s="534" t="e">
        <f>N46-L46</f>
        <v>#REF!</v>
      </c>
      <c r="R46" s="536" t="e">
        <f>IF(L46=0," ",Q46/L46)</f>
        <v>#REF!</v>
      </c>
    </row>
    <row r="47" spans="1:18">
      <c r="A47" s="1281"/>
      <c r="B47" s="1285"/>
      <c r="C47" s="1283" t="s">
        <v>15</v>
      </c>
      <c r="D47" s="241" t="s">
        <v>14</v>
      </c>
      <c r="E47" s="233">
        <f t="shared" si="130"/>
        <v>644.30099999999993</v>
      </c>
      <c r="F47" s="243">
        <f t="shared" si="130"/>
        <v>595.45351446237385</v>
      </c>
      <c r="G47" s="233">
        <f t="shared" si="130"/>
        <v>427.86200000000002</v>
      </c>
      <c r="H47" s="78">
        <f t="shared" si="122"/>
        <v>-167.59151446237382</v>
      </c>
      <c r="I47" s="86">
        <f t="shared" si="123"/>
        <v>-0.28145188565003215</v>
      </c>
      <c r="J47" s="78">
        <f t="shared" si="124"/>
        <v>-216.43899999999991</v>
      </c>
      <c r="K47" s="86">
        <f t="shared" si="125"/>
        <v>-0.33592839371660127</v>
      </c>
      <c r="L47" s="13" t="e">
        <f>E47+'01-2021'!#REF!</f>
        <v>#REF!</v>
      </c>
      <c r="M47" s="13" t="e">
        <f>F47+'01-2021'!#REF!</f>
        <v>#REF!</v>
      </c>
      <c r="N47" s="13" t="e">
        <f>G47+'01-2021'!#REF!</f>
        <v>#REF!</v>
      </c>
      <c r="O47" s="78" t="e">
        <f t="shared" ref="O47" si="131">N47-M47</f>
        <v>#REF!</v>
      </c>
      <c r="P47" s="86" t="e">
        <f t="shared" ref="P47" si="132">IF(M47=0," ",O47/M47)</f>
        <v>#REF!</v>
      </c>
      <c r="Q47" s="78" t="e">
        <f t="shared" ref="Q47" si="133">N47-L47</f>
        <v>#REF!</v>
      </c>
      <c r="R47" s="524" t="e">
        <f t="shared" ref="R47" si="134">IF(L47=0," ",Q47/L47)</f>
        <v>#REF!</v>
      </c>
    </row>
    <row r="48" spans="1:18">
      <c r="A48" s="1281"/>
      <c r="B48" s="1285"/>
      <c r="C48" s="1283"/>
      <c r="D48" s="241" t="s">
        <v>16</v>
      </c>
      <c r="E48" s="234">
        <f>E47/E46</f>
        <v>0.20266983992473261</v>
      </c>
      <c r="F48" s="244">
        <f>F47/F46</f>
        <v>0.19115575335924656</v>
      </c>
      <c r="G48" s="234">
        <f>G47/G46</f>
        <v>0.13562649855390738</v>
      </c>
      <c r="H48" s="452"/>
      <c r="I48" s="453">
        <f t="shared" ref="I48" si="135">G48-F48</f>
        <v>-5.5529254805339184E-2</v>
      </c>
      <c r="J48" s="454"/>
      <c r="K48" s="453">
        <f t="shared" ref="K48" si="136">G48-E48</f>
        <v>-6.7043341370825238E-2</v>
      </c>
      <c r="L48" s="11" t="e">
        <f t="shared" ref="L48:N48" si="137">L47/L46</f>
        <v>#REF!</v>
      </c>
      <c r="M48" s="11" t="e">
        <f t="shared" si="137"/>
        <v>#REF!</v>
      </c>
      <c r="N48" s="11" t="e">
        <f t="shared" si="137"/>
        <v>#REF!</v>
      </c>
      <c r="O48" s="452"/>
      <c r="P48" s="453" t="e">
        <f>N48-M48</f>
        <v>#REF!</v>
      </c>
      <c r="Q48" s="454"/>
      <c r="R48" s="571" t="e">
        <f>N48-L48</f>
        <v>#REF!</v>
      </c>
    </row>
    <row r="49" spans="1:18">
      <c r="A49" s="1281"/>
      <c r="B49" s="1285"/>
      <c r="C49" s="1283" t="s">
        <v>17</v>
      </c>
      <c r="D49" s="241" t="s">
        <v>14</v>
      </c>
      <c r="E49" s="233">
        <f>E29+E39</f>
        <v>625.96425125303313</v>
      </c>
      <c r="F49" s="243">
        <f>F29+F39</f>
        <v>516.71807909580241</v>
      </c>
      <c r="G49" s="233">
        <f>G29+G39</f>
        <v>525.74557861102414</v>
      </c>
      <c r="H49" s="78">
        <f t="shared" ref="H49" si="138">G49-F49</f>
        <v>9.0274995152217343</v>
      </c>
      <c r="I49" s="86">
        <f t="shared" ref="I49" si="139">IF(F49=0," ",H49/F49)</f>
        <v>1.7470841219681777E-2</v>
      </c>
      <c r="J49" s="78">
        <f t="shared" ref="J49" si="140">G49-E49</f>
        <v>-100.21867264200898</v>
      </c>
      <c r="K49" s="86">
        <f t="shared" ref="K49" si="141">IF(E49=0," ",J49/E49)</f>
        <v>-0.16010286919963046</v>
      </c>
      <c r="L49" s="13" t="e">
        <f>E49+'01-2021'!#REF!</f>
        <v>#REF!</v>
      </c>
      <c r="M49" s="13" t="e">
        <f>F49+'01-2021'!#REF!</f>
        <v>#REF!</v>
      </c>
      <c r="N49" s="13" t="e">
        <f>G49+'01-2021'!#REF!</f>
        <v>#REF!</v>
      </c>
      <c r="O49" s="78" t="e">
        <f t="shared" ref="O49" si="142">N49-M49</f>
        <v>#REF!</v>
      </c>
      <c r="P49" s="86" t="e">
        <f t="shared" ref="P49" si="143">IF(M49=0," ",O49/M49)</f>
        <v>#REF!</v>
      </c>
      <c r="Q49" s="78" t="e">
        <f t="shared" ref="Q49" si="144">N49-L49</f>
        <v>#REF!</v>
      </c>
      <c r="R49" s="524" t="e">
        <f t="shared" ref="R49" si="145">IF(L49=0," ",Q49/L49)</f>
        <v>#REF!</v>
      </c>
    </row>
    <row r="50" spans="1:18">
      <c r="A50" s="1281"/>
      <c r="B50" s="1285"/>
      <c r="C50" s="1283"/>
      <c r="D50" s="241" t="s">
        <v>16</v>
      </c>
      <c r="E50" s="234">
        <f>E49/E46</f>
        <v>0.19690187443455365</v>
      </c>
      <c r="F50" s="244">
        <f>F49/F46</f>
        <v>0.16587967202289858</v>
      </c>
      <c r="G50" s="234">
        <f>G49/G46</f>
        <v>0.16665427627882648</v>
      </c>
      <c r="H50" s="452"/>
      <c r="I50" s="453">
        <f t="shared" ref="I50" si="146">G50-F50</f>
        <v>7.7460425592790205E-4</v>
      </c>
      <c r="J50" s="454"/>
      <c r="K50" s="453">
        <f t="shared" ref="K50" si="147">G50-E50</f>
        <v>-3.0247598155727168E-2</v>
      </c>
      <c r="L50" s="11" t="e">
        <f t="shared" ref="L50:N50" si="148">L49/L46</f>
        <v>#REF!</v>
      </c>
      <c r="M50" s="11" t="e">
        <f t="shared" si="148"/>
        <v>#REF!</v>
      </c>
      <c r="N50" s="11" t="e">
        <f t="shared" si="148"/>
        <v>#REF!</v>
      </c>
      <c r="O50" s="452"/>
      <c r="P50" s="453" t="e">
        <f>N50-M50</f>
        <v>#REF!</v>
      </c>
      <c r="Q50" s="454"/>
      <c r="R50" s="571" t="e">
        <f>N50-L50</f>
        <v>#REF!</v>
      </c>
    </row>
    <row r="51" spans="1:18">
      <c r="A51" s="1281"/>
      <c r="B51" s="1285"/>
      <c r="C51" s="1283" t="s">
        <v>18</v>
      </c>
      <c r="D51" s="241" t="s">
        <v>14</v>
      </c>
      <c r="E51" s="441">
        <f>E47-E49</f>
        <v>18.336748746966805</v>
      </c>
      <c r="F51" s="243">
        <f>F31+F41</f>
        <v>78.73543536657138</v>
      </c>
      <c r="G51" s="233">
        <f>G31+G41</f>
        <v>-97.88357861102412</v>
      </c>
      <c r="H51" s="78">
        <f t="shared" ref="H51" si="149">G51-F51</f>
        <v>-176.6190139775955</v>
      </c>
      <c r="I51" s="86">
        <f t="shared" ref="I51" si="150">IF(F51=0," ",H51/F51)</f>
        <v>-2.2431960038742917</v>
      </c>
      <c r="J51" s="78">
        <f t="shared" ref="J51" si="151">G51-E51</f>
        <v>-116.22032735799093</v>
      </c>
      <c r="K51" s="86">
        <f t="shared" ref="K51" si="152">IF(E51=0," ",J51/E51)</f>
        <v>-6.3381098231612976</v>
      </c>
      <c r="L51" s="13" t="e">
        <f>E51+'01-2021'!#REF!</f>
        <v>#REF!</v>
      </c>
      <c r="M51" s="13" t="e">
        <f>F51+'01-2021'!#REF!</f>
        <v>#REF!</v>
      </c>
      <c r="N51" s="13" t="e">
        <f>G51+'01-2021'!#REF!</f>
        <v>#REF!</v>
      </c>
      <c r="O51" s="78" t="e">
        <f t="shared" ref="O51" si="153">N51-M51</f>
        <v>#REF!</v>
      </c>
      <c r="P51" s="86" t="e">
        <f t="shared" ref="P51" si="154">IF(M51=0," ",O51/M51)</f>
        <v>#REF!</v>
      </c>
      <c r="Q51" s="78" t="e">
        <f t="shared" ref="Q51" si="155">N51-L51</f>
        <v>#REF!</v>
      </c>
      <c r="R51" s="524" t="e">
        <f t="shared" ref="R51" si="156">IF(L51=0," ",Q51/L51)</f>
        <v>#REF!</v>
      </c>
    </row>
    <row r="52" spans="1:18">
      <c r="A52" s="1281"/>
      <c r="B52" s="1285"/>
      <c r="C52" s="1283"/>
      <c r="D52" s="241" t="s">
        <v>16</v>
      </c>
      <c r="E52" s="442">
        <f>E51/E46</f>
        <v>5.7679654901789754E-3</v>
      </c>
      <c r="F52" s="244">
        <f>F51/F46</f>
        <v>2.5276081336347976E-2</v>
      </c>
      <c r="G52" s="234">
        <f>G51/G46</f>
        <v>-3.102777772491911E-2</v>
      </c>
      <c r="H52" s="452"/>
      <c r="I52" s="453">
        <f t="shared" ref="I52" si="157">G52-F52</f>
        <v>-5.6303859061267086E-2</v>
      </c>
      <c r="J52" s="454"/>
      <c r="K52" s="453">
        <f t="shared" ref="K52" si="158">G52-E52</f>
        <v>-3.6795743215098084E-2</v>
      </c>
      <c r="L52" s="11" t="e">
        <f t="shared" ref="L52:N52" si="159">L51/L46</f>
        <v>#REF!</v>
      </c>
      <c r="M52" s="11" t="e">
        <f t="shared" si="159"/>
        <v>#REF!</v>
      </c>
      <c r="N52" s="11" t="e">
        <f t="shared" si="159"/>
        <v>#REF!</v>
      </c>
      <c r="O52" s="452"/>
      <c r="P52" s="453" t="e">
        <f>N52-M52</f>
        <v>#REF!</v>
      </c>
      <c r="Q52" s="454"/>
      <c r="R52" s="571" t="e">
        <f>N52-L52</f>
        <v>#REF!</v>
      </c>
    </row>
    <row r="53" spans="1:18" ht="33" customHeight="1">
      <c r="A53" s="1281"/>
      <c r="B53" s="1285"/>
      <c r="C53" s="443" t="s">
        <v>111</v>
      </c>
      <c r="D53" s="241" t="s">
        <v>14</v>
      </c>
      <c r="E53" s="233">
        <f t="shared" ref="E53:G55" si="160">E33+E43</f>
        <v>2534.7660000000001</v>
      </c>
      <c r="F53" s="243">
        <f t="shared" si="160"/>
        <v>2519.5639725777078</v>
      </c>
      <c r="G53" s="233">
        <f t="shared" si="160"/>
        <v>2726.846</v>
      </c>
      <c r="H53" s="78">
        <f t="shared" ref="H53:H57" si="161">G53-F53</f>
        <v>207.28202742229223</v>
      </c>
      <c r="I53" s="86">
        <f t="shared" ref="I53:I57" si="162">IF(F53=0," ",H53/F53)</f>
        <v>8.2269007526023147E-2</v>
      </c>
      <c r="J53" s="78">
        <f t="shared" ref="J53:J57" si="163">G53-E53</f>
        <v>192.07999999999993</v>
      </c>
      <c r="K53" s="86">
        <f t="shared" ref="K53:K57" si="164">IF(E53=0," ",J53/E53)</f>
        <v>7.5778198066409258E-2</v>
      </c>
      <c r="L53" s="13" t="e">
        <f>E53+'01-2021'!#REF!</f>
        <v>#REF!</v>
      </c>
      <c r="M53" s="13" t="e">
        <f>F53+'01-2021'!#REF!</f>
        <v>#REF!</v>
      </c>
      <c r="N53" s="13" t="e">
        <f>G53+'01-2021'!#REF!</f>
        <v>#REF!</v>
      </c>
      <c r="O53" s="78" t="e">
        <f t="shared" ref="O53:O55" si="165">N53-M53</f>
        <v>#REF!</v>
      </c>
      <c r="P53" s="86" t="e">
        <f t="shared" ref="P53:P55" si="166">IF(M53=0," ",O53/M53)</f>
        <v>#REF!</v>
      </c>
      <c r="Q53" s="78" t="e">
        <f t="shared" ref="Q53:Q55" si="167">N53-L53</f>
        <v>#REF!</v>
      </c>
      <c r="R53" s="524" t="e">
        <f t="shared" ref="R53:R55" si="168">IF(L53=0," ",Q53/L53)</f>
        <v>#REF!</v>
      </c>
    </row>
    <row r="54" spans="1:18" ht="25.5" customHeight="1">
      <c r="A54" s="1281"/>
      <c r="B54" s="1285"/>
      <c r="C54" s="444" t="s">
        <v>104</v>
      </c>
      <c r="D54" s="241" t="s">
        <v>14</v>
      </c>
      <c r="E54" s="236">
        <f t="shared" si="160"/>
        <v>60.154000000000003</v>
      </c>
      <c r="F54" s="238">
        <f t="shared" si="160"/>
        <v>60.154000000000003</v>
      </c>
      <c r="G54" s="236">
        <f t="shared" si="160"/>
        <v>60.024000000000001</v>
      </c>
      <c r="H54" s="78">
        <f t="shared" si="161"/>
        <v>-0.13000000000000256</v>
      </c>
      <c r="I54" s="86">
        <f t="shared" si="162"/>
        <v>-2.1611197925325422E-3</v>
      </c>
      <c r="J54" s="78">
        <f t="shared" si="163"/>
        <v>-0.13000000000000256</v>
      </c>
      <c r="K54" s="86">
        <f t="shared" si="164"/>
        <v>-2.1611197925325422E-3</v>
      </c>
      <c r="L54" s="13" t="e">
        <f>E54+'01-2021'!#REF!</f>
        <v>#REF!</v>
      </c>
      <c r="M54" s="13" t="e">
        <f>F54+'01-2021'!#REF!</f>
        <v>#REF!</v>
      </c>
      <c r="N54" s="13" t="e">
        <f>G54+'01-2021'!#REF!</f>
        <v>#REF!</v>
      </c>
      <c r="O54" s="78" t="e">
        <f t="shared" si="165"/>
        <v>#REF!</v>
      </c>
      <c r="P54" s="86" t="e">
        <f t="shared" si="166"/>
        <v>#REF!</v>
      </c>
      <c r="Q54" s="78" t="e">
        <f t="shared" si="167"/>
        <v>#REF!</v>
      </c>
      <c r="R54" s="524" t="e">
        <f t="shared" si="168"/>
        <v>#REF!</v>
      </c>
    </row>
    <row r="55" spans="1:18" ht="31.5" customHeight="1" thickBot="1">
      <c r="A55" s="1281"/>
      <c r="B55" s="1285"/>
      <c r="C55" s="443" t="s">
        <v>106</v>
      </c>
      <c r="D55" s="241" t="s">
        <v>14</v>
      </c>
      <c r="E55" s="246">
        <f t="shared" si="160"/>
        <v>2474.6120000000001</v>
      </c>
      <c r="F55" s="247">
        <f t="shared" si="160"/>
        <v>2459.4099725777078</v>
      </c>
      <c r="G55" s="246">
        <f t="shared" si="160"/>
        <v>2666.8220000000001</v>
      </c>
      <c r="H55" s="78">
        <f t="shared" si="161"/>
        <v>207.41202742229234</v>
      </c>
      <c r="I55" s="86">
        <f t="shared" si="162"/>
        <v>8.4334059687049157E-2</v>
      </c>
      <c r="J55" s="78">
        <f t="shared" si="163"/>
        <v>192.21000000000004</v>
      </c>
      <c r="K55" s="86">
        <f t="shared" si="164"/>
        <v>7.7672782642288982E-2</v>
      </c>
      <c r="L55" s="13" t="e">
        <f>E55+'01-2021'!#REF!</f>
        <v>#REF!</v>
      </c>
      <c r="M55" s="13" t="e">
        <f>F55+'01-2021'!#REF!</f>
        <v>#REF!</v>
      </c>
      <c r="N55" s="13" t="e">
        <f>G55+'01-2021'!#REF!</f>
        <v>#REF!</v>
      </c>
      <c r="O55" s="78" t="e">
        <f t="shared" si="165"/>
        <v>#REF!</v>
      </c>
      <c r="P55" s="86" t="e">
        <f t="shared" si="166"/>
        <v>#REF!</v>
      </c>
      <c r="Q55" s="78" t="e">
        <f t="shared" si="167"/>
        <v>#REF!</v>
      </c>
      <c r="R55" s="524" t="e">
        <f t="shared" si="168"/>
        <v>#REF!</v>
      </c>
    </row>
    <row r="56" spans="1:18" ht="19.5" customHeight="1">
      <c r="A56" s="1281">
        <v>6</v>
      </c>
      <c r="B56" s="1284" t="s">
        <v>6</v>
      </c>
      <c r="C56" s="241" t="s">
        <v>19</v>
      </c>
      <c r="D56" s="241" t="s">
        <v>14</v>
      </c>
      <c r="E56" s="230">
        <v>8153.8429999999998</v>
      </c>
      <c r="F56" s="94">
        <v>8089.7227797863734</v>
      </c>
      <c r="G56" s="230">
        <f>G57+G63</f>
        <v>7260.4349999999995</v>
      </c>
      <c r="H56" s="78">
        <f t="shared" si="161"/>
        <v>-829.2877797863739</v>
      </c>
      <c r="I56" s="86">
        <f t="shared" si="162"/>
        <v>-0.10251127292748505</v>
      </c>
      <c r="J56" s="78">
        <f t="shared" si="163"/>
        <v>-893.40800000000036</v>
      </c>
      <c r="K56" s="86">
        <f t="shared" si="164"/>
        <v>-0.10956894804081957</v>
      </c>
      <c r="L56" s="13" t="e">
        <f>E56+'01-2021'!#REF!</f>
        <v>#REF!</v>
      </c>
      <c r="M56" s="13" t="e">
        <f>F56+'01-2021'!#REF!</f>
        <v>#REF!</v>
      </c>
      <c r="N56" s="13" t="e">
        <f>G56+'01-2021'!#REF!</f>
        <v>#REF!</v>
      </c>
      <c r="O56" s="534" t="e">
        <f>N56-M56</f>
        <v>#REF!</v>
      </c>
      <c r="P56" s="535" t="e">
        <f>IF(M56=0," ",O56/M56)</f>
        <v>#REF!</v>
      </c>
      <c r="Q56" s="534" t="e">
        <f>N56-L56</f>
        <v>#REF!</v>
      </c>
      <c r="R56" s="536" t="e">
        <f>IF(L56=0," ",Q56/L56)</f>
        <v>#REF!</v>
      </c>
    </row>
    <row r="57" spans="1:18">
      <c r="A57" s="1281"/>
      <c r="B57" s="1284"/>
      <c r="C57" s="1283" t="s">
        <v>15</v>
      </c>
      <c r="D57" s="241" t="s">
        <v>14</v>
      </c>
      <c r="E57" s="233">
        <v>1559.866</v>
      </c>
      <c r="F57" s="243">
        <v>1408.4043542180959</v>
      </c>
      <c r="G57" s="233">
        <v>973.846</v>
      </c>
      <c r="H57" s="78">
        <f t="shared" si="161"/>
        <v>-434.55835421809593</v>
      </c>
      <c r="I57" s="86">
        <f t="shared" si="162"/>
        <v>-0.30854658530174012</v>
      </c>
      <c r="J57" s="78">
        <f t="shared" si="163"/>
        <v>-586.02</v>
      </c>
      <c r="K57" s="86">
        <f t="shared" si="164"/>
        <v>-0.37568611662796675</v>
      </c>
      <c r="L57" s="13" t="e">
        <f>E57+'01-2021'!#REF!</f>
        <v>#REF!</v>
      </c>
      <c r="M57" s="13" t="e">
        <f>F57+'01-2021'!#REF!</f>
        <v>#REF!</v>
      </c>
      <c r="N57" s="13" t="e">
        <f>G57+'01-2021'!#REF!</f>
        <v>#REF!</v>
      </c>
      <c r="O57" s="78" t="e">
        <f t="shared" ref="O57" si="169">N57-M57</f>
        <v>#REF!</v>
      </c>
      <c r="P57" s="86" t="e">
        <f t="shared" ref="P57" si="170">IF(M57=0," ",O57/M57)</f>
        <v>#REF!</v>
      </c>
      <c r="Q57" s="78" t="e">
        <f t="shared" ref="Q57" si="171">N57-L57</f>
        <v>#REF!</v>
      </c>
      <c r="R57" s="524" t="e">
        <f t="shared" ref="R57" si="172">IF(L57=0," ",Q57/L57)</f>
        <v>#REF!</v>
      </c>
    </row>
    <row r="58" spans="1:18">
      <c r="A58" s="1281"/>
      <c r="B58" s="1284"/>
      <c r="C58" s="1283"/>
      <c r="D58" s="241" t="s">
        <v>16</v>
      </c>
      <c r="E58" s="234">
        <f>E57/E56</f>
        <v>0.19130439474981306</v>
      </c>
      <c r="F58" s="234">
        <v>0.17409797499331464</v>
      </c>
      <c r="G58" s="234">
        <f>G57/G56</f>
        <v>0.13413053074643599</v>
      </c>
      <c r="H58" s="452"/>
      <c r="I58" s="453">
        <f t="shared" ref="I58" si="173">G58-F58</f>
        <v>-3.9967444246878647E-2</v>
      </c>
      <c r="J58" s="454"/>
      <c r="K58" s="453">
        <f t="shared" ref="K58" si="174">G58-E58</f>
        <v>-5.7173864003377067E-2</v>
      </c>
      <c r="L58" s="11" t="e">
        <f t="shared" ref="L58:N58" si="175">L57/L56</f>
        <v>#REF!</v>
      </c>
      <c r="M58" s="11" t="e">
        <f t="shared" si="175"/>
        <v>#REF!</v>
      </c>
      <c r="N58" s="11" t="e">
        <f t="shared" si="175"/>
        <v>#REF!</v>
      </c>
      <c r="O58" s="452"/>
      <c r="P58" s="453" t="e">
        <f>N58-M58</f>
        <v>#REF!</v>
      </c>
      <c r="Q58" s="454"/>
      <c r="R58" s="571" t="e">
        <f>N58-L58</f>
        <v>#REF!</v>
      </c>
    </row>
    <row r="59" spans="1:18">
      <c r="A59" s="1281"/>
      <c r="B59" s="1284"/>
      <c r="C59" s="1283" t="s">
        <v>17</v>
      </c>
      <c r="D59" s="241" t="s">
        <v>14</v>
      </c>
      <c r="E59" s="233">
        <v>1445.7999155380824</v>
      </c>
      <c r="F59" s="243">
        <v>1222.1743172660786</v>
      </c>
      <c r="G59" s="243">
        <f>F60*G56</f>
        <v>1096.8876722638529</v>
      </c>
      <c r="H59" s="78">
        <f t="shared" ref="H59" si="176">G59-F59</f>
        <v>-125.28664500222567</v>
      </c>
      <c r="I59" s="86">
        <f t="shared" ref="I59" si="177">IF(F59=0," ",H59/F59)</f>
        <v>-0.10251127292748503</v>
      </c>
      <c r="J59" s="78">
        <f t="shared" ref="J59" si="178">G59-E59</f>
        <v>-348.91224327422947</v>
      </c>
      <c r="K59" s="86">
        <f t="shared" ref="K59" si="179">IF(E59=0," ",J59/E59)</f>
        <v>-0.24132816686766442</v>
      </c>
      <c r="L59" s="13" t="e">
        <f>E59+'01-2021'!#REF!</f>
        <v>#REF!</v>
      </c>
      <c r="M59" s="13" t="e">
        <f>F59+'01-2021'!#REF!</f>
        <v>#REF!</v>
      </c>
      <c r="N59" s="13" t="e">
        <f>G59+'01-2021'!#REF!</f>
        <v>#REF!</v>
      </c>
      <c r="O59" s="78" t="e">
        <f t="shared" ref="O59" si="180">N59-M59</f>
        <v>#REF!</v>
      </c>
      <c r="P59" s="86" t="e">
        <f t="shared" ref="P59" si="181">IF(M59=0," ",O59/M59)</f>
        <v>#REF!</v>
      </c>
      <c r="Q59" s="78" t="e">
        <f t="shared" ref="Q59" si="182">N59-L59</f>
        <v>#REF!</v>
      </c>
      <c r="R59" s="524" t="e">
        <f t="shared" ref="R59" si="183">IF(L59=0," ",Q59/L59)</f>
        <v>#REF!</v>
      </c>
    </row>
    <row r="60" spans="1:18">
      <c r="A60" s="1281"/>
      <c r="B60" s="1284"/>
      <c r="C60" s="1283"/>
      <c r="D60" s="241" t="s">
        <v>16</v>
      </c>
      <c r="E60" s="234">
        <v>0.17731515256524835</v>
      </c>
      <c r="F60" s="244">
        <v>0.15107740407618178</v>
      </c>
      <c r="G60" s="244">
        <f>G59/G56</f>
        <v>0.15107740407618178</v>
      </c>
      <c r="H60" s="452"/>
      <c r="I60" s="453">
        <f t="shared" ref="I60" si="184">G60-F60</f>
        <v>0</v>
      </c>
      <c r="J60" s="454"/>
      <c r="K60" s="453">
        <f t="shared" ref="K60" si="185">G60-E60</f>
        <v>-2.623774848906657E-2</v>
      </c>
      <c r="L60" s="11" t="e">
        <f t="shared" ref="L60:N60" si="186">L59/L56</f>
        <v>#REF!</v>
      </c>
      <c r="M60" s="11" t="e">
        <f t="shared" si="186"/>
        <v>#REF!</v>
      </c>
      <c r="N60" s="11" t="e">
        <f t="shared" si="186"/>
        <v>#REF!</v>
      </c>
      <c r="O60" s="452"/>
      <c r="P60" s="453" t="e">
        <f>N60-M60</f>
        <v>#REF!</v>
      </c>
      <c r="Q60" s="454"/>
      <c r="R60" s="571" t="e">
        <f>N60-L60</f>
        <v>#REF!</v>
      </c>
    </row>
    <row r="61" spans="1:18">
      <c r="A61" s="1281"/>
      <c r="B61" s="1284"/>
      <c r="C61" s="1283" t="s">
        <v>18</v>
      </c>
      <c r="D61" s="241" t="s">
        <v>14</v>
      </c>
      <c r="E61" s="441">
        <f>E57-E59</f>
        <v>114.06608446191763</v>
      </c>
      <c r="F61" s="233">
        <f>F57-F59</f>
        <v>186.23003695201737</v>
      </c>
      <c r="G61" s="243">
        <f>G57-G59</f>
        <v>-123.04167226385289</v>
      </c>
      <c r="H61" s="78">
        <f t="shared" ref="H61" si="187">G61-F61</f>
        <v>-309.27170921587026</v>
      </c>
      <c r="I61" s="86">
        <f t="shared" ref="I61" si="188">IF(F61=0," ",H61/F61)</f>
        <v>-1.6606972445350203</v>
      </c>
      <c r="J61" s="78">
        <f t="shared" ref="J61" si="189">G61-E61</f>
        <v>-237.10775672577051</v>
      </c>
      <c r="K61" s="86">
        <f t="shared" ref="K61" si="190">IF(E61=0," ",J61/E61)</f>
        <v>-2.0786876120476623</v>
      </c>
      <c r="L61" s="13" t="e">
        <f>E61+'01-2021'!#REF!</f>
        <v>#REF!</v>
      </c>
      <c r="M61" s="13" t="e">
        <f>F61+'01-2021'!#REF!</f>
        <v>#REF!</v>
      </c>
      <c r="N61" s="13" t="e">
        <f>G61+'01-2021'!#REF!</f>
        <v>#REF!</v>
      </c>
      <c r="O61" s="78" t="e">
        <f t="shared" ref="O61" si="191">N61-M61</f>
        <v>#REF!</v>
      </c>
      <c r="P61" s="86" t="e">
        <f t="shared" ref="P61" si="192">IF(M61=0," ",O61/M61)</f>
        <v>#REF!</v>
      </c>
      <c r="Q61" s="78" t="e">
        <f t="shared" ref="Q61" si="193">N61-L61</f>
        <v>#REF!</v>
      </c>
      <c r="R61" s="524" t="e">
        <f t="shared" ref="R61" si="194">IF(L61=0," ",Q61/L61)</f>
        <v>#REF!</v>
      </c>
    </row>
    <row r="62" spans="1:18">
      <c r="A62" s="1281"/>
      <c r="B62" s="1284"/>
      <c r="C62" s="1283"/>
      <c r="D62" s="241" t="s">
        <v>16</v>
      </c>
      <c r="E62" s="442">
        <f>E61/E56</f>
        <v>1.3989242184564704E-2</v>
      </c>
      <c r="F62" s="234">
        <f>F61/F56</f>
        <v>2.302057091713286E-2</v>
      </c>
      <c r="G62" s="244">
        <f>G61/G56</f>
        <v>-1.6946873329745794E-2</v>
      </c>
      <c r="H62" s="452"/>
      <c r="I62" s="453">
        <f t="shared" ref="I62" si="195">G62-F62</f>
        <v>-3.9967444246878654E-2</v>
      </c>
      <c r="J62" s="454"/>
      <c r="K62" s="453">
        <f t="shared" ref="K62" si="196">G62-E62</f>
        <v>-3.0936115514310497E-2</v>
      </c>
      <c r="L62" s="11" t="e">
        <f t="shared" ref="L62:N62" si="197">L61/L56</f>
        <v>#REF!</v>
      </c>
      <c r="M62" s="11" t="e">
        <f t="shared" si="197"/>
        <v>#REF!</v>
      </c>
      <c r="N62" s="11" t="e">
        <f t="shared" si="197"/>
        <v>#REF!</v>
      </c>
      <c r="O62" s="452"/>
      <c r="P62" s="453" t="e">
        <f>N62-M62</f>
        <v>#REF!</v>
      </c>
      <c r="Q62" s="454"/>
      <c r="R62" s="571" t="e">
        <f>N62-L62</f>
        <v>#REF!</v>
      </c>
    </row>
    <row r="63" spans="1:18" ht="33.75" customHeight="1">
      <c r="A63" s="1281"/>
      <c r="B63" s="1284"/>
      <c r="C63" s="443" t="s">
        <v>111</v>
      </c>
      <c r="D63" s="241" t="s">
        <v>14</v>
      </c>
      <c r="E63" s="233">
        <f>E56-E57</f>
        <v>6593.9769999999999</v>
      </c>
      <c r="F63" s="245">
        <f>F56-F57</f>
        <v>6681.3184255682772</v>
      </c>
      <c r="G63" s="233">
        <v>6286.5889999999999</v>
      </c>
      <c r="H63" s="78">
        <f t="shared" ref="H63:H67" si="198">G63-F63</f>
        <v>-394.72942556827729</v>
      </c>
      <c r="I63" s="86">
        <f t="shared" ref="I63:I67" si="199">IF(F63=0," ",H63/F63)</f>
        <v>-5.9079570890935906E-2</v>
      </c>
      <c r="J63" s="78">
        <f t="shared" ref="J63:J67" si="200">G63-E63</f>
        <v>-307.38799999999992</v>
      </c>
      <c r="K63" s="86">
        <f t="shared" ref="K63:K67" si="201">IF(E63=0," ",J63/E63)</f>
        <v>-4.6616480463914256E-2</v>
      </c>
      <c r="L63" s="13" t="e">
        <f>E63+'01-2021'!#REF!</f>
        <v>#REF!</v>
      </c>
      <c r="M63" s="13" t="e">
        <f>F63+'01-2021'!#REF!</f>
        <v>#REF!</v>
      </c>
      <c r="N63" s="13" t="e">
        <f>G63+'01-2021'!#REF!</f>
        <v>#REF!</v>
      </c>
      <c r="O63" s="78" t="e">
        <f t="shared" ref="O63:O65" si="202">N63-M63</f>
        <v>#REF!</v>
      </c>
      <c r="P63" s="86" t="e">
        <f t="shared" ref="P63:P65" si="203">IF(M63=0," ",O63/M63)</f>
        <v>#REF!</v>
      </c>
      <c r="Q63" s="78" t="e">
        <f t="shared" ref="Q63:Q65" si="204">N63-L63</f>
        <v>#REF!</v>
      </c>
      <c r="R63" s="524" t="e">
        <f t="shared" ref="R63:R65" si="205">IF(L63=0," ",Q63/L63)</f>
        <v>#REF!</v>
      </c>
    </row>
    <row r="64" spans="1:18" ht="25.5" customHeight="1">
      <c r="A64" s="1281"/>
      <c r="B64" s="1284"/>
      <c r="C64" s="444" t="s">
        <v>104</v>
      </c>
      <c r="D64" s="241" t="s">
        <v>14</v>
      </c>
      <c r="E64" s="236">
        <v>0</v>
      </c>
      <c r="F64" s="238">
        <v>0</v>
      </c>
      <c r="G64" s="236">
        <v>0</v>
      </c>
      <c r="H64" s="78">
        <f t="shared" si="198"/>
        <v>0</v>
      </c>
      <c r="I64" s="86" t="str">
        <f t="shared" si="199"/>
        <v xml:space="preserve"> </v>
      </c>
      <c r="J64" s="78">
        <f t="shared" si="200"/>
        <v>0</v>
      </c>
      <c r="K64" s="86" t="str">
        <f t="shared" si="201"/>
        <v xml:space="preserve"> </v>
      </c>
      <c r="L64" s="13" t="e">
        <f>E64+'01-2021'!#REF!</f>
        <v>#REF!</v>
      </c>
      <c r="M64" s="13" t="e">
        <f>F64+'01-2021'!#REF!</f>
        <v>#REF!</v>
      </c>
      <c r="N64" s="13" t="e">
        <f>G64+'01-2021'!#REF!</f>
        <v>#REF!</v>
      </c>
      <c r="O64" s="78" t="e">
        <f t="shared" si="202"/>
        <v>#REF!</v>
      </c>
      <c r="P64" s="86" t="e">
        <f t="shared" si="203"/>
        <v>#REF!</v>
      </c>
      <c r="Q64" s="78" t="e">
        <f t="shared" si="204"/>
        <v>#REF!</v>
      </c>
      <c r="R64" s="524" t="e">
        <f t="shared" si="205"/>
        <v>#REF!</v>
      </c>
    </row>
    <row r="65" spans="1:18" ht="31.5" customHeight="1" thickBot="1">
      <c r="A65" s="1281"/>
      <c r="B65" s="1284"/>
      <c r="C65" s="443" t="s">
        <v>106</v>
      </c>
      <c r="D65" s="241" t="s">
        <v>14</v>
      </c>
      <c r="E65" s="246">
        <f>E63-E64</f>
        <v>6593.9769999999999</v>
      </c>
      <c r="F65" s="247">
        <f>F63-F64</f>
        <v>6681.3184255682772</v>
      </c>
      <c r="G65" s="246">
        <f>G63-G64</f>
        <v>6286.5889999999999</v>
      </c>
      <c r="H65" s="78">
        <f t="shared" si="198"/>
        <v>-394.72942556827729</v>
      </c>
      <c r="I65" s="86">
        <f t="shared" si="199"/>
        <v>-5.9079570890935906E-2</v>
      </c>
      <c r="J65" s="78">
        <f t="shared" si="200"/>
        <v>-307.38799999999992</v>
      </c>
      <c r="K65" s="86">
        <f t="shared" si="201"/>
        <v>-4.6616480463914256E-2</v>
      </c>
      <c r="L65" s="13" t="e">
        <f>E65+'01-2021'!#REF!</f>
        <v>#REF!</v>
      </c>
      <c r="M65" s="13" t="e">
        <f>F65+'01-2021'!#REF!</f>
        <v>#REF!</v>
      </c>
      <c r="N65" s="13" t="e">
        <f>G65+'01-2021'!#REF!</f>
        <v>#REF!</v>
      </c>
      <c r="O65" s="78" t="e">
        <f t="shared" si="202"/>
        <v>#REF!</v>
      </c>
      <c r="P65" s="86" t="e">
        <f t="shared" si="203"/>
        <v>#REF!</v>
      </c>
      <c r="Q65" s="78" t="e">
        <f t="shared" si="204"/>
        <v>#REF!</v>
      </c>
      <c r="R65" s="524" t="e">
        <f t="shared" si="205"/>
        <v>#REF!</v>
      </c>
    </row>
    <row r="66" spans="1:18" ht="29.25" customHeight="1">
      <c r="A66" s="1281">
        <v>7</v>
      </c>
      <c r="B66" s="1284" t="s">
        <v>7</v>
      </c>
      <c r="C66" s="241" t="s">
        <v>19</v>
      </c>
      <c r="D66" s="241" t="s">
        <v>14</v>
      </c>
      <c r="E66" s="230">
        <v>22204.29</v>
      </c>
      <c r="F66" s="94">
        <v>20251.291799187795</v>
      </c>
      <c r="G66" s="230">
        <f>G67+G73</f>
        <v>20165.38</v>
      </c>
      <c r="H66" s="78">
        <f t="shared" si="198"/>
        <v>-85.911799187793804</v>
      </c>
      <c r="I66" s="86">
        <f t="shared" si="199"/>
        <v>-4.2422873582434583E-3</v>
      </c>
      <c r="J66" s="78">
        <f t="shared" si="200"/>
        <v>-2038.9099999999999</v>
      </c>
      <c r="K66" s="86">
        <f t="shared" si="201"/>
        <v>-9.1825048222663269E-2</v>
      </c>
      <c r="L66" s="13" t="e">
        <f>E66+'01-2021'!#REF!</f>
        <v>#REF!</v>
      </c>
      <c r="M66" s="13" t="e">
        <f>F66+'01-2021'!#REF!</f>
        <v>#REF!</v>
      </c>
      <c r="N66" s="13" t="e">
        <f>G66+'01-2021'!#REF!</f>
        <v>#REF!</v>
      </c>
      <c r="O66" s="534" t="e">
        <f>N66-M66</f>
        <v>#REF!</v>
      </c>
      <c r="P66" s="535" t="e">
        <f>IF(M66=0," ",O66/M66)</f>
        <v>#REF!</v>
      </c>
      <c r="Q66" s="534" t="e">
        <f>N66-L66</f>
        <v>#REF!</v>
      </c>
      <c r="R66" s="536" t="e">
        <f>IF(L66=0," ",Q66/L66)</f>
        <v>#REF!</v>
      </c>
    </row>
    <row r="67" spans="1:18">
      <c r="A67" s="1281"/>
      <c r="B67" s="1284"/>
      <c r="C67" s="1283" t="s">
        <v>15</v>
      </c>
      <c r="D67" s="241" t="s">
        <v>14</v>
      </c>
      <c r="E67" s="233">
        <v>4204.6000000000004</v>
      </c>
      <c r="F67" s="243">
        <v>3224.7753531240992</v>
      </c>
      <c r="G67" s="233">
        <v>2354.4349999999999</v>
      </c>
      <c r="H67" s="78">
        <f t="shared" si="198"/>
        <v>-870.34035312409924</v>
      </c>
      <c r="I67" s="86">
        <f t="shared" si="199"/>
        <v>-0.26989177781978846</v>
      </c>
      <c r="J67" s="78">
        <f t="shared" si="200"/>
        <v>-1850.1650000000004</v>
      </c>
      <c r="K67" s="86">
        <f t="shared" si="201"/>
        <v>-0.44003353470009043</v>
      </c>
      <c r="L67" s="13" t="e">
        <f>E67+'01-2021'!#REF!</f>
        <v>#REF!</v>
      </c>
      <c r="M67" s="13" t="e">
        <f>F67+'01-2021'!#REF!</f>
        <v>#REF!</v>
      </c>
      <c r="N67" s="13" t="e">
        <f>G67+'01-2021'!#REF!</f>
        <v>#REF!</v>
      </c>
      <c r="O67" s="78" t="e">
        <f t="shared" ref="O67" si="206">N67-M67</f>
        <v>#REF!</v>
      </c>
      <c r="P67" s="86" t="e">
        <f t="shared" ref="P67" si="207">IF(M67=0," ",O67/M67)</f>
        <v>#REF!</v>
      </c>
      <c r="Q67" s="78" t="e">
        <f t="shared" ref="Q67" si="208">N67-L67</f>
        <v>#REF!</v>
      </c>
      <c r="R67" s="524" t="e">
        <f t="shared" ref="R67" si="209">IF(L67=0," ",Q67/L67)</f>
        <v>#REF!</v>
      </c>
    </row>
    <row r="68" spans="1:18">
      <c r="A68" s="1281"/>
      <c r="B68" s="1284"/>
      <c r="C68" s="1283"/>
      <c r="D68" s="241" t="s">
        <v>16</v>
      </c>
      <c r="E68" s="234">
        <f>E67/E66</f>
        <v>0.18935980389375207</v>
      </c>
      <c r="F68" s="234">
        <v>0.1592380073874316</v>
      </c>
      <c r="G68" s="234">
        <f>G67/G66</f>
        <v>0.11675629221963582</v>
      </c>
      <c r="H68" s="452"/>
      <c r="I68" s="453">
        <f t="shared" ref="I68" si="210">G68-F68</f>
        <v>-4.248171516779578E-2</v>
      </c>
      <c r="J68" s="454"/>
      <c r="K68" s="453">
        <f t="shared" ref="K68" si="211">G68-E68</f>
        <v>-7.2603511674116245E-2</v>
      </c>
      <c r="L68" s="11" t="e">
        <f t="shared" ref="L68:N68" si="212">L67/L66</f>
        <v>#REF!</v>
      </c>
      <c r="M68" s="11" t="e">
        <f t="shared" si="212"/>
        <v>#REF!</v>
      </c>
      <c r="N68" s="11" t="e">
        <f t="shared" si="212"/>
        <v>#REF!</v>
      </c>
      <c r="O68" s="452"/>
      <c r="P68" s="453" t="e">
        <f>N68-M68</f>
        <v>#REF!</v>
      </c>
      <c r="Q68" s="454"/>
      <c r="R68" s="571" t="e">
        <f>N68-L68</f>
        <v>#REF!</v>
      </c>
    </row>
    <row r="69" spans="1:18">
      <c r="A69" s="1281"/>
      <c r="B69" s="1284"/>
      <c r="C69" s="1283" t="s">
        <v>17</v>
      </c>
      <c r="D69" s="241" t="s">
        <v>14</v>
      </c>
      <c r="E69" s="233">
        <v>3187.1688408459258</v>
      </c>
      <c r="F69" s="243">
        <v>2798.370797233853</v>
      </c>
      <c r="G69" s="243">
        <f>F70*G66</f>
        <v>2786.4993041770699</v>
      </c>
      <c r="H69" s="78">
        <f t="shared" ref="H69" si="213">G69-F69</f>
        <v>-11.871493056783038</v>
      </c>
      <c r="I69" s="86">
        <f t="shared" ref="I69" si="214">IF(F69=0," ",H69/F69)</f>
        <v>-4.2422873582435286E-3</v>
      </c>
      <c r="J69" s="78">
        <f t="shared" ref="J69" si="215">G69-E69</f>
        <v>-400.66953666885593</v>
      </c>
      <c r="K69" s="86">
        <f t="shared" ref="K69" si="216">IF(E69=0," ",J69/E69)</f>
        <v>-0.1257133075392742</v>
      </c>
      <c r="L69" s="13" t="e">
        <f>E69+'01-2021'!#REF!</f>
        <v>#REF!</v>
      </c>
      <c r="M69" s="13" t="e">
        <f>F69+'01-2021'!#REF!</f>
        <v>#REF!</v>
      </c>
      <c r="N69" s="13" t="e">
        <f>G69+'01-2021'!#REF!</f>
        <v>#REF!</v>
      </c>
      <c r="O69" s="78" t="e">
        <f t="shared" ref="O69" si="217">N69-M69</f>
        <v>#REF!</v>
      </c>
      <c r="P69" s="86" t="e">
        <f t="shared" ref="P69" si="218">IF(M69=0," ",O69/M69)</f>
        <v>#REF!</v>
      </c>
      <c r="Q69" s="78" t="e">
        <f t="shared" ref="Q69" si="219">N69-L69</f>
        <v>#REF!</v>
      </c>
      <c r="R69" s="524" t="e">
        <f t="shared" ref="R69" si="220">IF(L69=0," ",Q69/L69)</f>
        <v>#REF!</v>
      </c>
    </row>
    <row r="70" spans="1:18">
      <c r="A70" s="1281"/>
      <c r="B70" s="1284"/>
      <c r="C70" s="1283"/>
      <c r="D70" s="241" t="s">
        <v>16</v>
      </c>
      <c r="E70" s="234">
        <v>0.14353842617106541</v>
      </c>
      <c r="F70" s="244">
        <v>0.13818233547679587</v>
      </c>
      <c r="G70" s="244">
        <f>G69/G66</f>
        <v>0.13818233547679587</v>
      </c>
      <c r="H70" s="452"/>
      <c r="I70" s="453">
        <f t="shared" ref="I70" si="221">G70-F70</f>
        <v>0</v>
      </c>
      <c r="J70" s="454"/>
      <c r="K70" s="453">
        <f t="shared" ref="K70" si="222">G70-E70</f>
        <v>-5.3560906942695385E-3</v>
      </c>
      <c r="L70" s="11" t="e">
        <f t="shared" ref="L70:N70" si="223">L69/L66</f>
        <v>#REF!</v>
      </c>
      <c r="M70" s="11" t="e">
        <f t="shared" si="223"/>
        <v>#REF!</v>
      </c>
      <c r="N70" s="11" t="e">
        <f t="shared" si="223"/>
        <v>#REF!</v>
      </c>
      <c r="O70" s="452"/>
      <c r="P70" s="453" t="e">
        <f>N70-M70</f>
        <v>#REF!</v>
      </c>
      <c r="Q70" s="454"/>
      <c r="R70" s="571" t="e">
        <f>N70-L70</f>
        <v>#REF!</v>
      </c>
    </row>
    <row r="71" spans="1:18">
      <c r="A71" s="1281"/>
      <c r="B71" s="1284"/>
      <c r="C71" s="1283" t="s">
        <v>18</v>
      </c>
      <c r="D71" s="241" t="s">
        <v>14</v>
      </c>
      <c r="E71" s="441">
        <f>E67-E69</f>
        <v>1017.4311591540745</v>
      </c>
      <c r="F71" s="233">
        <f>F67-F69</f>
        <v>426.40455589024623</v>
      </c>
      <c r="G71" s="243">
        <f>G67-G69</f>
        <v>-432.06430417706997</v>
      </c>
      <c r="H71" s="78">
        <f t="shared" ref="H71" si="224">G71-F71</f>
        <v>-858.4688600673162</v>
      </c>
      <c r="I71" s="86">
        <f t="shared" ref="I71" si="225">IF(F71=0," ",H71/F71)</f>
        <v>-2.0132731890610489</v>
      </c>
      <c r="J71" s="78">
        <f t="shared" ref="J71" si="226">G71-E71</f>
        <v>-1449.4954633311445</v>
      </c>
      <c r="K71" s="86">
        <f t="shared" ref="K71" si="227">IF(E71=0," ",J71/E71)</f>
        <v>-1.4246619540690126</v>
      </c>
      <c r="L71" s="13" t="e">
        <f>E71+'01-2021'!#REF!</f>
        <v>#REF!</v>
      </c>
      <c r="M71" s="13" t="e">
        <f>F71+'01-2021'!#REF!</f>
        <v>#REF!</v>
      </c>
      <c r="N71" s="13" t="e">
        <f>G71+'01-2021'!#REF!</f>
        <v>#REF!</v>
      </c>
      <c r="O71" s="78" t="e">
        <f t="shared" ref="O71" si="228">N71-M71</f>
        <v>#REF!</v>
      </c>
      <c r="P71" s="86" t="e">
        <f t="shared" ref="P71" si="229">IF(M71=0," ",O71/M71)</f>
        <v>#REF!</v>
      </c>
      <c r="Q71" s="78" t="e">
        <f t="shared" ref="Q71" si="230">N71-L71</f>
        <v>#REF!</v>
      </c>
      <c r="R71" s="524" t="e">
        <f t="shared" ref="R71" si="231">IF(L71=0," ",Q71/L71)</f>
        <v>#REF!</v>
      </c>
    </row>
    <row r="72" spans="1:18">
      <c r="A72" s="1281"/>
      <c r="B72" s="1284"/>
      <c r="C72" s="1283"/>
      <c r="D72" s="241" t="s">
        <v>16</v>
      </c>
      <c r="E72" s="442">
        <f>E71/E66</f>
        <v>4.5821377722686671E-2</v>
      </c>
      <c r="F72" s="234">
        <f>F71/F66</f>
        <v>2.1055671910635732E-2</v>
      </c>
      <c r="G72" s="244">
        <f>G71/G66</f>
        <v>-2.1426043257160042E-2</v>
      </c>
      <c r="H72" s="452"/>
      <c r="I72" s="453">
        <f t="shared" ref="I72" si="232">G72-F72</f>
        <v>-4.2481715167795774E-2</v>
      </c>
      <c r="J72" s="454"/>
      <c r="K72" s="453">
        <f t="shared" ref="K72" si="233">G72-E72</f>
        <v>-6.7247420979846706E-2</v>
      </c>
      <c r="L72" s="11" t="e">
        <f t="shared" ref="L72:N72" si="234">L71/L66</f>
        <v>#REF!</v>
      </c>
      <c r="M72" s="11" t="e">
        <f t="shared" si="234"/>
        <v>#REF!</v>
      </c>
      <c r="N72" s="11" t="e">
        <f t="shared" si="234"/>
        <v>#REF!</v>
      </c>
      <c r="O72" s="452"/>
      <c r="P72" s="453" t="e">
        <f>N72-M72</f>
        <v>#REF!</v>
      </c>
      <c r="Q72" s="454"/>
      <c r="R72" s="571" t="e">
        <f>N72-L72</f>
        <v>#REF!</v>
      </c>
    </row>
    <row r="73" spans="1:18" ht="33.75" customHeight="1">
      <c r="A73" s="1281"/>
      <c r="B73" s="1284"/>
      <c r="C73" s="443" t="s">
        <v>111</v>
      </c>
      <c r="D73" s="241" t="s">
        <v>14</v>
      </c>
      <c r="E73" s="233">
        <f>E66-E67</f>
        <v>17999.690000000002</v>
      </c>
      <c r="F73" s="245">
        <f>F66-F67</f>
        <v>17026.516446063695</v>
      </c>
      <c r="G73" s="233">
        <v>17810.945</v>
      </c>
      <c r="H73" s="78">
        <f t="shared" ref="H73:H77" si="235">G73-F73</f>
        <v>784.42855393630452</v>
      </c>
      <c r="I73" s="86">
        <f t="shared" ref="I73:I77" si="236">IF(F73=0," ",H73/F73)</f>
        <v>4.6070994993086443E-2</v>
      </c>
      <c r="J73" s="78">
        <f t="shared" ref="J73:J77" si="237">G73-E73</f>
        <v>-188.74500000000262</v>
      </c>
      <c r="K73" s="86">
        <f t="shared" ref="K73:K77" si="238">IF(E73=0," ",J73/E73)</f>
        <v>-1.0486013925795533E-2</v>
      </c>
      <c r="L73" s="13" t="e">
        <f>E73+'01-2021'!#REF!</f>
        <v>#REF!</v>
      </c>
      <c r="M73" s="13" t="e">
        <f>F73+'01-2021'!#REF!</f>
        <v>#REF!</v>
      </c>
      <c r="N73" s="13" t="e">
        <f>G73+'01-2021'!#REF!</f>
        <v>#REF!</v>
      </c>
      <c r="O73" s="78" t="e">
        <f t="shared" ref="O73:O77" si="239">N73-M73</f>
        <v>#REF!</v>
      </c>
      <c r="P73" s="86" t="e">
        <f t="shared" ref="P73:P77" si="240">IF(M73=0," ",O73/M73)</f>
        <v>#REF!</v>
      </c>
      <c r="Q73" s="78" t="e">
        <f t="shared" ref="Q73:Q77" si="241">N73-L73</f>
        <v>#REF!</v>
      </c>
      <c r="R73" s="524" t="e">
        <f t="shared" ref="R73:R77" si="242">IF(L73=0," ",Q73/L73)</f>
        <v>#REF!</v>
      </c>
    </row>
    <row r="74" spans="1:18" ht="24.75" customHeight="1">
      <c r="A74" s="1281"/>
      <c r="B74" s="1284"/>
      <c r="C74" s="444" t="s">
        <v>104</v>
      </c>
      <c r="D74" s="241" t="s">
        <v>14</v>
      </c>
      <c r="E74" s="236">
        <v>0</v>
      </c>
      <c r="F74" s="238">
        <v>0</v>
      </c>
      <c r="G74" s="236">
        <v>0</v>
      </c>
      <c r="H74" s="78">
        <f t="shared" si="235"/>
        <v>0</v>
      </c>
      <c r="I74" s="86" t="str">
        <f t="shared" si="236"/>
        <v xml:space="preserve"> </v>
      </c>
      <c r="J74" s="78">
        <f t="shared" si="237"/>
        <v>0</v>
      </c>
      <c r="K74" s="86" t="str">
        <f t="shared" si="238"/>
        <v xml:space="preserve"> </v>
      </c>
      <c r="L74" s="13" t="e">
        <f>E74+'01-2021'!#REF!</f>
        <v>#REF!</v>
      </c>
      <c r="M74" s="13" t="e">
        <f>F74+'01-2021'!#REF!</f>
        <v>#REF!</v>
      </c>
      <c r="N74" s="13" t="e">
        <f>G74+'01-2021'!#REF!</f>
        <v>#REF!</v>
      </c>
      <c r="O74" s="78" t="e">
        <f t="shared" si="239"/>
        <v>#REF!</v>
      </c>
      <c r="P74" s="86" t="e">
        <f t="shared" si="240"/>
        <v>#REF!</v>
      </c>
      <c r="Q74" s="78" t="e">
        <f t="shared" si="241"/>
        <v>#REF!</v>
      </c>
      <c r="R74" s="524" t="e">
        <f t="shared" si="242"/>
        <v>#REF!</v>
      </c>
    </row>
    <row r="75" spans="1:18" ht="33" customHeight="1" thickBot="1">
      <c r="A75" s="1281"/>
      <c r="B75" s="1284"/>
      <c r="C75" s="443" t="s">
        <v>106</v>
      </c>
      <c r="D75" s="241" t="s">
        <v>14</v>
      </c>
      <c r="E75" s="246">
        <f>E73-E74</f>
        <v>17999.690000000002</v>
      </c>
      <c r="F75" s="247">
        <f>F73-F74</f>
        <v>17026.516446063695</v>
      </c>
      <c r="G75" s="246">
        <f>G73-G74</f>
        <v>17810.945</v>
      </c>
      <c r="H75" s="78">
        <f t="shared" si="235"/>
        <v>784.42855393630452</v>
      </c>
      <c r="I75" s="86">
        <f t="shared" si="236"/>
        <v>4.6070994993086443E-2</v>
      </c>
      <c r="J75" s="78">
        <f t="shared" si="237"/>
        <v>-188.74500000000262</v>
      </c>
      <c r="K75" s="86">
        <f t="shared" si="238"/>
        <v>-1.0486013925795533E-2</v>
      </c>
      <c r="L75" s="13" t="e">
        <f>E75+'01-2021'!#REF!</f>
        <v>#REF!</v>
      </c>
      <c r="M75" s="13" t="e">
        <f>F75+'01-2021'!#REF!</f>
        <v>#REF!</v>
      </c>
      <c r="N75" s="13" t="e">
        <f>G75+'01-2021'!#REF!</f>
        <v>#REF!</v>
      </c>
      <c r="O75" s="78" t="e">
        <f t="shared" si="239"/>
        <v>#REF!</v>
      </c>
      <c r="P75" s="86" t="e">
        <f t="shared" si="240"/>
        <v>#REF!</v>
      </c>
      <c r="Q75" s="78" t="e">
        <f t="shared" si="241"/>
        <v>#REF!</v>
      </c>
      <c r="R75" s="524" t="e">
        <f t="shared" si="242"/>
        <v>#REF!</v>
      </c>
    </row>
    <row r="76" spans="1:18" ht="22.5" customHeight="1">
      <c r="A76" s="1281">
        <v>8</v>
      </c>
      <c r="B76" s="1284" t="s">
        <v>8</v>
      </c>
      <c r="C76" s="241" t="s">
        <v>19</v>
      </c>
      <c r="D76" s="241" t="s">
        <v>14</v>
      </c>
      <c r="E76" s="230">
        <v>8721.0409999999993</v>
      </c>
      <c r="F76" s="94">
        <v>8622.4043424924439</v>
      </c>
      <c r="G76" s="230">
        <f>G77+G83</f>
        <v>7928.2129999999997</v>
      </c>
      <c r="H76" s="78">
        <f t="shared" si="235"/>
        <v>-694.19134249244416</v>
      </c>
      <c r="I76" s="86">
        <f t="shared" si="236"/>
        <v>-8.0510181953700521E-2</v>
      </c>
      <c r="J76" s="78">
        <f t="shared" si="237"/>
        <v>-792.82799999999952</v>
      </c>
      <c r="K76" s="86">
        <f t="shared" si="238"/>
        <v>-9.0909789324462476E-2</v>
      </c>
      <c r="L76" s="13" t="e">
        <f>E76+'01-2021'!#REF!</f>
        <v>#REF!</v>
      </c>
      <c r="M76" s="13" t="e">
        <f>F76+'01-2021'!#REF!</f>
        <v>#REF!</v>
      </c>
      <c r="N76" s="13" t="e">
        <f>G76+'01-2021'!#REF!</f>
        <v>#REF!</v>
      </c>
      <c r="O76" s="534" t="e">
        <f t="shared" si="239"/>
        <v>#REF!</v>
      </c>
      <c r="P76" s="535" t="e">
        <f t="shared" si="240"/>
        <v>#REF!</v>
      </c>
      <c r="Q76" s="534" t="e">
        <f t="shared" si="241"/>
        <v>#REF!</v>
      </c>
      <c r="R76" s="536" t="e">
        <f t="shared" si="242"/>
        <v>#REF!</v>
      </c>
    </row>
    <row r="77" spans="1:18">
      <c r="A77" s="1281"/>
      <c r="B77" s="1284"/>
      <c r="C77" s="1283" t="s">
        <v>15</v>
      </c>
      <c r="D77" s="241" t="s">
        <v>14</v>
      </c>
      <c r="E77" s="233">
        <v>1213.453</v>
      </c>
      <c r="F77" s="243">
        <v>1276.839598792162</v>
      </c>
      <c r="G77" s="233">
        <v>580.58500000000004</v>
      </c>
      <c r="H77" s="78">
        <f t="shared" si="235"/>
        <v>-696.25459879216191</v>
      </c>
      <c r="I77" s="86">
        <f t="shared" si="236"/>
        <v>-0.54529527393322563</v>
      </c>
      <c r="J77" s="78">
        <f t="shared" si="237"/>
        <v>-632.86799999999994</v>
      </c>
      <c r="K77" s="86">
        <f t="shared" si="238"/>
        <v>-0.5215430675930588</v>
      </c>
      <c r="L77" s="13" t="e">
        <f>E77+'01-2021'!#REF!</f>
        <v>#REF!</v>
      </c>
      <c r="M77" s="13" t="e">
        <f>F77+'01-2021'!#REF!</f>
        <v>#REF!</v>
      </c>
      <c r="N77" s="13" t="e">
        <f>G77+'01-2021'!#REF!</f>
        <v>#REF!</v>
      </c>
      <c r="O77" s="78" t="e">
        <f t="shared" si="239"/>
        <v>#REF!</v>
      </c>
      <c r="P77" s="86" t="e">
        <f t="shared" si="240"/>
        <v>#REF!</v>
      </c>
      <c r="Q77" s="78" t="e">
        <f t="shared" si="241"/>
        <v>#REF!</v>
      </c>
      <c r="R77" s="524" t="e">
        <f t="shared" si="242"/>
        <v>#REF!</v>
      </c>
    </row>
    <row r="78" spans="1:18">
      <c r="A78" s="1281"/>
      <c r="B78" s="1284"/>
      <c r="C78" s="1283"/>
      <c r="D78" s="241" t="s">
        <v>16</v>
      </c>
      <c r="E78" s="234">
        <f>E77/E76</f>
        <v>0.13914084339243446</v>
      </c>
      <c r="F78" s="234">
        <v>0.14808393901219796</v>
      </c>
      <c r="G78" s="234">
        <f>G77/G76</f>
        <v>7.3230247471908247E-2</v>
      </c>
      <c r="H78" s="452"/>
      <c r="I78" s="453">
        <f t="shared" ref="I78" si="243">G78-F78</f>
        <v>-7.4853691540289716E-2</v>
      </c>
      <c r="J78" s="454"/>
      <c r="K78" s="453">
        <f t="shared" ref="K78" si="244">G78-E78</f>
        <v>-6.5910595920526213E-2</v>
      </c>
      <c r="L78" s="11" t="e">
        <f t="shared" ref="L78:N78" si="245">L77/L76</f>
        <v>#REF!</v>
      </c>
      <c r="M78" s="11" t="e">
        <f t="shared" si="245"/>
        <v>#REF!</v>
      </c>
      <c r="N78" s="11" t="e">
        <f t="shared" si="245"/>
        <v>#REF!</v>
      </c>
      <c r="O78" s="452"/>
      <c r="P78" s="453" t="e">
        <f t="shared" ref="P78" si="246">N78-M78</f>
        <v>#REF!</v>
      </c>
      <c r="Q78" s="454"/>
      <c r="R78" s="571" t="e">
        <f t="shared" ref="R78" si="247">N78-L78</f>
        <v>#REF!</v>
      </c>
    </row>
    <row r="79" spans="1:18">
      <c r="A79" s="1281"/>
      <c r="B79" s="1284"/>
      <c r="C79" s="1283" t="s">
        <v>17</v>
      </c>
      <c r="D79" s="241" t="s">
        <v>14</v>
      </c>
      <c r="E79" s="233">
        <v>1482.7254695132983</v>
      </c>
      <c r="F79" s="243">
        <v>1108.0060639108565</v>
      </c>
      <c r="G79" s="243">
        <f>F80*G76</f>
        <v>1018.8002940995899</v>
      </c>
      <c r="H79" s="78">
        <f t="shared" ref="H79" si="248">G79-F79</f>
        <v>-89.205769811266578</v>
      </c>
      <c r="I79" s="86">
        <f t="shared" ref="I79" si="249">IF(F79=0," ",H79/F79)</f>
        <v>-8.0510181953700521E-2</v>
      </c>
      <c r="J79" s="78">
        <f t="shared" ref="J79" si="250">G79-E79</f>
        <v>-463.92517541370842</v>
      </c>
      <c r="K79" s="86">
        <f t="shared" ref="K79" si="251">IF(E79=0," ",J79/E79)</f>
        <v>-0.31288676491541684</v>
      </c>
      <c r="L79" s="13" t="e">
        <f>E79+'01-2021'!#REF!</f>
        <v>#REF!</v>
      </c>
      <c r="M79" s="13" t="e">
        <f>F79+'01-2021'!#REF!</f>
        <v>#REF!</v>
      </c>
      <c r="N79" s="13" t="e">
        <f>G79+'01-2021'!#REF!</f>
        <v>#REF!</v>
      </c>
      <c r="O79" s="78" t="e">
        <f t="shared" ref="O79" si="252">N79-M79</f>
        <v>#REF!</v>
      </c>
      <c r="P79" s="86" t="e">
        <f t="shared" ref="P79" si="253">IF(M79=0," ",O79/M79)</f>
        <v>#REF!</v>
      </c>
      <c r="Q79" s="78" t="e">
        <f t="shared" ref="Q79" si="254">N79-L79</f>
        <v>#REF!</v>
      </c>
      <c r="R79" s="524" t="e">
        <f t="shared" ref="R79" si="255">IF(L79=0," ",Q79/L79)</f>
        <v>#REF!</v>
      </c>
    </row>
    <row r="80" spans="1:18">
      <c r="A80" s="1281"/>
      <c r="B80" s="1284"/>
      <c r="C80" s="1283"/>
      <c r="D80" s="241" t="s">
        <v>16</v>
      </c>
      <c r="E80" s="234">
        <v>0.17001702772791671</v>
      </c>
      <c r="F80" s="244">
        <v>0.12850314365918145</v>
      </c>
      <c r="G80" s="244">
        <f>G79/G76</f>
        <v>0.12850314365918145</v>
      </c>
      <c r="H80" s="452"/>
      <c r="I80" s="453">
        <f t="shared" ref="I80" si="256">G80-F80</f>
        <v>0</v>
      </c>
      <c r="J80" s="454"/>
      <c r="K80" s="453">
        <f t="shared" ref="K80" si="257">G80-E80</f>
        <v>-4.1513884068735268E-2</v>
      </c>
      <c r="L80" s="11" t="e">
        <f t="shared" ref="L80:N80" si="258">L79/L76</f>
        <v>#REF!</v>
      </c>
      <c r="M80" s="11" t="e">
        <f t="shared" si="258"/>
        <v>#REF!</v>
      </c>
      <c r="N80" s="11" t="e">
        <f t="shared" si="258"/>
        <v>#REF!</v>
      </c>
      <c r="O80" s="452"/>
      <c r="P80" s="453" t="e">
        <f t="shared" ref="P80" si="259">N80-M80</f>
        <v>#REF!</v>
      </c>
      <c r="Q80" s="454"/>
      <c r="R80" s="571" t="e">
        <f t="shared" ref="R80" si="260">N80-L80</f>
        <v>#REF!</v>
      </c>
    </row>
    <row r="81" spans="1:18">
      <c r="A81" s="1281"/>
      <c r="B81" s="1284"/>
      <c r="C81" s="1283" t="s">
        <v>18</v>
      </c>
      <c r="D81" s="241" t="s">
        <v>14</v>
      </c>
      <c r="E81" s="441">
        <f>E77-E79</f>
        <v>-269.27246951329835</v>
      </c>
      <c r="F81" s="233">
        <f>F77-F79</f>
        <v>168.83353488130547</v>
      </c>
      <c r="G81" s="243">
        <f>G77-G79</f>
        <v>-438.21529409958987</v>
      </c>
      <c r="H81" s="78">
        <f t="shared" ref="H81" si="261">G81-F81</f>
        <v>-607.04882898089534</v>
      </c>
      <c r="I81" s="86">
        <f t="shared" ref="I81" si="262">IF(F81=0," ",H81/F81)</f>
        <v>-3.5955465210609199</v>
      </c>
      <c r="J81" s="78">
        <f t="shared" ref="J81" si="263">G81-E81</f>
        <v>-168.94282458629152</v>
      </c>
      <c r="K81" s="86">
        <f t="shared" ref="K81" si="264">IF(E81=0," ",J81/E81)</f>
        <v>0.62740474320174822</v>
      </c>
      <c r="L81" s="13" t="e">
        <f>E81+'01-2021'!#REF!</f>
        <v>#REF!</v>
      </c>
      <c r="M81" s="13" t="e">
        <f>F81+'01-2021'!#REF!</f>
        <v>#REF!</v>
      </c>
      <c r="N81" s="13" t="e">
        <f>G81+'01-2021'!#REF!</f>
        <v>#REF!</v>
      </c>
      <c r="O81" s="78" t="e">
        <f t="shared" ref="O81" si="265">N81-M81</f>
        <v>#REF!</v>
      </c>
      <c r="P81" s="86" t="e">
        <f t="shared" ref="P81" si="266">IF(M81=0," ",O81/M81)</f>
        <v>#REF!</v>
      </c>
      <c r="Q81" s="78" t="e">
        <f t="shared" ref="Q81" si="267">N81-L81</f>
        <v>#REF!</v>
      </c>
      <c r="R81" s="524" t="e">
        <f t="shared" ref="R81" si="268">IF(L81=0," ",Q81/L81)</f>
        <v>#REF!</v>
      </c>
    </row>
    <row r="82" spans="1:18">
      <c r="A82" s="1281"/>
      <c r="B82" s="1284"/>
      <c r="C82" s="1283"/>
      <c r="D82" s="241" t="s">
        <v>16</v>
      </c>
      <c r="E82" s="442">
        <f>E81/E76</f>
        <v>-3.087618433548224E-2</v>
      </c>
      <c r="F82" s="234">
        <f>F81/F76</f>
        <v>1.9580795353016517E-2</v>
      </c>
      <c r="G82" s="244">
        <f>G81/G76</f>
        <v>-5.5272896187273206E-2</v>
      </c>
      <c r="H82" s="452"/>
      <c r="I82" s="453">
        <f t="shared" ref="I82" si="269">G82-F82</f>
        <v>-7.485369154028973E-2</v>
      </c>
      <c r="J82" s="454"/>
      <c r="K82" s="453">
        <f t="shared" ref="K82" si="270">G82-E82</f>
        <v>-2.4396711851790966E-2</v>
      </c>
      <c r="L82" s="11" t="e">
        <f t="shared" ref="L82:N82" si="271">L81/L76</f>
        <v>#REF!</v>
      </c>
      <c r="M82" s="11" t="e">
        <f t="shared" si="271"/>
        <v>#REF!</v>
      </c>
      <c r="N82" s="11" t="e">
        <f t="shared" si="271"/>
        <v>#REF!</v>
      </c>
      <c r="O82" s="452"/>
      <c r="P82" s="453" t="e">
        <f t="shared" ref="P82" si="272">N82-M82</f>
        <v>#REF!</v>
      </c>
      <c r="Q82" s="454"/>
      <c r="R82" s="571" t="e">
        <f t="shared" ref="R82" si="273">N82-L82</f>
        <v>#REF!</v>
      </c>
    </row>
    <row r="83" spans="1:18" ht="32.25" customHeight="1">
      <c r="A83" s="1281"/>
      <c r="B83" s="1284"/>
      <c r="C83" s="443" t="s">
        <v>111</v>
      </c>
      <c r="D83" s="241" t="s">
        <v>14</v>
      </c>
      <c r="E83" s="233">
        <f>E76-E77</f>
        <v>7507.5879999999997</v>
      </c>
      <c r="F83" s="245">
        <f>F76-F77</f>
        <v>7345.5647437002817</v>
      </c>
      <c r="G83" s="233">
        <v>7347.6279999999997</v>
      </c>
      <c r="H83" s="78">
        <f t="shared" ref="H83:H87" si="274">G83-F83</f>
        <v>2.0632562997179775</v>
      </c>
      <c r="I83" s="86">
        <f t="shared" ref="I83:I87" si="275">IF(F83=0," ",H83/F83)</f>
        <v>2.8088463878661905E-4</v>
      </c>
      <c r="J83" s="78">
        <f t="shared" ref="J83:J87" si="276">G83-E83</f>
        <v>-159.96000000000004</v>
      </c>
      <c r="K83" s="86">
        <f t="shared" ref="K83:K87" si="277">IF(E83=0," ",J83/E83)</f>
        <v>-2.1306443560834724E-2</v>
      </c>
      <c r="L83" s="13" t="e">
        <f>E83+'01-2021'!#REF!</f>
        <v>#REF!</v>
      </c>
      <c r="M83" s="13" t="e">
        <f>F83+'01-2021'!#REF!</f>
        <v>#REF!</v>
      </c>
      <c r="N83" s="13" t="e">
        <f>G83+'01-2021'!#REF!</f>
        <v>#REF!</v>
      </c>
      <c r="O83" s="78" t="e">
        <f t="shared" ref="O83:O87" si="278">N83-M83</f>
        <v>#REF!</v>
      </c>
      <c r="P83" s="86" t="e">
        <f t="shared" ref="P83:P87" si="279">IF(M83=0," ",O83/M83)</f>
        <v>#REF!</v>
      </c>
      <c r="Q83" s="78" t="e">
        <f t="shared" ref="Q83:Q87" si="280">N83-L83</f>
        <v>#REF!</v>
      </c>
      <c r="R83" s="524" t="e">
        <f t="shared" ref="R83:R87" si="281">IF(L83=0," ",Q83/L83)</f>
        <v>#REF!</v>
      </c>
    </row>
    <row r="84" spans="1:18" ht="24.75" customHeight="1">
      <c r="A84" s="1281"/>
      <c r="B84" s="1284"/>
      <c r="C84" s="444" t="s">
        <v>104</v>
      </c>
      <c r="D84" s="241" t="s">
        <v>14</v>
      </c>
      <c r="E84" s="236">
        <v>0</v>
      </c>
      <c r="F84" s="238">
        <v>0</v>
      </c>
      <c r="G84" s="236">
        <v>0</v>
      </c>
      <c r="H84" s="78">
        <f t="shared" si="274"/>
        <v>0</v>
      </c>
      <c r="I84" s="86" t="str">
        <f t="shared" si="275"/>
        <v xml:space="preserve"> </v>
      </c>
      <c r="J84" s="78">
        <f t="shared" si="276"/>
        <v>0</v>
      </c>
      <c r="K84" s="86" t="str">
        <f t="shared" si="277"/>
        <v xml:space="preserve"> </v>
      </c>
      <c r="L84" s="13" t="e">
        <f>E84+'01-2021'!#REF!</f>
        <v>#REF!</v>
      </c>
      <c r="M84" s="13" t="e">
        <f>F84+'01-2021'!#REF!</f>
        <v>#REF!</v>
      </c>
      <c r="N84" s="13" t="e">
        <f>G84+'01-2021'!#REF!</f>
        <v>#REF!</v>
      </c>
      <c r="O84" s="78" t="e">
        <f t="shared" si="278"/>
        <v>#REF!</v>
      </c>
      <c r="P84" s="86" t="e">
        <f t="shared" si="279"/>
        <v>#REF!</v>
      </c>
      <c r="Q84" s="78" t="e">
        <f t="shared" si="280"/>
        <v>#REF!</v>
      </c>
      <c r="R84" s="524" t="e">
        <f t="shared" si="281"/>
        <v>#REF!</v>
      </c>
    </row>
    <row r="85" spans="1:18" ht="31.5" customHeight="1" thickBot="1">
      <c r="A85" s="1281"/>
      <c r="B85" s="1284"/>
      <c r="C85" s="443" t="s">
        <v>106</v>
      </c>
      <c r="D85" s="241" t="s">
        <v>14</v>
      </c>
      <c r="E85" s="246">
        <f>E83-E84</f>
        <v>7507.5879999999997</v>
      </c>
      <c r="F85" s="247">
        <f>F83-F84</f>
        <v>7345.5647437002817</v>
      </c>
      <c r="G85" s="246">
        <f>G83-G84</f>
        <v>7347.6279999999997</v>
      </c>
      <c r="H85" s="78">
        <f t="shared" si="274"/>
        <v>2.0632562997179775</v>
      </c>
      <c r="I85" s="86">
        <f t="shared" si="275"/>
        <v>2.8088463878661905E-4</v>
      </c>
      <c r="J85" s="78">
        <f t="shared" si="276"/>
        <v>-159.96000000000004</v>
      </c>
      <c r="K85" s="86">
        <f t="shared" si="277"/>
        <v>-2.1306443560834724E-2</v>
      </c>
      <c r="L85" s="13" t="e">
        <f>E85+'01-2021'!#REF!</f>
        <v>#REF!</v>
      </c>
      <c r="M85" s="13" t="e">
        <f>F85+'01-2021'!#REF!</f>
        <v>#REF!</v>
      </c>
      <c r="N85" s="13" t="e">
        <f>G85+'01-2021'!#REF!</f>
        <v>#REF!</v>
      </c>
      <c r="O85" s="78" t="e">
        <f t="shared" si="278"/>
        <v>#REF!</v>
      </c>
      <c r="P85" s="86" t="e">
        <f t="shared" si="279"/>
        <v>#REF!</v>
      </c>
      <c r="Q85" s="78" t="e">
        <f t="shared" si="280"/>
        <v>#REF!</v>
      </c>
      <c r="R85" s="524" t="e">
        <f t="shared" si="281"/>
        <v>#REF!</v>
      </c>
    </row>
    <row r="86" spans="1:18" ht="28.5" customHeight="1">
      <c r="A86" s="1281">
        <v>9</v>
      </c>
      <c r="B86" s="1284" t="s">
        <v>9</v>
      </c>
      <c r="C86" s="241" t="s">
        <v>19</v>
      </c>
      <c r="D86" s="241" t="s">
        <v>14</v>
      </c>
      <c r="E86" s="230">
        <v>5315.9759999999997</v>
      </c>
      <c r="F86" s="94">
        <v>5869.1516915913444</v>
      </c>
      <c r="G86" s="230">
        <f>G87+G93</f>
        <v>4686.8879999999999</v>
      </c>
      <c r="H86" s="78">
        <f t="shared" si="274"/>
        <v>-1182.2636915913445</v>
      </c>
      <c r="I86" s="86">
        <f t="shared" si="275"/>
        <v>-0.20143689475348847</v>
      </c>
      <c r="J86" s="78">
        <f t="shared" si="276"/>
        <v>-629.08799999999974</v>
      </c>
      <c r="K86" s="86">
        <f t="shared" si="277"/>
        <v>-0.11833913471392643</v>
      </c>
      <c r="L86" s="13" t="e">
        <f>E86+'01-2021'!#REF!</f>
        <v>#REF!</v>
      </c>
      <c r="M86" s="13" t="e">
        <f>F86+'01-2021'!#REF!</f>
        <v>#REF!</v>
      </c>
      <c r="N86" s="13" t="e">
        <f>G86+'01-2021'!#REF!</f>
        <v>#REF!</v>
      </c>
      <c r="O86" s="534" t="e">
        <f t="shared" si="278"/>
        <v>#REF!</v>
      </c>
      <c r="P86" s="535" t="e">
        <f t="shared" si="279"/>
        <v>#REF!</v>
      </c>
      <c r="Q86" s="534" t="e">
        <f t="shared" si="280"/>
        <v>#REF!</v>
      </c>
      <c r="R86" s="536" t="e">
        <f t="shared" si="281"/>
        <v>#REF!</v>
      </c>
    </row>
    <row r="87" spans="1:18">
      <c r="A87" s="1281"/>
      <c r="B87" s="1284"/>
      <c r="C87" s="1283" t="s">
        <v>15</v>
      </c>
      <c r="D87" s="241" t="s">
        <v>14</v>
      </c>
      <c r="E87" s="233">
        <v>1297.078</v>
      </c>
      <c r="F87" s="243">
        <v>1226.31156981411</v>
      </c>
      <c r="G87" s="233">
        <v>943.43299999999999</v>
      </c>
      <c r="H87" s="78">
        <f t="shared" si="274"/>
        <v>-282.87856981411005</v>
      </c>
      <c r="I87" s="86">
        <f t="shared" si="275"/>
        <v>-0.23067430559836444</v>
      </c>
      <c r="J87" s="78">
        <f t="shared" si="276"/>
        <v>-353.64499999999998</v>
      </c>
      <c r="K87" s="86">
        <f t="shared" si="277"/>
        <v>-0.27264744294483445</v>
      </c>
      <c r="L87" s="13" t="e">
        <f>E87+'01-2021'!#REF!</f>
        <v>#REF!</v>
      </c>
      <c r="M87" s="13" t="e">
        <f>F87+'01-2021'!#REF!</f>
        <v>#REF!</v>
      </c>
      <c r="N87" s="13" t="e">
        <f>G87+'01-2021'!#REF!</f>
        <v>#REF!</v>
      </c>
      <c r="O87" s="78" t="e">
        <f t="shared" si="278"/>
        <v>#REF!</v>
      </c>
      <c r="P87" s="86" t="e">
        <f t="shared" si="279"/>
        <v>#REF!</v>
      </c>
      <c r="Q87" s="78" t="e">
        <f t="shared" si="280"/>
        <v>#REF!</v>
      </c>
      <c r="R87" s="524" t="e">
        <f t="shared" si="281"/>
        <v>#REF!</v>
      </c>
    </row>
    <row r="88" spans="1:18">
      <c r="A88" s="1281"/>
      <c r="B88" s="1284"/>
      <c r="C88" s="1283"/>
      <c r="D88" s="241" t="s">
        <v>16</v>
      </c>
      <c r="E88" s="234">
        <f>E87/E86</f>
        <v>0.24399621066761779</v>
      </c>
      <c r="F88" s="244">
        <v>0.20894187682540738</v>
      </c>
      <c r="G88" s="234">
        <f>G87/G86</f>
        <v>0.2012919873485349</v>
      </c>
      <c r="H88" s="452"/>
      <c r="I88" s="453">
        <f t="shared" ref="I88" si="282">G88-F88</f>
        <v>-7.649889476872479E-3</v>
      </c>
      <c r="J88" s="454"/>
      <c r="K88" s="453">
        <f t="shared" ref="K88" si="283">G88-E88</f>
        <v>-4.2704223319082885E-2</v>
      </c>
      <c r="L88" s="11" t="e">
        <f t="shared" ref="L88:N88" si="284">L87/L86</f>
        <v>#REF!</v>
      </c>
      <c r="M88" s="11" t="e">
        <f t="shared" si="284"/>
        <v>#REF!</v>
      </c>
      <c r="N88" s="11" t="e">
        <f t="shared" si="284"/>
        <v>#REF!</v>
      </c>
      <c r="O88" s="452"/>
      <c r="P88" s="453" t="e">
        <f t="shared" ref="P88" si="285">N88-M88</f>
        <v>#REF!</v>
      </c>
      <c r="Q88" s="454"/>
      <c r="R88" s="571" t="e">
        <f t="shared" ref="R88" si="286">N88-L88</f>
        <v>#REF!</v>
      </c>
    </row>
    <row r="89" spans="1:18">
      <c r="A89" s="1281"/>
      <c r="B89" s="1284"/>
      <c r="C89" s="1283" t="s">
        <v>17</v>
      </c>
      <c r="D89" s="241" t="s">
        <v>14</v>
      </c>
      <c r="E89" s="441">
        <v>1307.241823372548</v>
      </c>
      <c r="F89" s="243">
        <v>1064.1592388608622</v>
      </c>
      <c r="G89" s="243">
        <f>F90*G86</f>
        <v>849.7983062614943</v>
      </c>
      <c r="H89" s="78">
        <f t="shared" ref="H89" si="287">G89-F89</f>
        <v>-214.36093259936786</v>
      </c>
      <c r="I89" s="86">
        <f t="shared" ref="I89" si="288">IF(F89=0," ",H89/F89)</f>
        <v>-0.20143689475348844</v>
      </c>
      <c r="J89" s="78">
        <f t="shared" ref="J89" si="289">G89-E89</f>
        <v>-457.44351711105367</v>
      </c>
      <c r="K89" s="86">
        <f t="shared" ref="K89" si="290">IF(E89=0," ",J89/E89)</f>
        <v>-0.34993029516979268</v>
      </c>
      <c r="L89" s="13" t="e">
        <f>E89+'01-2021'!#REF!</f>
        <v>#REF!</v>
      </c>
      <c r="M89" s="13" t="e">
        <f>F89+'01-2021'!#REF!</f>
        <v>#REF!</v>
      </c>
      <c r="N89" s="13" t="e">
        <f>G89+'01-2021'!#REF!</f>
        <v>#REF!</v>
      </c>
      <c r="O89" s="78" t="e">
        <f t="shared" ref="O89" si="291">N89-M89</f>
        <v>#REF!</v>
      </c>
      <c r="P89" s="86" t="e">
        <f t="shared" ref="P89" si="292">IF(M89=0," ",O89/M89)</f>
        <v>#REF!</v>
      </c>
      <c r="Q89" s="78" t="e">
        <f t="shared" ref="Q89" si="293">N89-L89</f>
        <v>#REF!</v>
      </c>
      <c r="R89" s="524" t="e">
        <f t="shared" ref="R89" si="294">IF(L89=0," ",Q89/L89)</f>
        <v>#REF!</v>
      </c>
    </row>
    <row r="90" spans="1:18">
      <c r="A90" s="1281"/>
      <c r="B90" s="1284"/>
      <c r="C90" s="1283"/>
      <c r="D90" s="241" t="s">
        <v>16</v>
      </c>
      <c r="E90" s="442">
        <v>0.24590814995638582</v>
      </c>
      <c r="F90" s="244">
        <v>0.18131397768871249</v>
      </c>
      <c r="G90" s="244">
        <f>G89/G86</f>
        <v>0.18131397768871249</v>
      </c>
      <c r="H90" s="452"/>
      <c r="I90" s="453">
        <f t="shared" ref="I90" si="295">G90-F90</f>
        <v>0</v>
      </c>
      <c r="J90" s="454"/>
      <c r="K90" s="453">
        <f t="shared" ref="K90" si="296">G90-E90</f>
        <v>-6.4594172267673333E-2</v>
      </c>
      <c r="L90" s="11" t="e">
        <f t="shared" ref="L90:N90" si="297">L89/L86</f>
        <v>#REF!</v>
      </c>
      <c r="M90" s="11" t="e">
        <f t="shared" si="297"/>
        <v>#REF!</v>
      </c>
      <c r="N90" s="11" t="e">
        <f t="shared" si="297"/>
        <v>#REF!</v>
      </c>
      <c r="O90" s="452"/>
      <c r="P90" s="453" t="e">
        <f t="shared" ref="P90" si="298">N90-M90</f>
        <v>#REF!</v>
      </c>
      <c r="Q90" s="454"/>
      <c r="R90" s="571" t="e">
        <f t="shared" ref="R90" si="299">N90-L90</f>
        <v>#REF!</v>
      </c>
    </row>
    <row r="91" spans="1:18">
      <c r="A91" s="1281"/>
      <c r="B91" s="1284"/>
      <c r="C91" s="1283" t="s">
        <v>18</v>
      </c>
      <c r="D91" s="241" t="s">
        <v>14</v>
      </c>
      <c r="E91" s="441">
        <f>E87-E89</f>
        <v>-10.163823372547995</v>
      </c>
      <c r="F91" s="233">
        <f>F87-F89</f>
        <v>162.15233095324788</v>
      </c>
      <c r="G91" s="243">
        <f>G87-G89</f>
        <v>93.634693738505689</v>
      </c>
      <c r="H91" s="78">
        <f t="shared" ref="H91" si="300">G91-F91</f>
        <v>-68.517637214742194</v>
      </c>
      <c r="I91" s="86">
        <f t="shared" ref="I91" si="301">IF(F91=0," ",H91/F91)</f>
        <v>-0.42255104698123241</v>
      </c>
      <c r="J91" s="78">
        <f t="shared" ref="J91" si="302">G91-E91</f>
        <v>103.79851711105368</v>
      </c>
      <c r="K91" s="86">
        <f t="shared" ref="K91" si="303">IF(E91=0," ",J91/E91)</f>
        <v>-10.212546332850348</v>
      </c>
      <c r="L91" s="13" t="e">
        <f>E91+'01-2021'!#REF!</f>
        <v>#REF!</v>
      </c>
      <c r="M91" s="13" t="e">
        <f>F91+'01-2021'!#REF!</f>
        <v>#REF!</v>
      </c>
      <c r="N91" s="13" t="e">
        <f>G91+'01-2021'!#REF!</f>
        <v>#REF!</v>
      </c>
      <c r="O91" s="78" t="e">
        <f t="shared" ref="O91" si="304">N91-M91</f>
        <v>#REF!</v>
      </c>
      <c r="P91" s="86" t="e">
        <f t="shared" ref="P91" si="305">IF(M91=0," ",O91/M91)</f>
        <v>#REF!</v>
      </c>
      <c r="Q91" s="78" t="e">
        <f t="shared" ref="Q91" si="306">N91-L91</f>
        <v>#REF!</v>
      </c>
      <c r="R91" s="524" t="e">
        <f t="shared" ref="R91" si="307">IF(L91=0," ",Q91/L91)</f>
        <v>#REF!</v>
      </c>
    </row>
    <row r="92" spans="1:18">
      <c r="A92" s="1281"/>
      <c r="B92" s="1284"/>
      <c r="C92" s="1283"/>
      <c r="D92" s="241" t="s">
        <v>16</v>
      </c>
      <c r="E92" s="442">
        <f>E91/E86</f>
        <v>-1.9119392887680447E-3</v>
      </c>
      <c r="F92" s="234">
        <f>F91/F86</f>
        <v>2.7627899136694896E-2</v>
      </c>
      <c r="G92" s="244">
        <f>G91/G86</f>
        <v>1.99780096598224E-2</v>
      </c>
      <c r="H92" s="452"/>
      <c r="I92" s="453">
        <f t="shared" ref="I92" si="308">G92-F92</f>
        <v>-7.6498894768724963E-3</v>
      </c>
      <c r="J92" s="454"/>
      <c r="K92" s="453">
        <f t="shared" ref="K92" si="309">G92-E92</f>
        <v>2.1889948948590445E-2</v>
      </c>
      <c r="L92" s="11" t="e">
        <f t="shared" ref="L92:N92" si="310">L91/L86</f>
        <v>#REF!</v>
      </c>
      <c r="M92" s="11" t="e">
        <f t="shared" si="310"/>
        <v>#REF!</v>
      </c>
      <c r="N92" s="11" t="e">
        <f t="shared" si="310"/>
        <v>#REF!</v>
      </c>
      <c r="O92" s="452"/>
      <c r="P92" s="453" t="e">
        <f t="shared" ref="P92" si="311">N92-M92</f>
        <v>#REF!</v>
      </c>
      <c r="Q92" s="454"/>
      <c r="R92" s="571" t="e">
        <f t="shared" ref="R92" si="312">N92-L92</f>
        <v>#REF!</v>
      </c>
    </row>
    <row r="93" spans="1:18" ht="30.75" customHeight="1">
      <c r="A93" s="1281"/>
      <c r="B93" s="1284"/>
      <c r="C93" s="443" t="s">
        <v>111</v>
      </c>
      <c r="D93" s="241" t="s">
        <v>14</v>
      </c>
      <c r="E93" s="233">
        <f>E86-E87</f>
        <v>4018.8979999999997</v>
      </c>
      <c r="F93" s="233">
        <f>F86-F87</f>
        <v>4642.8401217772343</v>
      </c>
      <c r="G93" s="233">
        <f>G94+G95</f>
        <v>3743.4549999999999</v>
      </c>
      <c r="H93" s="78">
        <f t="shared" ref="H93:H97" si="313">G93-F93</f>
        <v>-899.38512177723442</v>
      </c>
      <c r="I93" s="86">
        <f t="shared" ref="I93:I97" si="314">IF(F93=0," ",H93/F93)</f>
        <v>-0.19371442870898567</v>
      </c>
      <c r="J93" s="78">
        <f t="shared" ref="J93:J97" si="315">G93-E93</f>
        <v>-275.44299999999976</v>
      </c>
      <c r="K93" s="86">
        <f t="shared" ref="K93:K97" si="316">IF(E93=0," ",J93/E93)</f>
        <v>-6.8536947192986683E-2</v>
      </c>
      <c r="L93" s="13" t="e">
        <f>E93+'01-2021'!#REF!</f>
        <v>#REF!</v>
      </c>
      <c r="M93" s="13" t="e">
        <f>F93+'01-2021'!#REF!</f>
        <v>#REF!</v>
      </c>
      <c r="N93" s="13" t="e">
        <f>G93+'01-2021'!#REF!</f>
        <v>#REF!</v>
      </c>
      <c r="O93" s="78" t="e">
        <f t="shared" ref="O93:O97" si="317">N93-M93</f>
        <v>#REF!</v>
      </c>
      <c r="P93" s="86" t="e">
        <f t="shared" ref="P93:P97" si="318">IF(M93=0," ",O93/M93)</f>
        <v>#REF!</v>
      </c>
      <c r="Q93" s="78" t="e">
        <f t="shared" ref="Q93:Q97" si="319">N93-L93</f>
        <v>#REF!</v>
      </c>
      <c r="R93" s="524" t="e">
        <f t="shared" ref="R93:R97" si="320">IF(L93=0," ",Q93/L93)</f>
        <v>#REF!</v>
      </c>
    </row>
    <row r="94" spans="1:18" ht="25.5" customHeight="1">
      <c r="A94" s="1281"/>
      <c r="B94" s="1284"/>
      <c r="C94" s="444" t="s">
        <v>104</v>
      </c>
      <c r="D94" s="241" t="s">
        <v>14</v>
      </c>
      <c r="E94" s="236">
        <v>431.33499999999998</v>
      </c>
      <c r="F94" s="440">
        <f>E94</f>
        <v>431.33499999999998</v>
      </c>
      <c r="G94" s="236">
        <v>318.15300000000002</v>
      </c>
      <c r="H94" s="78">
        <f t="shared" si="313"/>
        <v>-113.18199999999996</v>
      </c>
      <c r="I94" s="86">
        <f t="shared" si="314"/>
        <v>-0.26239929521137856</v>
      </c>
      <c r="J94" s="78">
        <f t="shared" si="315"/>
        <v>-113.18199999999996</v>
      </c>
      <c r="K94" s="86">
        <f t="shared" si="316"/>
        <v>-0.26239929521137856</v>
      </c>
      <c r="L94" s="13" t="e">
        <f>E94+'01-2021'!#REF!</f>
        <v>#REF!</v>
      </c>
      <c r="M94" s="13" t="e">
        <f>F94+'01-2021'!#REF!</f>
        <v>#REF!</v>
      </c>
      <c r="N94" s="13" t="e">
        <f>G94+'01-2021'!#REF!</f>
        <v>#REF!</v>
      </c>
      <c r="O94" s="78" t="e">
        <f t="shared" si="317"/>
        <v>#REF!</v>
      </c>
      <c r="P94" s="86" t="e">
        <f t="shared" si="318"/>
        <v>#REF!</v>
      </c>
      <c r="Q94" s="78" t="e">
        <f t="shared" si="319"/>
        <v>#REF!</v>
      </c>
      <c r="R94" s="524" t="e">
        <f t="shared" si="320"/>
        <v>#REF!</v>
      </c>
    </row>
    <row r="95" spans="1:18" ht="34.5" customHeight="1" thickBot="1">
      <c r="A95" s="1281"/>
      <c r="B95" s="1284"/>
      <c r="C95" s="443" t="s">
        <v>106</v>
      </c>
      <c r="D95" s="241" t="s">
        <v>14</v>
      </c>
      <c r="E95" s="246">
        <f>E93-E94</f>
        <v>3587.5629999999996</v>
      </c>
      <c r="F95" s="247">
        <f>F93-F94</f>
        <v>4211.5051217772343</v>
      </c>
      <c r="G95" s="246">
        <v>3425.3020000000001</v>
      </c>
      <c r="H95" s="78">
        <f t="shared" si="313"/>
        <v>-786.20312177723417</v>
      </c>
      <c r="I95" s="86">
        <f t="shared" si="314"/>
        <v>-0.18667984462653589</v>
      </c>
      <c r="J95" s="78">
        <f t="shared" si="315"/>
        <v>-162.26099999999951</v>
      </c>
      <c r="K95" s="86">
        <f t="shared" si="316"/>
        <v>-4.5228752777303011E-2</v>
      </c>
      <c r="L95" s="13" t="e">
        <f>E95+'01-2021'!#REF!</f>
        <v>#REF!</v>
      </c>
      <c r="M95" s="13" t="e">
        <f>F95+'01-2021'!#REF!</f>
        <v>#REF!</v>
      </c>
      <c r="N95" s="13" t="e">
        <f>G95+'01-2021'!#REF!</f>
        <v>#REF!</v>
      </c>
      <c r="O95" s="78" t="e">
        <f t="shared" si="317"/>
        <v>#REF!</v>
      </c>
      <c r="P95" s="86" t="e">
        <f t="shared" si="318"/>
        <v>#REF!</v>
      </c>
      <c r="Q95" s="78" t="e">
        <f t="shared" si="319"/>
        <v>#REF!</v>
      </c>
      <c r="R95" s="524" t="e">
        <f t="shared" si="320"/>
        <v>#REF!</v>
      </c>
    </row>
    <row r="96" spans="1:18" ht="22.5" customHeight="1">
      <c r="A96" s="1281">
        <v>10</v>
      </c>
      <c r="B96" s="1284" t="s">
        <v>10</v>
      </c>
      <c r="C96" s="241" t="s">
        <v>19</v>
      </c>
      <c r="D96" s="241" t="s">
        <v>14</v>
      </c>
      <c r="E96" s="230">
        <v>8677.2389999999996</v>
      </c>
      <c r="F96" s="94">
        <v>8409.1907678900989</v>
      </c>
      <c r="G96" s="230">
        <f>G97+G103</f>
        <v>7667.0450000000001</v>
      </c>
      <c r="H96" s="78">
        <f t="shared" si="313"/>
        <v>-742.1457678900988</v>
      </c>
      <c r="I96" s="86">
        <f t="shared" si="314"/>
        <v>-8.8254124371149961E-2</v>
      </c>
      <c r="J96" s="78">
        <f t="shared" si="315"/>
        <v>-1010.1939999999995</v>
      </c>
      <c r="K96" s="86">
        <f t="shared" si="316"/>
        <v>-0.11641882861587649</v>
      </c>
      <c r="L96" s="13" t="e">
        <f>E96+'01-2021'!#REF!</f>
        <v>#REF!</v>
      </c>
      <c r="M96" s="13" t="e">
        <f>F96+'01-2021'!#REF!</f>
        <v>#REF!</v>
      </c>
      <c r="N96" s="13" t="e">
        <f>G96+'01-2021'!#REF!</f>
        <v>#REF!</v>
      </c>
      <c r="O96" s="534" t="e">
        <f t="shared" si="317"/>
        <v>#REF!</v>
      </c>
      <c r="P96" s="535" t="e">
        <f t="shared" si="318"/>
        <v>#REF!</v>
      </c>
      <c r="Q96" s="534" t="e">
        <f t="shared" si="319"/>
        <v>#REF!</v>
      </c>
      <c r="R96" s="536" t="e">
        <f t="shared" si="320"/>
        <v>#REF!</v>
      </c>
    </row>
    <row r="97" spans="1:18">
      <c r="A97" s="1281"/>
      <c r="B97" s="1284"/>
      <c r="C97" s="1283" t="s">
        <v>15</v>
      </c>
      <c r="D97" s="241" t="s">
        <v>14</v>
      </c>
      <c r="E97" s="233">
        <v>1940.963</v>
      </c>
      <c r="F97" s="243">
        <v>1724.0108870910656</v>
      </c>
      <c r="G97" s="233">
        <v>863.09100000000001</v>
      </c>
      <c r="H97" s="78">
        <f t="shared" si="313"/>
        <v>-860.91988709106556</v>
      </c>
      <c r="I97" s="86">
        <f t="shared" si="314"/>
        <v>-0.49937033085893157</v>
      </c>
      <c r="J97" s="78">
        <f t="shared" si="315"/>
        <v>-1077.8719999999998</v>
      </c>
      <c r="K97" s="86">
        <f t="shared" si="316"/>
        <v>-0.5553284632422153</v>
      </c>
      <c r="L97" s="13" t="e">
        <f>E97+'01-2021'!#REF!</f>
        <v>#REF!</v>
      </c>
      <c r="M97" s="13" t="e">
        <f>F97+'01-2021'!#REF!</f>
        <v>#REF!</v>
      </c>
      <c r="N97" s="13" t="e">
        <f>G97+'01-2021'!#REF!</f>
        <v>#REF!</v>
      </c>
      <c r="O97" s="78" t="e">
        <f t="shared" si="317"/>
        <v>#REF!</v>
      </c>
      <c r="P97" s="86" t="e">
        <f t="shared" si="318"/>
        <v>#REF!</v>
      </c>
      <c r="Q97" s="78" t="e">
        <f t="shared" si="319"/>
        <v>#REF!</v>
      </c>
      <c r="R97" s="524" t="e">
        <f t="shared" si="320"/>
        <v>#REF!</v>
      </c>
    </row>
    <row r="98" spans="1:18">
      <c r="A98" s="1281"/>
      <c r="B98" s="1284"/>
      <c r="C98" s="1283"/>
      <c r="D98" s="241" t="s">
        <v>16</v>
      </c>
      <c r="E98" s="234">
        <f>E97/E96</f>
        <v>0.22368440007241935</v>
      </c>
      <c r="F98" s="234">
        <v>0.205015076322692</v>
      </c>
      <c r="G98" s="234">
        <f>G97/G96</f>
        <v>0.11257153179614832</v>
      </c>
      <c r="H98" s="452"/>
      <c r="I98" s="453">
        <f t="shared" ref="I98" si="321">G98-F98</f>
        <v>-9.2443544526543686E-2</v>
      </c>
      <c r="J98" s="454"/>
      <c r="K98" s="453">
        <f t="shared" ref="K98" si="322">G98-E98</f>
        <v>-0.11111286827627104</v>
      </c>
      <c r="L98" s="11" t="e">
        <f t="shared" ref="L98:N98" si="323">L97/L96</f>
        <v>#REF!</v>
      </c>
      <c r="M98" s="11" t="e">
        <f t="shared" si="323"/>
        <v>#REF!</v>
      </c>
      <c r="N98" s="11" t="e">
        <f t="shared" si="323"/>
        <v>#REF!</v>
      </c>
      <c r="O98" s="452"/>
      <c r="P98" s="453" t="e">
        <f t="shared" ref="P98" si="324">N98-M98</f>
        <v>#REF!</v>
      </c>
      <c r="Q98" s="454"/>
      <c r="R98" s="571" t="e">
        <f t="shared" ref="R98" si="325">N98-L98</f>
        <v>#REF!</v>
      </c>
    </row>
    <row r="99" spans="1:18">
      <c r="A99" s="1281"/>
      <c r="B99" s="1284"/>
      <c r="C99" s="1283" t="s">
        <v>17</v>
      </c>
      <c r="D99" s="241" t="s">
        <v>14</v>
      </c>
      <c r="E99" s="233">
        <v>2036.2643120363518</v>
      </c>
      <c r="F99" s="243">
        <v>1496.0489312457262</v>
      </c>
      <c r="G99" s="243">
        <f>F100*G96</f>
        <v>1364.0164428022399</v>
      </c>
      <c r="H99" s="78">
        <f t="shared" ref="H99" si="326">G99-F99</f>
        <v>-132.03248844348627</v>
      </c>
      <c r="I99" s="86">
        <f t="shared" ref="I99" si="327">IF(F99=0," ",H99/F99)</f>
        <v>-8.8254124371149947E-2</v>
      </c>
      <c r="J99" s="78">
        <f t="shared" ref="J99" si="328">G99-E99</f>
        <v>-672.24786923411193</v>
      </c>
      <c r="K99" s="86">
        <f t="shared" ref="K99" si="329">IF(E99=0," ",J99/E99)</f>
        <v>-0.33013782408327685</v>
      </c>
      <c r="L99" s="13" t="e">
        <f>E99+'01-2021'!#REF!</f>
        <v>#REF!</v>
      </c>
      <c r="M99" s="13" t="e">
        <f>F99+'01-2021'!#REF!</f>
        <v>#REF!</v>
      </c>
      <c r="N99" s="13" t="e">
        <f>G99+'01-2021'!#REF!</f>
        <v>#REF!</v>
      </c>
      <c r="O99" s="78" t="e">
        <f t="shared" ref="O99" si="330">N99-M99</f>
        <v>#REF!</v>
      </c>
      <c r="P99" s="86" t="e">
        <f t="shared" ref="P99" si="331">IF(M99=0," ",O99/M99)</f>
        <v>#REF!</v>
      </c>
      <c r="Q99" s="78" t="e">
        <f t="shared" ref="Q99" si="332">N99-L99</f>
        <v>#REF!</v>
      </c>
      <c r="R99" s="524" t="e">
        <f t="shared" ref="R99" si="333">IF(L99=0," ",Q99/L99)</f>
        <v>#REF!</v>
      </c>
    </row>
    <row r="100" spans="1:18">
      <c r="A100" s="1281"/>
      <c r="B100" s="1284"/>
      <c r="C100" s="1283"/>
      <c r="D100" s="241" t="s">
        <v>16</v>
      </c>
      <c r="E100" s="234">
        <v>0.23466730742766817</v>
      </c>
      <c r="F100" s="244">
        <v>0.17790640889707049</v>
      </c>
      <c r="G100" s="244">
        <f>G99/G96</f>
        <v>0.17790640889707049</v>
      </c>
      <c r="H100" s="452"/>
      <c r="I100" s="453">
        <f t="shared" ref="I100" si="334">G100-F100</f>
        <v>0</v>
      </c>
      <c r="J100" s="454"/>
      <c r="K100" s="453">
        <f t="shared" ref="K100" si="335">G100-E100</f>
        <v>-5.6760898530597681E-2</v>
      </c>
      <c r="L100" s="11" t="e">
        <f t="shared" ref="L100:N100" si="336">L99/L96</f>
        <v>#REF!</v>
      </c>
      <c r="M100" s="11" t="e">
        <f t="shared" si="336"/>
        <v>#REF!</v>
      </c>
      <c r="N100" s="11" t="e">
        <f t="shared" si="336"/>
        <v>#REF!</v>
      </c>
      <c r="O100" s="452"/>
      <c r="P100" s="453" t="e">
        <f t="shared" ref="P100" si="337">N100-M100</f>
        <v>#REF!</v>
      </c>
      <c r="Q100" s="454"/>
      <c r="R100" s="571" t="e">
        <f t="shared" ref="R100" si="338">N100-L100</f>
        <v>#REF!</v>
      </c>
    </row>
    <row r="101" spans="1:18">
      <c r="A101" s="1281"/>
      <c r="B101" s="1284"/>
      <c r="C101" s="1283" t="s">
        <v>18</v>
      </c>
      <c r="D101" s="241" t="s">
        <v>14</v>
      </c>
      <c r="E101" s="441">
        <f>E97-E99</f>
        <v>-95.301312036351874</v>
      </c>
      <c r="F101" s="233">
        <f>F97-F99</f>
        <v>227.96195584533939</v>
      </c>
      <c r="G101" s="243">
        <f>G97-G99</f>
        <v>-500.9254428022399</v>
      </c>
      <c r="H101" s="78">
        <f t="shared" ref="H101" si="339">G101-F101</f>
        <v>-728.88739864757929</v>
      </c>
      <c r="I101" s="86">
        <f t="shared" ref="I101" si="340">IF(F101=0," ",H101/F101)</f>
        <v>-3.1974080760304249</v>
      </c>
      <c r="J101" s="78">
        <f t="shared" ref="J101" si="341">G101-E101</f>
        <v>-405.62413076588803</v>
      </c>
      <c r="K101" s="86">
        <f t="shared" ref="K101" si="342">IF(E101=0," ",J101/E101)</f>
        <v>4.2562281892946672</v>
      </c>
      <c r="L101" s="13" t="e">
        <f>E101+'01-2021'!#REF!</f>
        <v>#REF!</v>
      </c>
      <c r="M101" s="13" t="e">
        <f>F101+'01-2021'!#REF!</f>
        <v>#REF!</v>
      </c>
      <c r="N101" s="13" t="e">
        <f>G101+'01-2021'!#REF!</f>
        <v>#REF!</v>
      </c>
      <c r="O101" s="78" t="e">
        <f t="shared" ref="O101" si="343">N101-M101</f>
        <v>#REF!</v>
      </c>
      <c r="P101" s="86" t="e">
        <f t="shared" ref="P101" si="344">IF(M101=0," ",O101/M101)</f>
        <v>#REF!</v>
      </c>
      <c r="Q101" s="78" t="e">
        <f t="shared" ref="Q101" si="345">N101-L101</f>
        <v>#REF!</v>
      </c>
      <c r="R101" s="524" t="e">
        <f t="shared" ref="R101" si="346">IF(L101=0," ",Q101/L101)</f>
        <v>#REF!</v>
      </c>
    </row>
    <row r="102" spans="1:18">
      <c r="A102" s="1281"/>
      <c r="B102" s="1284"/>
      <c r="C102" s="1283"/>
      <c r="D102" s="241" t="s">
        <v>16</v>
      </c>
      <c r="E102" s="442">
        <f>E101/E96</f>
        <v>-1.0982907355248817E-2</v>
      </c>
      <c r="F102" s="234">
        <f>F101/F96</f>
        <v>2.7108667425621503E-2</v>
      </c>
      <c r="G102" s="244">
        <f>G101/G96</f>
        <v>-6.5334877100922187E-2</v>
      </c>
      <c r="H102" s="452"/>
      <c r="I102" s="453">
        <f t="shared" ref="I102" si="347">G102-F102</f>
        <v>-9.2443544526543686E-2</v>
      </c>
      <c r="J102" s="454"/>
      <c r="K102" s="453">
        <f t="shared" ref="K102" si="348">G102-E102</f>
        <v>-5.435196974567337E-2</v>
      </c>
      <c r="L102" s="11" t="e">
        <f t="shared" ref="L102:N102" si="349">L101/L96</f>
        <v>#REF!</v>
      </c>
      <c r="M102" s="11" t="e">
        <f t="shared" si="349"/>
        <v>#REF!</v>
      </c>
      <c r="N102" s="11" t="e">
        <f t="shared" si="349"/>
        <v>#REF!</v>
      </c>
      <c r="O102" s="452"/>
      <c r="P102" s="453" t="e">
        <f t="shared" ref="P102" si="350">N102-M102</f>
        <v>#REF!</v>
      </c>
      <c r="Q102" s="454"/>
      <c r="R102" s="571" t="e">
        <f t="shared" ref="R102" si="351">N102-L102</f>
        <v>#REF!</v>
      </c>
    </row>
    <row r="103" spans="1:18" ht="32.25" customHeight="1">
      <c r="A103" s="1281"/>
      <c r="B103" s="1284"/>
      <c r="C103" s="443" t="s">
        <v>111</v>
      </c>
      <c r="D103" s="241" t="s">
        <v>14</v>
      </c>
      <c r="E103" s="233">
        <f>E96-E97</f>
        <v>6736.2759999999998</v>
      </c>
      <c r="F103" s="245">
        <f>F96-F97</f>
        <v>6685.1798807990335</v>
      </c>
      <c r="G103" s="233">
        <f>G104+G105</f>
        <v>6803.9539999999997</v>
      </c>
      <c r="H103" s="78">
        <f t="shared" ref="H103:H107" si="352">G103-F103</f>
        <v>118.7741192009662</v>
      </c>
      <c r="I103" s="86">
        <f t="shared" ref="I103:I107" si="353">IF(F103=0," ",H103/F103)</f>
        <v>1.7766779850173598E-2</v>
      </c>
      <c r="J103" s="78">
        <f t="shared" ref="J103:J107" si="354">G103-E103</f>
        <v>67.677999999999884</v>
      </c>
      <c r="K103" s="86">
        <f t="shared" ref="K103:K107" si="355">IF(E103=0," ",J103/E103)</f>
        <v>1.0046797369941476E-2</v>
      </c>
      <c r="L103" s="13" t="e">
        <f>E103+'01-2021'!#REF!</f>
        <v>#REF!</v>
      </c>
      <c r="M103" s="13" t="e">
        <f>F103+'01-2021'!#REF!</f>
        <v>#REF!</v>
      </c>
      <c r="N103" s="13" t="e">
        <f>G103+'01-2021'!#REF!</f>
        <v>#REF!</v>
      </c>
      <c r="O103" s="78" t="e">
        <f t="shared" ref="O103:O107" si="356">N103-M103</f>
        <v>#REF!</v>
      </c>
      <c r="P103" s="86" t="e">
        <f t="shared" ref="P103:P107" si="357">IF(M103=0," ",O103/M103)</f>
        <v>#REF!</v>
      </c>
      <c r="Q103" s="78" t="e">
        <f t="shared" ref="Q103:Q107" si="358">N103-L103</f>
        <v>#REF!</v>
      </c>
      <c r="R103" s="524" t="e">
        <f t="shared" ref="R103:R107" si="359">IF(L103=0," ",Q103/L103)</f>
        <v>#REF!</v>
      </c>
    </row>
    <row r="104" spans="1:18" ht="29.25" customHeight="1">
      <c r="A104" s="1281"/>
      <c r="B104" s="1284"/>
      <c r="C104" s="444" t="s">
        <v>104</v>
      </c>
      <c r="D104" s="241" t="s">
        <v>14</v>
      </c>
      <c r="E104" s="236">
        <v>4.5179999999999998</v>
      </c>
      <c r="F104" s="238">
        <f>E104</f>
        <v>4.5179999999999998</v>
      </c>
      <c r="G104" s="236">
        <v>6.5990000000000002</v>
      </c>
      <c r="H104" s="78">
        <f t="shared" si="352"/>
        <v>2.0810000000000004</v>
      </c>
      <c r="I104" s="86">
        <f t="shared" si="353"/>
        <v>0.46060203629924756</v>
      </c>
      <c r="J104" s="78">
        <f t="shared" si="354"/>
        <v>2.0810000000000004</v>
      </c>
      <c r="K104" s="86">
        <f t="shared" si="355"/>
        <v>0.46060203629924756</v>
      </c>
      <c r="L104" s="13" t="e">
        <f>E104+'01-2021'!#REF!</f>
        <v>#REF!</v>
      </c>
      <c r="M104" s="13" t="e">
        <f>F104+'01-2021'!#REF!</f>
        <v>#REF!</v>
      </c>
      <c r="N104" s="13" t="e">
        <f>G104+'01-2021'!#REF!</f>
        <v>#REF!</v>
      </c>
      <c r="O104" s="78" t="e">
        <f t="shared" si="356"/>
        <v>#REF!</v>
      </c>
      <c r="P104" s="86" t="e">
        <f t="shared" si="357"/>
        <v>#REF!</v>
      </c>
      <c r="Q104" s="78" t="e">
        <f t="shared" si="358"/>
        <v>#REF!</v>
      </c>
      <c r="R104" s="524" t="e">
        <f t="shared" si="359"/>
        <v>#REF!</v>
      </c>
    </row>
    <row r="105" spans="1:18" ht="29.25" customHeight="1" thickBot="1">
      <c r="A105" s="1281"/>
      <c r="B105" s="1284"/>
      <c r="C105" s="443" t="s">
        <v>106</v>
      </c>
      <c r="D105" s="241" t="s">
        <v>14</v>
      </c>
      <c r="E105" s="246">
        <f>E103-E104</f>
        <v>6731.7579999999998</v>
      </c>
      <c r="F105" s="247">
        <f>F103-F104</f>
        <v>6680.6618807990335</v>
      </c>
      <c r="G105" s="246">
        <v>6797.3549999999996</v>
      </c>
      <c r="H105" s="78">
        <f t="shared" si="352"/>
        <v>116.69311920096607</v>
      </c>
      <c r="I105" s="86">
        <f t="shared" si="353"/>
        <v>1.7467299091480006E-2</v>
      </c>
      <c r="J105" s="78">
        <f t="shared" si="354"/>
        <v>65.596999999999753</v>
      </c>
      <c r="K105" s="86">
        <f t="shared" si="355"/>
        <v>9.7444085185474216E-3</v>
      </c>
      <c r="L105" s="13" t="e">
        <f>E105+'01-2021'!#REF!</f>
        <v>#REF!</v>
      </c>
      <c r="M105" s="13" t="e">
        <f>F105+'01-2021'!#REF!</f>
        <v>#REF!</v>
      </c>
      <c r="N105" s="13" t="e">
        <f>G105+'01-2021'!#REF!</f>
        <v>#REF!</v>
      </c>
      <c r="O105" s="78" t="e">
        <f t="shared" si="356"/>
        <v>#REF!</v>
      </c>
      <c r="P105" s="86" t="e">
        <f t="shared" si="357"/>
        <v>#REF!</v>
      </c>
      <c r="Q105" s="78" t="e">
        <f t="shared" si="358"/>
        <v>#REF!</v>
      </c>
      <c r="R105" s="524" t="e">
        <f t="shared" si="359"/>
        <v>#REF!</v>
      </c>
    </row>
    <row r="106" spans="1:18" ht="22.5" customHeight="1">
      <c r="A106" s="1281">
        <v>11</v>
      </c>
      <c r="B106" s="1284" t="s">
        <v>12</v>
      </c>
      <c r="C106" s="241" t="s">
        <v>19</v>
      </c>
      <c r="D106" s="241" t="s">
        <v>14</v>
      </c>
      <c r="E106" s="230">
        <v>461.25599999999997</v>
      </c>
      <c r="F106" s="94">
        <v>460.44000872176247</v>
      </c>
      <c r="G106" s="230">
        <f>G107+G113</f>
        <v>410.61599999999999</v>
      </c>
      <c r="H106" s="78">
        <f t="shared" si="352"/>
        <v>-49.824008721762482</v>
      </c>
      <c r="I106" s="86">
        <f t="shared" si="353"/>
        <v>-0.1082095555946148</v>
      </c>
      <c r="J106" s="78">
        <f t="shared" si="354"/>
        <v>-50.639999999999986</v>
      </c>
      <c r="K106" s="86">
        <f t="shared" si="355"/>
        <v>-0.10978718976013317</v>
      </c>
      <c r="L106" s="13" t="e">
        <f>E106+'01-2021'!#REF!</f>
        <v>#REF!</v>
      </c>
      <c r="M106" s="13" t="e">
        <f>F106+'01-2021'!#REF!</f>
        <v>#REF!</v>
      </c>
      <c r="N106" s="13" t="e">
        <f>G106+'01-2021'!#REF!</f>
        <v>#REF!</v>
      </c>
      <c r="O106" s="534" t="e">
        <f t="shared" si="356"/>
        <v>#REF!</v>
      </c>
      <c r="P106" s="535" t="e">
        <f t="shared" si="357"/>
        <v>#REF!</v>
      </c>
      <c r="Q106" s="534" t="e">
        <f t="shared" si="358"/>
        <v>#REF!</v>
      </c>
      <c r="R106" s="536" t="e">
        <f t="shared" si="359"/>
        <v>#REF!</v>
      </c>
    </row>
    <row r="107" spans="1:18">
      <c r="A107" s="1281"/>
      <c r="B107" s="1284"/>
      <c r="C107" s="1283" t="s">
        <v>15</v>
      </c>
      <c r="D107" s="241" t="s">
        <v>14</v>
      </c>
      <c r="E107" s="233">
        <v>64.066000000000003</v>
      </c>
      <c r="F107" s="243">
        <v>45.309608721762437</v>
      </c>
      <c r="G107" s="233">
        <v>10.14</v>
      </c>
      <c r="H107" s="78">
        <f t="shared" si="352"/>
        <v>-35.169608721762437</v>
      </c>
      <c r="I107" s="86">
        <f t="shared" si="353"/>
        <v>-0.77620640994126033</v>
      </c>
      <c r="J107" s="78">
        <f t="shared" si="354"/>
        <v>-53.926000000000002</v>
      </c>
      <c r="K107" s="86">
        <f t="shared" si="355"/>
        <v>-0.84172572035088811</v>
      </c>
      <c r="L107" s="13" t="e">
        <f>E107+'01-2021'!#REF!</f>
        <v>#REF!</v>
      </c>
      <c r="M107" s="13" t="e">
        <f>F107+'01-2021'!#REF!</f>
        <v>#REF!</v>
      </c>
      <c r="N107" s="13" t="e">
        <f>G107+'01-2021'!#REF!</f>
        <v>#REF!</v>
      </c>
      <c r="O107" s="78" t="e">
        <f t="shared" si="356"/>
        <v>#REF!</v>
      </c>
      <c r="P107" s="86" t="e">
        <f t="shared" si="357"/>
        <v>#REF!</v>
      </c>
      <c r="Q107" s="78" t="e">
        <f t="shared" si="358"/>
        <v>#REF!</v>
      </c>
      <c r="R107" s="524" t="e">
        <f t="shared" si="359"/>
        <v>#REF!</v>
      </c>
    </row>
    <row r="108" spans="1:18">
      <c r="A108" s="1281"/>
      <c r="B108" s="1284"/>
      <c r="C108" s="1283"/>
      <c r="D108" s="241" t="s">
        <v>16</v>
      </c>
      <c r="E108" s="234">
        <f>E107/E106</f>
        <v>0.13889467020483204</v>
      </c>
      <c r="F108" s="234">
        <v>9.8405020987527625E-2</v>
      </c>
      <c r="G108" s="234">
        <f>G107/G106</f>
        <v>2.4694605178560994E-2</v>
      </c>
      <c r="H108" s="452"/>
      <c r="I108" s="453">
        <f t="shared" ref="I108" si="360">G108-F108</f>
        <v>-7.3710415808966631E-2</v>
      </c>
      <c r="J108" s="454"/>
      <c r="K108" s="453">
        <f t="shared" ref="K108" si="361">G108-E108</f>
        <v>-0.11420006502627104</v>
      </c>
      <c r="L108" s="11" t="e">
        <f t="shared" ref="L108:N108" si="362">L107/L106</f>
        <v>#REF!</v>
      </c>
      <c r="M108" s="11" t="e">
        <f t="shared" si="362"/>
        <v>#REF!</v>
      </c>
      <c r="N108" s="11" t="e">
        <f t="shared" si="362"/>
        <v>#REF!</v>
      </c>
      <c r="O108" s="452"/>
      <c r="P108" s="453" t="e">
        <f t="shared" ref="P108" si="363">N108-M108</f>
        <v>#REF!</v>
      </c>
      <c r="Q108" s="454"/>
      <c r="R108" s="571" t="e">
        <f t="shared" ref="R108" si="364">N108-L108</f>
        <v>#REF!</v>
      </c>
    </row>
    <row r="109" spans="1:18">
      <c r="A109" s="1281"/>
      <c r="B109" s="1284"/>
      <c r="C109" s="1283" t="s">
        <v>17</v>
      </c>
      <c r="D109" s="241" t="s">
        <v>14</v>
      </c>
      <c r="E109" s="233">
        <v>45.867158323867294</v>
      </c>
      <c r="F109" s="243">
        <v>39.318424385201794</v>
      </c>
      <c r="G109" s="243">
        <f>F110*G106</f>
        <v>35.063795155798637</v>
      </c>
      <c r="H109" s="78">
        <f t="shared" ref="H109" si="365">G109-F109</f>
        <v>-4.2546292294031574</v>
      </c>
      <c r="I109" s="86">
        <f t="shared" ref="I109" si="366">IF(F109=0," ",H109/F109)</f>
        <v>-0.10820955559461494</v>
      </c>
      <c r="J109" s="78">
        <f t="shared" ref="J109" si="367">G109-E109</f>
        <v>-10.803363168068657</v>
      </c>
      <c r="K109" s="86">
        <f t="shared" ref="K109" si="368">IF(E109=0," ",J109/E109)</f>
        <v>-0.2355359163911197</v>
      </c>
      <c r="L109" s="13" t="e">
        <f>E109+'01-2021'!#REF!</f>
        <v>#REF!</v>
      </c>
      <c r="M109" s="13" t="e">
        <f>F109+'01-2021'!#REF!</f>
        <v>#REF!</v>
      </c>
      <c r="N109" s="13" t="e">
        <f>G109+'01-2021'!#REF!</f>
        <v>#REF!</v>
      </c>
      <c r="O109" s="78" t="e">
        <f t="shared" ref="O109" si="369">N109-M109</f>
        <v>#REF!</v>
      </c>
      <c r="P109" s="86" t="e">
        <f t="shared" ref="P109" si="370">IF(M109=0," ",O109/M109)</f>
        <v>#REF!</v>
      </c>
      <c r="Q109" s="78" t="e">
        <f t="shared" ref="Q109" si="371">N109-L109</f>
        <v>#REF!</v>
      </c>
      <c r="R109" s="524" t="e">
        <f t="shared" ref="R109" si="372">IF(L109=0," ",Q109/L109)</f>
        <v>#REF!</v>
      </c>
    </row>
    <row r="110" spans="1:18">
      <c r="A110" s="1281"/>
      <c r="B110" s="1284"/>
      <c r="C110" s="1283"/>
      <c r="D110" s="241" t="s">
        <v>16</v>
      </c>
      <c r="E110" s="244">
        <v>9.943970013152631E-2</v>
      </c>
      <c r="F110" s="244">
        <v>8.5393153593134805E-2</v>
      </c>
      <c r="G110" s="244">
        <f>G109/G106</f>
        <v>8.5393153593134805E-2</v>
      </c>
      <c r="H110" s="452"/>
      <c r="I110" s="453">
        <f t="shared" ref="I110" si="373">G110-F110</f>
        <v>0</v>
      </c>
      <c r="J110" s="454"/>
      <c r="K110" s="453">
        <f t="shared" ref="K110" si="374">G110-E110</f>
        <v>-1.4046546538391505E-2</v>
      </c>
      <c r="L110" s="11" t="e">
        <f t="shared" ref="L110:N110" si="375">L109/L106</f>
        <v>#REF!</v>
      </c>
      <c r="M110" s="11" t="e">
        <f t="shared" si="375"/>
        <v>#REF!</v>
      </c>
      <c r="N110" s="11" t="e">
        <f t="shared" si="375"/>
        <v>#REF!</v>
      </c>
      <c r="O110" s="452"/>
      <c r="P110" s="453" t="e">
        <f t="shared" ref="P110" si="376">N110-M110</f>
        <v>#REF!</v>
      </c>
      <c r="Q110" s="454"/>
      <c r="R110" s="571" t="e">
        <f t="shared" ref="R110" si="377">N110-L110</f>
        <v>#REF!</v>
      </c>
    </row>
    <row r="111" spans="1:18">
      <c r="A111" s="1281"/>
      <c r="B111" s="1284"/>
      <c r="C111" s="1283" t="s">
        <v>18</v>
      </c>
      <c r="D111" s="241" t="s">
        <v>14</v>
      </c>
      <c r="E111" s="243">
        <f>E107-E109</f>
        <v>18.198841676132709</v>
      </c>
      <c r="F111" s="233">
        <f>F107-F109</f>
        <v>5.991184336560643</v>
      </c>
      <c r="G111" s="243">
        <f>G107-G109</f>
        <v>-24.923795155798636</v>
      </c>
      <c r="H111" s="78">
        <f t="shared" ref="H111" si="378">G111-F111</f>
        <v>-30.914979492359279</v>
      </c>
      <c r="I111" s="86">
        <f t="shared" ref="I111" si="379">IF(F111=0," ",H111/F111)</f>
        <v>-5.1600781674674074</v>
      </c>
      <c r="J111" s="78">
        <f t="shared" ref="J111" si="380">G111-E111</f>
        <v>-43.122636831931345</v>
      </c>
      <c r="K111" s="86">
        <f t="shared" ref="K111" si="381">IF(E111=0," ",J111/E111)</f>
        <v>-2.3695264566472667</v>
      </c>
      <c r="L111" s="13" t="e">
        <f>E111+'01-2021'!#REF!</f>
        <v>#REF!</v>
      </c>
      <c r="M111" s="13" t="e">
        <f>F111+'01-2021'!#REF!</f>
        <v>#REF!</v>
      </c>
      <c r="N111" s="13" t="e">
        <f>G111+'01-2021'!#REF!</f>
        <v>#REF!</v>
      </c>
      <c r="O111" s="78" t="e">
        <f t="shared" ref="O111" si="382">N111-M111</f>
        <v>#REF!</v>
      </c>
      <c r="P111" s="86" t="e">
        <f t="shared" ref="P111" si="383">IF(M111=0," ",O111/M111)</f>
        <v>#REF!</v>
      </c>
      <c r="Q111" s="78" t="e">
        <f t="shared" ref="Q111" si="384">N111-L111</f>
        <v>#REF!</v>
      </c>
      <c r="R111" s="524" t="e">
        <f t="shared" ref="R111" si="385">IF(L111=0," ",Q111/L111)</f>
        <v>#REF!</v>
      </c>
    </row>
    <row r="112" spans="1:18">
      <c r="A112" s="1281"/>
      <c r="B112" s="1284"/>
      <c r="C112" s="1283"/>
      <c r="D112" s="241" t="s">
        <v>16</v>
      </c>
      <c r="E112" s="244">
        <f>E111/E106</f>
        <v>3.9454970073305735E-2</v>
      </c>
      <c r="F112" s="234">
        <f>F111/F106</f>
        <v>1.3011867394392812E-2</v>
      </c>
      <c r="G112" s="244">
        <f>G111/G106</f>
        <v>-6.0698548414573804E-2</v>
      </c>
      <c r="H112" s="452"/>
      <c r="I112" s="453">
        <f t="shared" ref="I112" si="386">G112-F112</f>
        <v>-7.3710415808966617E-2</v>
      </c>
      <c r="J112" s="454"/>
      <c r="K112" s="453">
        <f t="shared" ref="K112" si="387">G112-E112</f>
        <v>-0.10015351848787954</v>
      </c>
      <c r="L112" s="11" t="e">
        <f t="shared" ref="L112:N112" si="388">L111/L106</f>
        <v>#REF!</v>
      </c>
      <c r="M112" s="11" t="e">
        <f t="shared" si="388"/>
        <v>#REF!</v>
      </c>
      <c r="N112" s="11" t="e">
        <f t="shared" si="388"/>
        <v>#REF!</v>
      </c>
      <c r="O112" s="452"/>
      <c r="P112" s="453" t="e">
        <f t="shared" ref="P112" si="389">N112-M112</f>
        <v>#REF!</v>
      </c>
      <c r="Q112" s="454"/>
      <c r="R112" s="571" t="e">
        <f t="shared" ref="R112" si="390">N112-L112</f>
        <v>#REF!</v>
      </c>
    </row>
    <row r="113" spans="1:18" ht="32.25" customHeight="1">
      <c r="A113" s="1281"/>
      <c r="B113" s="1284"/>
      <c r="C113" s="443" t="s">
        <v>111</v>
      </c>
      <c r="D113" s="241" t="s">
        <v>14</v>
      </c>
      <c r="E113" s="233">
        <f>E106-E107</f>
        <v>397.18999999999994</v>
      </c>
      <c r="F113" s="245">
        <f>F106-F107</f>
        <v>415.13040000000001</v>
      </c>
      <c r="G113" s="233">
        <v>400.476</v>
      </c>
      <c r="H113" s="78">
        <f t="shared" ref="H113:H117" si="391">G113-F113</f>
        <v>-14.65440000000001</v>
      </c>
      <c r="I113" s="86">
        <f t="shared" ref="I113:I117" si="392">IF(F113=0," ",H113/F113)</f>
        <v>-3.5300715148782191E-2</v>
      </c>
      <c r="J113" s="78">
        <f t="shared" ref="J113:J117" si="393">G113-E113</f>
        <v>3.2860000000000582</v>
      </c>
      <c r="K113" s="86">
        <f t="shared" ref="K113:K117" si="394">IF(E113=0," ",J113/E113)</f>
        <v>8.2731186585766475E-3</v>
      </c>
      <c r="L113" s="13" t="e">
        <f>E113+'01-2021'!#REF!</f>
        <v>#REF!</v>
      </c>
      <c r="M113" s="13" t="e">
        <f>F113+'01-2021'!#REF!</f>
        <v>#REF!</v>
      </c>
      <c r="N113" s="13" t="e">
        <f>G113+'01-2021'!#REF!</f>
        <v>#REF!</v>
      </c>
      <c r="O113" s="78" t="e">
        <f t="shared" ref="O113:O117" si="395">N113-M113</f>
        <v>#REF!</v>
      </c>
      <c r="P113" s="86" t="e">
        <f t="shared" ref="P113:P117" si="396">IF(M113=0," ",O113/M113)</f>
        <v>#REF!</v>
      </c>
      <c r="Q113" s="78" t="e">
        <f t="shared" ref="Q113:Q117" si="397">N113-L113</f>
        <v>#REF!</v>
      </c>
      <c r="R113" s="524" t="e">
        <f t="shared" ref="R113:R117" si="398">IF(L113=0," ",Q113/L113)</f>
        <v>#REF!</v>
      </c>
    </row>
    <row r="114" spans="1:18" ht="25.5" customHeight="1">
      <c r="A114" s="1281"/>
      <c r="B114" s="1284"/>
      <c r="C114" s="444" t="s">
        <v>104</v>
      </c>
      <c r="D114" s="241" t="s">
        <v>14</v>
      </c>
      <c r="E114" s="236">
        <v>0</v>
      </c>
      <c r="F114" s="238">
        <v>0</v>
      </c>
      <c r="G114" s="236">
        <v>0</v>
      </c>
      <c r="H114" s="78">
        <f t="shared" si="391"/>
        <v>0</v>
      </c>
      <c r="I114" s="86" t="str">
        <f t="shared" si="392"/>
        <v xml:space="preserve"> </v>
      </c>
      <c r="J114" s="78">
        <f t="shared" si="393"/>
        <v>0</v>
      </c>
      <c r="K114" s="86" t="str">
        <f t="shared" si="394"/>
        <v xml:space="preserve"> </v>
      </c>
      <c r="L114" s="13" t="e">
        <f>E114+'01-2021'!#REF!</f>
        <v>#REF!</v>
      </c>
      <c r="M114" s="13" t="e">
        <f>F114+'01-2021'!#REF!</f>
        <v>#REF!</v>
      </c>
      <c r="N114" s="13" t="e">
        <f>G114+'01-2021'!#REF!</f>
        <v>#REF!</v>
      </c>
      <c r="O114" s="78" t="e">
        <f t="shared" si="395"/>
        <v>#REF!</v>
      </c>
      <c r="P114" s="86" t="e">
        <f t="shared" si="396"/>
        <v>#REF!</v>
      </c>
      <c r="Q114" s="78" t="e">
        <f t="shared" si="397"/>
        <v>#REF!</v>
      </c>
      <c r="R114" s="524" t="e">
        <f t="shared" si="398"/>
        <v>#REF!</v>
      </c>
    </row>
    <row r="115" spans="1:18" ht="25.5" customHeight="1" thickBot="1">
      <c r="A115" s="1281"/>
      <c r="B115" s="1284"/>
      <c r="C115" s="443" t="s">
        <v>106</v>
      </c>
      <c r="D115" s="241" t="s">
        <v>14</v>
      </c>
      <c r="E115" s="246">
        <f>E113-E114</f>
        <v>397.18999999999994</v>
      </c>
      <c r="F115" s="247">
        <f>F113-F114</f>
        <v>415.13040000000001</v>
      </c>
      <c r="G115" s="246">
        <f>G113-G114</f>
        <v>400.476</v>
      </c>
      <c r="H115" s="78">
        <f t="shared" si="391"/>
        <v>-14.65440000000001</v>
      </c>
      <c r="I115" s="86">
        <f t="shared" si="392"/>
        <v>-3.5300715148782191E-2</v>
      </c>
      <c r="J115" s="78">
        <f t="shared" si="393"/>
        <v>3.2860000000000582</v>
      </c>
      <c r="K115" s="86">
        <f t="shared" si="394"/>
        <v>8.2731186585766475E-3</v>
      </c>
      <c r="L115" s="13" t="e">
        <f>E115+'01-2021'!#REF!</f>
        <v>#REF!</v>
      </c>
      <c r="M115" s="13" t="e">
        <f>F115+'01-2021'!#REF!</f>
        <v>#REF!</v>
      </c>
      <c r="N115" s="13" t="e">
        <f>G115+'01-2021'!#REF!</f>
        <v>#REF!</v>
      </c>
      <c r="O115" s="78" t="e">
        <f t="shared" si="395"/>
        <v>#REF!</v>
      </c>
      <c r="P115" s="86" t="e">
        <f t="shared" si="396"/>
        <v>#REF!</v>
      </c>
      <c r="Q115" s="78" t="e">
        <f t="shared" si="397"/>
        <v>#REF!</v>
      </c>
      <c r="R115" s="524" t="e">
        <f t="shared" si="398"/>
        <v>#REF!</v>
      </c>
    </row>
    <row r="116" spans="1:18" ht="22.5" customHeight="1">
      <c r="A116" s="1281">
        <v>12</v>
      </c>
      <c r="B116" s="1285" t="s">
        <v>91</v>
      </c>
      <c r="C116" s="241" t="s">
        <v>19</v>
      </c>
      <c r="D116" s="241" t="s">
        <v>14</v>
      </c>
      <c r="E116" s="230">
        <f t="shared" ref="E116:G117" si="399">E96+E106</f>
        <v>9138.494999999999</v>
      </c>
      <c r="F116" s="13">
        <f t="shared" si="399"/>
        <v>8869.6307766118607</v>
      </c>
      <c r="G116" s="230">
        <f t="shared" si="399"/>
        <v>8077.6610000000001</v>
      </c>
      <c r="H116" s="78">
        <f t="shared" si="391"/>
        <v>-791.96977661186065</v>
      </c>
      <c r="I116" s="86">
        <f t="shared" si="392"/>
        <v>-8.9290050122513412E-2</v>
      </c>
      <c r="J116" s="78">
        <f t="shared" si="393"/>
        <v>-1060.8339999999989</v>
      </c>
      <c r="K116" s="86">
        <f t="shared" si="394"/>
        <v>-0.1160841035640988</v>
      </c>
      <c r="L116" s="13" t="e">
        <f>E116+'01-2021'!#REF!</f>
        <v>#REF!</v>
      </c>
      <c r="M116" s="13" t="e">
        <f>F116+'01-2021'!#REF!</f>
        <v>#REF!</v>
      </c>
      <c r="N116" s="13" t="e">
        <f>G116+'01-2021'!#REF!</f>
        <v>#REF!</v>
      </c>
      <c r="O116" s="534" t="e">
        <f t="shared" si="395"/>
        <v>#REF!</v>
      </c>
      <c r="P116" s="535" t="e">
        <f t="shared" si="396"/>
        <v>#REF!</v>
      </c>
      <c r="Q116" s="534" t="e">
        <f t="shared" si="397"/>
        <v>#REF!</v>
      </c>
      <c r="R116" s="536" t="e">
        <f t="shared" si="398"/>
        <v>#REF!</v>
      </c>
    </row>
    <row r="117" spans="1:18">
      <c r="A117" s="1281"/>
      <c r="B117" s="1285"/>
      <c r="C117" s="1283" t="s">
        <v>15</v>
      </c>
      <c r="D117" s="241" t="s">
        <v>14</v>
      </c>
      <c r="E117" s="233">
        <f t="shared" si="399"/>
        <v>2005.029</v>
      </c>
      <c r="F117" s="233">
        <f t="shared" si="399"/>
        <v>1769.3204958128281</v>
      </c>
      <c r="G117" s="233">
        <f t="shared" si="399"/>
        <v>873.23099999999999</v>
      </c>
      <c r="H117" s="78">
        <f t="shared" si="391"/>
        <v>-896.08949581282809</v>
      </c>
      <c r="I117" s="86">
        <f t="shared" si="392"/>
        <v>-0.50645968208329795</v>
      </c>
      <c r="J117" s="78">
        <f t="shared" si="393"/>
        <v>-1131.798</v>
      </c>
      <c r="K117" s="86">
        <f t="shared" si="394"/>
        <v>-0.56447961600555407</v>
      </c>
      <c r="L117" s="13" t="e">
        <f>E117+'01-2021'!#REF!</f>
        <v>#REF!</v>
      </c>
      <c r="M117" s="13" t="e">
        <f>F117+'01-2021'!#REF!</f>
        <v>#REF!</v>
      </c>
      <c r="N117" s="13" t="e">
        <f>G117+'01-2021'!#REF!</f>
        <v>#REF!</v>
      </c>
      <c r="O117" s="78" t="e">
        <f t="shared" si="395"/>
        <v>#REF!</v>
      </c>
      <c r="P117" s="86" t="e">
        <f t="shared" si="396"/>
        <v>#REF!</v>
      </c>
      <c r="Q117" s="78" t="e">
        <f t="shared" si="397"/>
        <v>#REF!</v>
      </c>
      <c r="R117" s="524" t="e">
        <f t="shared" si="398"/>
        <v>#REF!</v>
      </c>
    </row>
    <row r="118" spans="1:18">
      <c r="A118" s="1281"/>
      <c r="B118" s="1285"/>
      <c r="C118" s="1283"/>
      <c r="D118" s="241" t="s">
        <v>16</v>
      </c>
      <c r="E118" s="234">
        <f>E117/E116</f>
        <v>0.21940472692713628</v>
      </c>
      <c r="F118" s="234">
        <f>F117/F116</f>
        <v>0.19948073830517404</v>
      </c>
      <c r="G118" s="234">
        <f>G117/G116</f>
        <v>0.1081044376583766</v>
      </c>
      <c r="H118" s="452"/>
      <c r="I118" s="453">
        <f t="shared" ref="I118" si="400">G118-F118</f>
        <v>-9.1376300646797443E-2</v>
      </c>
      <c r="J118" s="454"/>
      <c r="K118" s="453">
        <f t="shared" ref="K118" si="401">G118-E118</f>
        <v>-0.11130028926875968</v>
      </c>
      <c r="L118" s="11" t="e">
        <f t="shared" ref="L118:N118" si="402">L117/L116</f>
        <v>#REF!</v>
      </c>
      <c r="M118" s="11" t="e">
        <f t="shared" si="402"/>
        <v>#REF!</v>
      </c>
      <c r="N118" s="11" t="e">
        <f t="shared" si="402"/>
        <v>#REF!</v>
      </c>
      <c r="O118" s="452"/>
      <c r="P118" s="453" t="e">
        <f t="shared" ref="P118" si="403">N118-M118</f>
        <v>#REF!</v>
      </c>
      <c r="Q118" s="454"/>
      <c r="R118" s="571" t="e">
        <f t="shared" ref="R118" si="404">N118-L118</f>
        <v>#REF!</v>
      </c>
    </row>
    <row r="119" spans="1:18">
      <c r="A119" s="1281"/>
      <c r="B119" s="1285"/>
      <c r="C119" s="1283" t="s">
        <v>17</v>
      </c>
      <c r="D119" s="241" t="s">
        <v>14</v>
      </c>
      <c r="E119" s="233">
        <f>E99+E109</f>
        <v>2082.1314703602193</v>
      </c>
      <c r="F119" s="233">
        <f>F99+F109</f>
        <v>1535.3673556309279</v>
      </c>
      <c r="G119" s="233">
        <f>G99+G109</f>
        <v>1399.0802379580387</v>
      </c>
      <c r="H119" s="78">
        <f t="shared" ref="H119" si="405">G119-F119</f>
        <v>-136.28711767288928</v>
      </c>
      <c r="I119" s="86">
        <f t="shared" ref="I119" si="406">IF(F119=0," ",H119/F119)</f>
        <v>-8.8765152634683223E-2</v>
      </c>
      <c r="J119" s="78">
        <f t="shared" ref="J119" si="407">G119-E119</f>
        <v>-683.05123240218063</v>
      </c>
      <c r="K119" s="86">
        <f t="shared" ref="K119" si="408">IF(E119=0," ",J119/E119)</f>
        <v>-0.32805384392178144</v>
      </c>
      <c r="L119" s="13" t="e">
        <f>E119+'01-2021'!#REF!</f>
        <v>#REF!</v>
      </c>
      <c r="M119" s="13" t="e">
        <f>F119+'01-2021'!#REF!</f>
        <v>#REF!</v>
      </c>
      <c r="N119" s="13" t="e">
        <f>G119+'01-2021'!#REF!</f>
        <v>#REF!</v>
      </c>
      <c r="O119" s="78" t="e">
        <f t="shared" ref="O119" si="409">N119-M119</f>
        <v>#REF!</v>
      </c>
      <c r="P119" s="86" t="e">
        <f t="shared" ref="P119" si="410">IF(M119=0," ",O119/M119)</f>
        <v>#REF!</v>
      </c>
      <c r="Q119" s="78" t="e">
        <f t="shared" ref="Q119" si="411">N119-L119</f>
        <v>#REF!</v>
      </c>
      <c r="R119" s="524" t="e">
        <f t="shared" ref="R119" si="412">IF(L119=0," ",Q119/L119)</f>
        <v>#REF!</v>
      </c>
    </row>
    <row r="120" spans="1:18">
      <c r="A120" s="1281"/>
      <c r="B120" s="1285"/>
      <c r="C120" s="1283"/>
      <c r="D120" s="241" t="s">
        <v>16</v>
      </c>
      <c r="E120" s="234">
        <f>E119/E116</f>
        <v>0.22784183504616673</v>
      </c>
      <c r="F120" s="234">
        <f>F119/F116</f>
        <v>0.17310386354294535</v>
      </c>
      <c r="G120" s="234">
        <f>G119/G116</f>
        <v>0.17320363381900264</v>
      </c>
      <c r="H120" s="452"/>
      <c r="I120" s="453">
        <f t="shared" ref="I120" si="413">G120-F120</f>
        <v>9.9770276057287166E-5</v>
      </c>
      <c r="J120" s="454"/>
      <c r="K120" s="453">
        <f t="shared" ref="K120" si="414">G120-E120</f>
        <v>-5.463820122716409E-2</v>
      </c>
      <c r="L120" s="11" t="e">
        <f t="shared" ref="L120:N120" si="415">L119/L116</f>
        <v>#REF!</v>
      </c>
      <c r="M120" s="11" t="e">
        <f t="shared" si="415"/>
        <v>#REF!</v>
      </c>
      <c r="N120" s="11" t="e">
        <f t="shared" si="415"/>
        <v>#REF!</v>
      </c>
      <c r="O120" s="452"/>
      <c r="P120" s="453" t="e">
        <f t="shared" ref="P120" si="416">N120-M120</f>
        <v>#REF!</v>
      </c>
      <c r="Q120" s="454"/>
      <c r="R120" s="571" t="e">
        <f t="shared" ref="R120" si="417">N120-L120</f>
        <v>#REF!</v>
      </c>
    </row>
    <row r="121" spans="1:18">
      <c r="A121" s="1281"/>
      <c r="B121" s="1285"/>
      <c r="C121" s="1283" t="s">
        <v>18</v>
      </c>
      <c r="D121" s="241" t="s">
        <v>14</v>
      </c>
      <c r="E121" s="441">
        <f>E117-E119</f>
        <v>-77.102470360219286</v>
      </c>
      <c r="F121" s="233">
        <f>F101+F111</f>
        <v>233.95314018190004</v>
      </c>
      <c r="G121" s="233">
        <f>G101+G111</f>
        <v>-525.84923795803854</v>
      </c>
      <c r="H121" s="78">
        <f t="shared" ref="H121" si="418">G121-F121</f>
        <v>-759.80237813993858</v>
      </c>
      <c r="I121" s="86">
        <f t="shared" ref="I121" si="419">IF(F121=0," ",H121/F121)</f>
        <v>-3.2476690740256253</v>
      </c>
      <c r="J121" s="78">
        <f t="shared" ref="J121" si="420">G121-E121</f>
        <v>-448.74676759781926</v>
      </c>
      <c r="K121" s="86">
        <f t="shared" ref="K121" si="421">IF(E121=0," ",J121/E121)</f>
        <v>5.8201347570485673</v>
      </c>
      <c r="L121" s="13" t="e">
        <f>E121+'01-2021'!#REF!</f>
        <v>#REF!</v>
      </c>
      <c r="M121" s="13" t="e">
        <f>F121+'01-2021'!#REF!</f>
        <v>#REF!</v>
      </c>
      <c r="N121" s="13" t="e">
        <f>G121+'01-2021'!#REF!</f>
        <v>#REF!</v>
      </c>
      <c r="O121" s="78" t="e">
        <f t="shared" ref="O121" si="422">N121-M121</f>
        <v>#REF!</v>
      </c>
      <c r="P121" s="86" t="e">
        <f t="shared" ref="P121" si="423">IF(M121=0," ",O121/M121)</f>
        <v>#REF!</v>
      </c>
      <c r="Q121" s="78" t="e">
        <f t="shared" ref="Q121" si="424">N121-L121</f>
        <v>#REF!</v>
      </c>
      <c r="R121" s="524" t="e">
        <f t="shared" ref="R121" si="425">IF(L121=0," ",Q121/L121)</f>
        <v>#REF!</v>
      </c>
    </row>
    <row r="122" spans="1:18">
      <c r="A122" s="1281"/>
      <c r="B122" s="1285"/>
      <c r="C122" s="1283"/>
      <c r="D122" s="241" t="s">
        <v>16</v>
      </c>
      <c r="E122" s="442">
        <f>E121/E116</f>
        <v>-8.437108119030463E-3</v>
      </c>
      <c r="F122" s="234">
        <f>F121/F116</f>
        <v>2.6376874762228667E-2</v>
      </c>
      <c r="G122" s="234">
        <f>G121/G116</f>
        <v>-6.5099196160626024E-2</v>
      </c>
      <c r="H122" s="452"/>
      <c r="I122" s="453">
        <f t="shared" ref="I122" si="426">G122-F122</f>
        <v>-9.1476070922854688E-2</v>
      </c>
      <c r="J122" s="454"/>
      <c r="K122" s="453">
        <f t="shared" ref="K122" si="427">G122-E122</f>
        <v>-5.666208804159556E-2</v>
      </c>
      <c r="L122" s="11" t="e">
        <f t="shared" ref="L122:N122" si="428">L121/L116</f>
        <v>#REF!</v>
      </c>
      <c r="M122" s="11" t="e">
        <f t="shared" si="428"/>
        <v>#REF!</v>
      </c>
      <c r="N122" s="11" t="e">
        <f t="shared" si="428"/>
        <v>#REF!</v>
      </c>
      <c r="O122" s="452"/>
      <c r="P122" s="453" t="e">
        <f t="shared" ref="P122" si="429">N122-M122</f>
        <v>#REF!</v>
      </c>
      <c r="Q122" s="454"/>
      <c r="R122" s="571" t="e">
        <f t="shared" ref="R122" si="430">N122-L122</f>
        <v>#REF!</v>
      </c>
    </row>
    <row r="123" spans="1:18" ht="24.75" customHeight="1">
      <c r="A123" s="1281"/>
      <c r="B123" s="1285"/>
      <c r="C123" s="443" t="s">
        <v>111</v>
      </c>
      <c r="D123" s="241" t="s">
        <v>14</v>
      </c>
      <c r="E123" s="233">
        <f t="shared" ref="E123:G125" si="431">E103+E113</f>
        <v>7133.4659999999994</v>
      </c>
      <c r="F123" s="233">
        <f t="shared" si="431"/>
        <v>7100.3102807990335</v>
      </c>
      <c r="G123" s="233">
        <f t="shared" si="431"/>
        <v>7204.4299999999994</v>
      </c>
      <c r="H123" s="78">
        <f t="shared" ref="H123:H127" si="432">G123-F123</f>
        <v>104.11971920096585</v>
      </c>
      <c r="I123" s="86">
        <f t="shared" ref="I123:I127" si="433">IF(F123=0," ",H123/F123)</f>
        <v>1.4664108339396223E-2</v>
      </c>
      <c r="J123" s="78">
        <f t="shared" ref="J123:J127" si="434">G123-E123</f>
        <v>70.963999999999942</v>
      </c>
      <c r="K123" s="86">
        <f t="shared" ref="K123:K127" si="435">IF(E123=0," ",J123/E123)</f>
        <v>9.9480392841291947E-3</v>
      </c>
      <c r="L123" s="13" t="e">
        <f>E123+'01-2021'!#REF!</f>
        <v>#REF!</v>
      </c>
      <c r="M123" s="13" t="e">
        <f>F123+'01-2021'!#REF!</f>
        <v>#REF!</v>
      </c>
      <c r="N123" s="13" t="e">
        <f>G123+'01-2021'!#REF!</f>
        <v>#REF!</v>
      </c>
      <c r="O123" s="78" t="e">
        <f t="shared" ref="O123:O127" si="436">N123-M123</f>
        <v>#REF!</v>
      </c>
      <c r="P123" s="86" t="e">
        <f t="shared" ref="P123:P127" si="437">IF(M123=0," ",O123/M123)</f>
        <v>#REF!</v>
      </c>
      <c r="Q123" s="78" t="e">
        <f t="shared" ref="Q123:Q127" si="438">N123-L123</f>
        <v>#REF!</v>
      </c>
      <c r="R123" s="524" t="e">
        <f t="shared" ref="R123:R127" si="439">IF(L123=0," ",Q123/L123)</f>
        <v>#REF!</v>
      </c>
    </row>
    <row r="124" spans="1:18" ht="24.75" customHeight="1">
      <c r="A124" s="1281"/>
      <c r="B124" s="1285"/>
      <c r="C124" s="444" t="s">
        <v>104</v>
      </c>
      <c r="D124" s="241" t="s">
        <v>14</v>
      </c>
      <c r="E124" s="235">
        <f t="shared" si="431"/>
        <v>4.5179999999999998</v>
      </c>
      <c r="F124" s="235">
        <f t="shared" si="431"/>
        <v>4.5179999999999998</v>
      </c>
      <c r="G124" s="235">
        <f t="shared" si="431"/>
        <v>6.5990000000000002</v>
      </c>
      <c r="H124" s="78">
        <f t="shared" si="432"/>
        <v>2.0810000000000004</v>
      </c>
      <c r="I124" s="86">
        <f t="shared" si="433"/>
        <v>0.46060203629924756</v>
      </c>
      <c r="J124" s="78">
        <f t="shared" si="434"/>
        <v>2.0810000000000004</v>
      </c>
      <c r="K124" s="86">
        <f t="shared" si="435"/>
        <v>0.46060203629924756</v>
      </c>
      <c r="L124" s="13" t="e">
        <f>E124+'01-2021'!#REF!</f>
        <v>#REF!</v>
      </c>
      <c r="M124" s="13" t="e">
        <f>F124+'01-2021'!#REF!</f>
        <v>#REF!</v>
      </c>
      <c r="N124" s="13" t="e">
        <f>G124+'01-2021'!#REF!</f>
        <v>#REF!</v>
      </c>
      <c r="O124" s="78" t="e">
        <f t="shared" si="436"/>
        <v>#REF!</v>
      </c>
      <c r="P124" s="86" t="e">
        <f t="shared" si="437"/>
        <v>#REF!</v>
      </c>
      <c r="Q124" s="78" t="e">
        <f t="shared" si="438"/>
        <v>#REF!</v>
      </c>
      <c r="R124" s="524" t="e">
        <f t="shared" si="439"/>
        <v>#REF!</v>
      </c>
    </row>
    <row r="125" spans="1:18" ht="24.75" customHeight="1" thickBot="1">
      <c r="A125" s="1281"/>
      <c r="B125" s="1285"/>
      <c r="C125" s="443" t="s">
        <v>106</v>
      </c>
      <c r="D125" s="241" t="s">
        <v>14</v>
      </c>
      <c r="E125" s="246">
        <f t="shared" si="431"/>
        <v>7128.9479999999994</v>
      </c>
      <c r="F125" s="247">
        <f t="shared" si="431"/>
        <v>7095.7922807990335</v>
      </c>
      <c r="G125" s="246">
        <f t="shared" si="431"/>
        <v>7197.8309999999992</v>
      </c>
      <c r="H125" s="78">
        <f t="shared" si="432"/>
        <v>102.03871920096572</v>
      </c>
      <c r="I125" s="86">
        <f t="shared" si="433"/>
        <v>1.4380172807070315E-2</v>
      </c>
      <c r="J125" s="78">
        <f t="shared" si="434"/>
        <v>68.882999999999811</v>
      </c>
      <c r="K125" s="86">
        <f t="shared" si="435"/>
        <v>9.6624354673368103E-3</v>
      </c>
      <c r="L125" s="13" t="e">
        <f>E125+'01-2021'!#REF!</f>
        <v>#REF!</v>
      </c>
      <c r="M125" s="13" t="e">
        <f>F125+'01-2021'!#REF!</f>
        <v>#REF!</v>
      </c>
      <c r="N125" s="13" t="e">
        <f>G125+'01-2021'!#REF!</f>
        <v>#REF!</v>
      </c>
      <c r="O125" s="78" t="e">
        <f t="shared" si="436"/>
        <v>#REF!</v>
      </c>
      <c r="P125" s="86" t="e">
        <f t="shared" si="437"/>
        <v>#REF!</v>
      </c>
      <c r="Q125" s="78" t="e">
        <f t="shared" si="438"/>
        <v>#REF!</v>
      </c>
      <c r="R125" s="524" t="e">
        <f t="shared" si="439"/>
        <v>#REF!</v>
      </c>
    </row>
    <row r="126" spans="1:18" ht="22.5" customHeight="1">
      <c r="A126" s="1281">
        <v>13</v>
      </c>
      <c r="B126" s="1284" t="s">
        <v>23</v>
      </c>
      <c r="C126" s="241" t="s">
        <v>19</v>
      </c>
      <c r="D126" s="241" t="s">
        <v>14</v>
      </c>
      <c r="E126" s="230">
        <v>4904.7160000000003</v>
      </c>
      <c r="F126" s="94">
        <v>4617.5729941178315</v>
      </c>
      <c r="G126" s="230">
        <f>G127+G133</f>
        <v>4462.6409999999996</v>
      </c>
      <c r="H126" s="78">
        <f t="shared" si="432"/>
        <v>-154.93199411783189</v>
      </c>
      <c r="I126" s="86">
        <f t="shared" si="433"/>
        <v>-3.355268976044222E-2</v>
      </c>
      <c r="J126" s="78">
        <f t="shared" si="434"/>
        <v>-442.07500000000073</v>
      </c>
      <c r="K126" s="86">
        <f t="shared" si="435"/>
        <v>-9.0132639688006541E-2</v>
      </c>
      <c r="L126" s="13" t="e">
        <f>E126+'01-2021'!#REF!</f>
        <v>#REF!</v>
      </c>
      <c r="M126" s="13" t="e">
        <f>F126+'01-2021'!#REF!</f>
        <v>#REF!</v>
      </c>
      <c r="N126" s="13" t="e">
        <f>G126+'01-2021'!#REF!</f>
        <v>#REF!</v>
      </c>
      <c r="O126" s="534" t="e">
        <f t="shared" si="436"/>
        <v>#REF!</v>
      </c>
      <c r="P126" s="535" t="e">
        <f t="shared" si="437"/>
        <v>#REF!</v>
      </c>
      <c r="Q126" s="534" t="e">
        <f t="shared" si="438"/>
        <v>#REF!</v>
      </c>
      <c r="R126" s="536" t="e">
        <f t="shared" si="439"/>
        <v>#REF!</v>
      </c>
    </row>
    <row r="127" spans="1:18">
      <c r="A127" s="1281"/>
      <c r="B127" s="1284"/>
      <c r="C127" s="1283" t="s">
        <v>15</v>
      </c>
      <c r="D127" s="241" t="s">
        <v>14</v>
      </c>
      <c r="E127" s="233">
        <v>1190.375</v>
      </c>
      <c r="F127" s="243">
        <v>994.90944449148526</v>
      </c>
      <c r="G127" s="233">
        <v>953.77499999999998</v>
      </c>
      <c r="H127" s="78">
        <f t="shared" si="432"/>
        <v>-41.134444491485283</v>
      </c>
      <c r="I127" s="86">
        <f t="shared" si="433"/>
        <v>-4.1344913066444736E-2</v>
      </c>
      <c r="J127" s="78">
        <f t="shared" si="434"/>
        <v>-236.60000000000002</v>
      </c>
      <c r="K127" s="86">
        <f t="shared" si="435"/>
        <v>-0.19876089467604749</v>
      </c>
      <c r="L127" s="13" t="e">
        <f>E127+'01-2021'!#REF!</f>
        <v>#REF!</v>
      </c>
      <c r="M127" s="13" t="e">
        <f>F127+'01-2021'!#REF!</f>
        <v>#REF!</v>
      </c>
      <c r="N127" s="13" t="e">
        <f>G127+'01-2021'!#REF!</f>
        <v>#REF!</v>
      </c>
      <c r="O127" s="78" t="e">
        <f t="shared" si="436"/>
        <v>#REF!</v>
      </c>
      <c r="P127" s="86" t="e">
        <f t="shared" si="437"/>
        <v>#REF!</v>
      </c>
      <c r="Q127" s="78" t="e">
        <f t="shared" si="438"/>
        <v>#REF!</v>
      </c>
      <c r="R127" s="524" t="e">
        <f t="shared" si="439"/>
        <v>#REF!</v>
      </c>
    </row>
    <row r="128" spans="1:18">
      <c r="A128" s="1281"/>
      <c r="B128" s="1284"/>
      <c r="C128" s="1283"/>
      <c r="D128" s="241" t="s">
        <v>16</v>
      </c>
      <c r="E128" s="234">
        <f>E127/E126</f>
        <v>0.24270008701829013</v>
      </c>
      <c r="F128" s="234">
        <v>0.21546155215280113</v>
      </c>
      <c r="G128" s="234">
        <f>G127/G126</f>
        <v>0.2137243394662488</v>
      </c>
      <c r="H128" s="452"/>
      <c r="I128" s="453">
        <f t="shared" ref="I128" si="440">G128-F128</f>
        <v>-1.7372126865523307E-3</v>
      </c>
      <c r="J128" s="454"/>
      <c r="K128" s="453">
        <f t="shared" ref="K128" si="441">G128-E128</f>
        <v>-2.8975747552041325E-2</v>
      </c>
      <c r="L128" s="11" t="e">
        <f t="shared" ref="L128:N128" si="442">L127/L126</f>
        <v>#REF!</v>
      </c>
      <c r="M128" s="11" t="e">
        <f t="shared" si="442"/>
        <v>#REF!</v>
      </c>
      <c r="N128" s="11" t="e">
        <f t="shared" si="442"/>
        <v>#REF!</v>
      </c>
      <c r="O128" s="452"/>
      <c r="P128" s="453" t="e">
        <f t="shared" ref="P128" si="443">N128-M128</f>
        <v>#REF!</v>
      </c>
      <c r="Q128" s="454"/>
      <c r="R128" s="571" t="e">
        <f t="shared" ref="R128" si="444">N128-L128</f>
        <v>#REF!</v>
      </c>
    </row>
    <row r="129" spans="1:18">
      <c r="A129" s="1281"/>
      <c r="B129" s="1284"/>
      <c r="C129" s="1283" t="s">
        <v>17</v>
      </c>
      <c r="D129" s="241" t="s">
        <v>14</v>
      </c>
      <c r="E129" s="233">
        <v>901.13058576909589</v>
      </c>
      <c r="F129" s="243">
        <v>863.35487917318687</v>
      </c>
      <c r="G129" s="243">
        <f>F130*G126</f>
        <v>834.38700075912482</v>
      </c>
      <c r="H129" s="78">
        <f t="shared" ref="H129" si="445">G129-F129</f>
        <v>-28.967878414062056</v>
      </c>
      <c r="I129" s="86">
        <f t="shared" ref="I129" si="446">IF(F129=0," ",H129/F129)</f>
        <v>-3.3552689760442268E-2</v>
      </c>
      <c r="J129" s="78">
        <f t="shared" ref="J129" si="447">G129-E129</f>
        <v>-66.743585009971071</v>
      </c>
      <c r="K129" s="86">
        <f t="shared" ref="K129" si="448">IF(E129=0," ",J129/E129)</f>
        <v>-7.4066496092801942E-2</v>
      </c>
      <c r="L129" s="13" t="e">
        <f>E129+'01-2021'!#REF!</f>
        <v>#REF!</v>
      </c>
      <c r="M129" s="13" t="e">
        <f>F129+'01-2021'!#REF!</f>
        <v>#REF!</v>
      </c>
      <c r="N129" s="13" t="e">
        <f>G129+'01-2021'!#REF!</f>
        <v>#REF!</v>
      </c>
      <c r="O129" s="78" t="e">
        <f t="shared" ref="O129" si="449">N129-M129</f>
        <v>#REF!</v>
      </c>
      <c r="P129" s="86" t="e">
        <f t="shared" ref="P129" si="450">IF(M129=0," ",O129/M129)</f>
        <v>#REF!</v>
      </c>
      <c r="Q129" s="78" t="e">
        <f t="shared" ref="Q129" si="451">N129-L129</f>
        <v>#REF!</v>
      </c>
      <c r="R129" s="524" t="e">
        <f t="shared" ref="R129" si="452">IF(L129=0," ",Q129/L129)</f>
        <v>#REF!</v>
      </c>
    </row>
    <row r="130" spans="1:18">
      <c r="A130" s="1281"/>
      <c r="B130" s="1284"/>
      <c r="C130" s="1283"/>
      <c r="D130" s="241" t="s">
        <v>16</v>
      </c>
      <c r="E130" s="234">
        <v>0.18372737295474312</v>
      </c>
      <c r="F130" s="244">
        <v>0.1869715714885255</v>
      </c>
      <c r="G130" s="244">
        <f>G129/G126</f>
        <v>0.1869715714885255</v>
      </c>
      <c r="H130" s="452"/>
      <c r="I130" s="453">
        <f t="shared" ref="I130" si="453">G130-F130</f>
        <v>0</v>
      </c>
      <c r="J130" s="454"/>
      <c r="K130" s="453">
        <f t="shared" ref="K130" si="454">G130-E130</f>
        <v>3.2441985337823831E-3</v>
      </c>
      <c r="L130" s="11" t="e">
        <f t="shared" ref="L130:N130" si="455">L129/L126</f>
        <v>#REF!</v>
      </c>
      <c r="M130" s="11" t="e">
        <f t="shared" si="455"/>
        <v>#REF!</v>
      </c>
      <c r="N130" s="11" t="e">
        <f t="shared" si="455"/>
        <v>#REF!</v>
      </c>
      <c r="O130" s="452"/>
      <c r="P130" s="453" t="e">
        <f t="shared" ref="P130" si="456">N130-M130</f>
        <v>#REF!</v>
      </c>
      <c r="Q130" s="454"/>
      <c r="R130" s="571" t="e">
        <f t="shared" ref="R130" si="457">N130-L130</f>
        <v>#REF!</v>
      </c>
    </row>
    <row r="131" spans="1:18">
      <c r="A131" s="1281"/>
      <c r="B131" s="1284"/>
      <c r="C131" s="1283" t="s">
        <v>18</v>
      </c>
      <c r="D131" s="241" t="s">
        <v>14</v>
      </c>
      <c r="E131" s="441">
        <f>E127-E129</f>
        <v>289.24441423090411</v>
      </c>
      <c r="F131" s="233">
        <f>F127-F129</f>
        <v>131.55456531829839</v>
      </c>
      <c r="G131" s="243">
        <f>G127-G129</f>
        <v>119.38799924087516</v>
      </c>
      <c r="H131" s="78">
        <f t="shared" ref="H131" si="458">G131-F131</f>
        <v>-12.166566077423226</v>
      </c>
      <c r="I131" s="86">
        <f t="shared" ref="I131" si="459">IF(F131=0," ",H131/F131)</f>
        <v>-9.2483039626834879E-2</v>
      </c>
      <c r="J131" s="78">
        <f t="shared" ref="J131" si="460">G131-E131</f>
        <v>-169.85641499002895</v>
      </c>
      <c r="K131" s="86">
        <f t="shared" ref="K131" si="461">IF(E131=0," ",J131/E131)</f>
        <v>-0.58724181568613598</v>
      </c>
      <c r="L131" s="13" t="e">
        <f>E131+'01-2021'!#REF!</f>
        <v>#REF!</v>
      </c>
      <c r="M131" s="13" t="e">
        <f>F131+'01-2021'!#REF!</f>
        <v>#REF!</v>
      </c>
      <c r="N131" s="13" t="e">
        <f>G131+'01-2021'!#REF!</f>
        <v>#REF!</v>
      </c>
      <c r="O131" s="78" t="e">
        <f t="shared" ref="O131" si="462">N131-M131</f>
        <v>#REF!</v>
      </c>
      <c r="P131" s="86" t="e">
        <f t="shared" ref="P131" si="463">IF(M131=0," ",O131/M131)</f>
        <v>#REF!</v>
      </c>
      <c r="Q131" s="78" t="e">
        <f t="shared" ref="Q131" si="464">N131-L131</f>
        <v>#REF!</v>
      </c>
      <c r="R131" s="524" t="e">
        <f t="shared" ref="R131" si="465">IF(L131=0," ",Q131/L131)</f>
        <v>#REF!</v>
      </c>
    </row>
    <row r="132" spans="1:18">
      <c r="A132" s="1281"/>
      <c r="B132" s="1284"/>
      <c r="C132" s="1283"/>
      <c r="D132" s="241" t="s">
        <v>16</v>
      </c>
      <c r="E132" s="442">
        <f>E131/E126</f>
        <v>5.8972714063547024E-2</v>
      </c>
      <c r="F132" s="234">
        <f>F131/F126</f>
        <v>2.848998066427564E-2</v>
      </c>
      <c r="G132" s="244">
        <f>G131/G126</f>
        <v>2.6752767977723319E-2</v>
      </c>
      <c r="H132" s="452"/>
      <c r="I132" s="453">
        <f t="shared" ref="I132" si="466">G132-F132</f>
        <v>-1.7372126865523203E-3</v>
      </c>
      <c r="J132" s="454"/>
      <c r="K132" s="453">
        <f t="shared" ref="K132" si="467">G132-E132</f>
        <v>-3.2219946085823709E-2</v>
      </c>
      <c r="L132" s="11" t="e">
        <f t="shared" ref="L132:N132" si="468">L131/L126</f>
        <v>#REF!</v>
      </c>
      <c r="M132" s="11" t="e">
        <f t="shared" si="468"/>
        <v>#REF!</v>
      </c>
      <c r="N132" s="11" t="e">
        <f t="shared" si="468"/>
        <v>#REF!</v>
      </c>
      <c r="O132" s="452"/>
      <c r="P132" s="453" t="e">
        <f t="shared" ref="P132" si="469">N132-M132</f>
        <v>#REF!</v>
      </c>
      <c r="Q132" s="454"/>
      <c r="R132" s="571" t="e">
        <f t="shared" ref="R132" si="470">N132-L132</f>
        <v>#REF!</v>
      </c>
    </row>
    <row r="133" spans="1:18" ht="24.75" customHeight="1">
      <c r="A133" s="1281"/>
      <c r="B133" s="1284"/>
      <c r="C133" s="443" t="s">
        <v>111</v>
      </c>
      <c r="D133" s="241" t="s">
        <v>14</v>
      </c>
      <c r="E133" s="233">
        <f>E126-E127</f>
        <v>3714.3410000000003</v>
      </c>
      <c r="F133" s="245">
        <f>F126-F127</f>
        <v>3622.6635496263461</v>
      </c>
      <c r="G133" s="233">
        <f>G134+G135</f>
        <v>3508.866</v>
      </c>
      <c r="H133" s="78">
        <f t="shared" ref="H133:H137" si="471">G133-F133</f>
        <v>-113.79754962634615</v>
      </c>
      <c r="I133" s="86">
        <f t="shared" ref="I133:I137" si="472">IF(F133=0," ",H133/F133)</f>
        <v>-3.1412674146370459E-2</v>
      </c>
      <c r="J133" s="78">
        <f t="shared" ref="J133:J137" si="473">G133-E133</f>
        <v>-205.47500000000036</v>
      </c>
      <c r="K133" s="86">
        <f t="shared" ref="K133:K137" si="474">IF(E133=0," ",J133/E133)</f>
        <v>-5.5319368900163E-2</v>
      </c>
      <c r="L133" s="13" t="e">
        <f>E133+'01-2021'!#REF!</f>
        <v>#REF!</v>
      </c>
      <c r="M133" s="13" t="e">
        <f>F133+'01-2021'!#REF!</f>
        <v>#REF!</v>
      </c>
      <c r="N133" s="13" t="e">
        <f>G133+'01-2021'!#REF!</f>
        <v>#REF!</v>
      </c>
      <c r="O133" s="78" t="e">
        <f t="shared" ref="O133:O137" si="475">N133-M133</f>
        <v>#REF!</v>
      </c>
      <c r="P133" s="86" t="e">
        <f t="shared" ref="P133:P137" si="476">IF(M133=0," ",O133/M133)</f>
        <v>#REF!</v>
      </c>
      <c r="Q133" s="78" t="e">
        <f t="shared" ref="Q133:Q137" si="477">N133-L133</f>
        <v>#REF!</v>
      </c>
      <c r="R133" s="524" t="e">
        <f t="shared" ref="R133:R137" si="478">IF(L133=0," ",Q133/L133)</f>
        <v>#REF!</v>
      </c>
    </row>
    <row r="134" spans="1:18" ht="24.75" customHeight="1">
      <c r="A134" s="1281"/>
      <c r="B134" s="1284"/>
      <c r="C134" s="444" t="s">
        <v>104</v>
      </c>
      <c r="D134" s="241" t="s">
        <v>14</v>
      </c>
      <c r="E134" s="236">
        <v>23.507999999999999</v>
      </c>
      <c r="F134" s="440">
        <f>E134</f>
        <v>23.507999999999999</v>
      </c>
      <c r="G134" s="236">
        <v>19.055</v>
      </c>
      <c r="H134" s="78">
        <f t="shared" si="471"/>
        <v>-4.4529999999999994</v>
      </c>
      <c r="I134" s="86">
        <f t="shared" si="472"/>
        <v>-0.18942487663774032</v>
      </c>
      <c r="J134" s="78">
        <f t="shared" si="473"/>
        <v>-4.4529999999999994</v>
      </c>
      <c r="K134" s="86">
        <f t="shared" si="474"/>
        <v>-0.18942487663774032</v>
      </c>
      <c r="L134" s="13" t="e">
        <f>E134+'01-2021'!#REF!</f>
        <v>#REF!</v>
      </c>
      <c r="M134" s="13" t="e">
        <f>F134+'01-2021'!#REF!</f>
        <v>#REF!</v>
      </c>
      <c r="N134" s="13" t="e">
        <f>G134+'01-2021'!#REF!</f>
        <v>#REF!</v>
      </c>
      <c r="O134" s="78" t="e">
        <f t="shared" si="475"/>
        <v>#REF!</v>
      </c>
      <c r="P134" s="86" t="e">
        <f t="shared" si="476"/>
        <v>#REF!</v>
      </c>
      <c r="Q134" s="78" t="e">
        <f t="shared" si="477"/>
        <v>#REF!</v>
      </c>
      <c r="R134" s="524" t="e">
        <f t="shared" si="478"/>
        <v>#REF!</v>
      </c>
    </row>
    <row r="135" spans="1:18" ht="34.5" customHeight="1" thickBot="1">
      <c r="A135" s="1281"/>
      <c r="B135" s="1284"/>
      <c r="C135" s="443" t="s">
        <v>106</v>
      </c>
      <c r="D135" s="241" t="s">
        <v>14</v>
      </c>
      <c r="E135" s="246">
        <f>E133-E134</f>
        <v>3690.8330000000005</v>
      </c>
      <c r="F135" s="247">
        <f>F133-F134</f>
        <v>3599.1555496263463</v>
      </c>
      <c r="G135" s="246">
        <v>3489.8110000000001</v>
      </c>
      <c r="H135" s="78">
        <f t="shared" si="471"/>
        <v>-109.34454962634618</v>
      </c>
      <c r="I135" s="86">
        <f t="shared" si="472"/>
        <v>-3.0380612373838083E-2</v>
      </c>
      <c r="J135" s="78">
        <f t="shared" si="473"/>
        <v>-201.02200000000039</v>
      </c>
      <c r="K135" s="86">
        <f t="shared" si="474"/>
        <v>-5.4465211511872891E-2</v>
      </c>
      <c r="L135" s="13" t="e">
        <f>E135+'01-2021'!#REF!</f>
        <v>#REF!</v>
      </c>
      <c r="M135" s="13" t="e">
        <f>F135+'01-2021'!#REF!</f>
        <v>#REF!</v>
      </c>
      <c r="N135" s="13" t="e">
        <f>G135+'01-2021'!#REF!</f>
        <v>#REF!</v>
      </c>
      <c r="O135" s="78" t="e">
        <f t="shared" si="475"/>
        <v>#REF!</v>
      </c>
      <c r="P135" s="86" t="e">
        <f t="shared" si="476"/>
        <v>#REF!</v>
      </c>
      <c r="Q135" s="78" t="e">
        <f t="shared" si="477"/>
        <v>#REF!</v>
      </c>
      <c r="R135" s="524" t="e">
        <f t="shared" si="478"/>
        <v>#REF!</v>
      </c>
    </row>
    <row r="136" spans="1:18" ht="22.5" customHeight="1">
      <c r="A136" s="1281">
        <v>14</v>
      </c>
      <c r="B136" s="1284" t="s">
        <v>24</v>
      </c>
      <c r="C136" s="241" t="s">
        <v>19</v>
      </c>
      <c r="D136" s="241" t="s">
        <v>14</v>
      </c>
      <c r="E136" s="230">
        <v>541.84699999999998</v>
      </c>
      <c r="F136" s="94">
        <v>580.37741396344768</v>
      </c>
      <c r="G136" s="230">
        <f>G137+G143</f>
        <v>535.32599999999979</v>
      </c>
      <c r="H136" s="78">
        <f t="shared" si="471"/>
        <v>-45.051413963447885</v>
      </c>
      <c r="I136" s="86">
        <f t="shared" si="472"/>
        <v>-7.7624340437006112E-2</v>
      </c>
      <c r="J136" s="78">
        <f t="shared" si="473"/>
        <v>-6.5210000000001855</v>
      </c>
      <c r="K136" s="86">
        <f t="shared" si="474"/>
        <v>-1.2034762580581207E-2</v>
      </c>
      <c r="L136" s="13" t="e">
        <f>E136+'01-2021'!#REF!</f>
        <v>#REF!</v>
      </c>
      <c r="M136" s="13" t="e">
        <f>F136+'01-2021'!#REF!</f>
        <v>#REF!</v>
      </c>
      <c r="N136" s="13" t="e">
        <f>G136+'01-2021'!#REF!</f>
        <v>#REF!</v>
      </c>
      <c r="O136" s="534" t="e">
        <f t="shared" si="475"/>
        <v>#REF!</v>
      </c>
      <c r="P136" s="535" t="e">
        <f t="shared" si="476"/>
        <v>#REF!</v>
      </c>
      <c r="Q136" s="534" t="e">
        <f t="shared" si="477"/>
        <v>#REF!</v>
      </c>
      <c r="R136" s="536" t="e">
        <f t="shared" si="478"/>
        <v>#REF!</v>
      </c>
    </row>
    <row r="137" spans="1:18">
      <c r="A137" s="1281"/>
      <c r="B137" s="1284"/>
      <c r="C137" s="1283" t="s">
        <v>15</v>
      </c>
      <c r="D137" s="241" t="s">
        <v>14</v>
      </c>
      <c r="E137" s="233">
        <v>145.88499999999999</v>
      </c>
      <c r="F137" s="243">
        <v>178.99694396344768</v>
      </c>
      <c r="G137" s="233">
        <v>125.90699999999977</v>
      </c>
      <c r="H137" s="78">
        <f t="shared" si="471"/>
        <v>-53.089943963447908</v>
      </c>
      <c r="I137" s="86">
        <f t="shared" si="472"/>
        <v>-0.29659692946651212</v>
      </c>
      <c r="J137" s="78">
        <f t="shared" si="473"/>
        <v>-19.978000000000222</v>
      </c>
      <c r="K137" s="86">
        <f t="shared" si="474"/>
        <v>-0.13694348288035249</v>
      </c>
      <c r="L137" s="13" t="e">
        <f>E137+'01-2021'!#REF!</f>
        <v>#REF!</v>
      </c>
      <c r="M137" s="13" t="e">
        <f>F137+'01-2021'!#REF!</f>
        <v>#REF!</v>
      </c>
      <c r="N137" s="13" t="e">
        <f>G137+'01-2021'!#REF!</f>
        <v>#REF!</v>
      </c>
      <c r="O137" s="78" t="e">
        <f t="shared" si="475"/>
        <v>#REF!</v>
      </c>
      <c r="P137" s="86" t="e">
        <f t="shared" si="476"/>
        <v>#REF!</v>
      </c>
      <c r="Q137" s="78" t="e">
        <f t="shared" si="477"/>
        <v>#REF!</v>
      </c>
      <c r="R137" s="524" t="e">
        <f t="shared" si="478"/>
        <v>#REF!</v>
      </c>
    </row>
    <row r="138" spans="1:18">
      <c r="A138" s="1281"/>
      <c r="B138" s="1284"/>
      <c r="C138" s="1283"/>
      <c r="D138" s="241" t="s">
        <v>16</v>
      </c>
      <c r="E138" s="234">
        <v>0.29362062328718586</v>
      </c>
      <c r="F138" s="234">
        <v>0.30841473092666033</v>
      </c>
      <c r="G138" s="234">
        <v>0.29362062328718586</v>
      </c>
      <c r="H138" s="452"/>
      <c r="I138" s="453">
        <f t="shared" ref="I138" si="479">G138-F138</f>
        <v>-1.4794107639474474E-2</v>
      </c>
      <c r="J138" s="454"/>
      <c r="K138" s="453">
        <f t="shared" ref="K138" si="480">G138-E138</f>
        <v>0</v>
      </c>
      <c r="L138" s="11" t="e">
        <f t="shared" ref="L138:N138" si="481">L137/L136</f>
        <v>#REF!</v>
      </c>
      <c r="M138" s="11" t="e">
        <f t="shared" si="481"/>
        <v>#REF!</v>
      </c>
      <c r="N138" s="11" t="e">
        <f t="shared" si="481"/>
        <v>#REF!</v>
      </c>
      <c r="O138" s="452"/>
      <c r="P138" s="453" t="e">
        <f t="shared" ref="P138" si="482">N138-M138</f>
        <v>#REF!</v>
      </c>
      <c r="Q138" s="454"/>
      <c r="R138" s="571" t="e">
        <f t="shared" ref="R138" si="483">N138-L138</f>
        <v>#REF!</v>
      </c>
    </row>
    <row r="139" spans="1:18">
      <c r="A139" s="1281"/>
      <c r="B139" s="1284"/>
      <c r="C139" s="1283" t="s">
        <v>17</v>
      </c>
      <c r="D139" s="241" t="s">
        <v>14</v>
      </c>
      <c r="E139" s="233">
        <v>132.73665987226863</v>
      </c>
      <c r="F139" s="243">
        <v>155.32859375650909</v>
      </c>
      <c r="G139" s="243">
        <f>F140*G136</f>
        <v>143.27131411515239</v>
      </c>
      <c r="H139" s="78">
        <f t="shared" ref="H139" si="484">G139-F139</f>
        <v>-12.0572796413567</v>
      </c>
      <c r="I139" s="86">
        <f t="shared" ref="I139" si="485">IF(F139=0," ",H139/F139)</f>
        <v>-7.7624340437006223E-2</v>
      </c>
      <c r="J139" s="78">
        <f t="shared" ref="J139" si="486">G139-E139</f>
        <v>10.534654242883761</v>
      </c>
      <c r="K139" s="86">
        <f t="shared" ref="K139" si="487">IF(E139=0," ",J139/E139)</f>
        <v>7.9365069552158163E-2</v>
      </c>
      <c r="L139" s="13" t="e">
        <f>E139+'01-2021'!#REF!</f>
        <v>#REF!</v>
      </c>
      <c r="M139" s="13" t="e">
        <f>F139+'01-2021'!#REF!</f>
        <v>#REF!</v>
      </c>
      <c r="N139" s="13" t="e">
        <f>G139+'01-2021'!#REF!</f>
        <v>#REF!</v>
      </c>
      <c r="O139" s="78" t="e">
        <f t="shared" ref="O139" si="488">N139-M139</f>
        <v>#REF!</v>
      </c>
      <c r="P139" s="86" t="e">
        <f t="shared" ref="P139" si="489">IF(M139=0," ",O139/M139)</f>
        <v>#REF!</v>
      </c>
      <c r="Q139" s="78" t="e">
        <f t="shared" ref="Q139" si="490">N139-L139</f>
        <v>#REF!</v>
      </c>
      <c r="R139" s="524" t="e">
        <f t="shared" ref="R139" si="491">IF(L139=0," ",Q139/L139)</f>
        <v>#REF!</v>
      </c>
    </row>
    <row r="140" spans="1:18">
      <c r="A140" s="1281"/>
      <c r="B140" s="1284"/>
      <c r="C140" s="1283"/>
      <c r="D140" s="241" t="s">
        <v>16</v>
      </c>
      <c r="E140" s="234">
        <v>0.2449707387367073</v>
      </c>
      <c r="F140" s="244">
        <v>0.26763376730282568</v>
      </c>
      <c r="G140" s="244">
        <f>G139/G136</f>
        <v>0.26763376730282568</v>
      </c>
      <c r="H140" s="452"/>
      <c r="I140" s="453">
        <f t="shared" ref="I140" si="492">G140-F140</f>
        <v>0</v>
      </c>
      <c r="J140" s="454"/>
      <c r="K140" s="453">
        <f t="shared" ref="K140" si="493">G140-E140</f>
        <v>2.2663028566118376E-2</v>
      </c>
      <c r="L140" s="11" t="e">
        <f t="shared" ref="L140:N140" si="494">L139/L136</f>
        <v>#REF!</v>
      </c>
      <c r="M140" s="11" t="e">
        <f t="shared" si="494"/>
        <v>#REF!</v>
      </c>
      <c r="N140" s="11" t="e">
        <f t="shared" si="494"/>
        <v>#REF!</v>
      </c>
      <c r="O140" s="452"/>
      <c r="P140" s="453" t="e">
        <f t="shared" ref="P140" si="495">N140-M140</f>
        <v>#REF!</v>
      </c>
      <c r="Q140" s="454"/>
      <c r="R140" s="571" t="e">
        <f t="shared" ref="R140" si="496">N140-L140</f>
        <v>#REF!</v>
      </c>
    </row>
    <row r="141" spans="1:18">
      <c r="A141" s="1281"/>
      <c r="B141" s="1284"/>
      <c r="C141" s="1283" t="s">
        <v>18</v>
      </c>
      <c r="D141" s="241" t="s">
        <v>14</v>
      </c>
      <c r="E141" s="441">
        <f>E137-E139</f>
        <v>13.148340127731359</v>
      </c>
      <c r="F141" s="233">
        <f>F137-F139</f>
        <v>23.668350206938584</v>
      </c>
      <c r="G141" s="243">
        <f>G137-G139</f>
        <v>-17.364314115152624</v>
      </c>
      <c r="H141" s="78">
        <f t="shared" ref="H141" si="497">G141-F141</f>
        <v>-41.032664322091208</v>
      </c>
      <c r="I141" s="86">
        <f t="shared" ref="I141" si="498">IF(F141=0," ",H141/F141)</f>
        <v>-1.7336512246663531</v>
      </c>
      <c r="J141" s="78">
        <f t="shared" ref="J141" si="499">G141-E141</f>
        <v>-30.512654242883983</v>
      </c>
      <c r="K141" s="86">
        <f t="shared" ref="K141" si="500">IF(E141=0," ",J141/E141)</f>
        <v>-2.3206468608557889</v>
      </c>
      <c r="L141" s="13" t="e">
        <f>E141+'01-2021'!#REF!</f>
        <v>#REF!</v>
      </c>
      <c r="M141" s="13" t="e">
        <f>F141+'01-2021'!#REF!</f>
        <v>#REF!</v>
      </c>
      <c r="N141" s="13" t="e">
        <f>G141+'01-2021'!#REF!</f>
        <v>#REF!</v>
      </c>
      <c r="O141" s="78" t="e">
        <f t="shared" ref="O141" si="501">N141-M141</f>
        <v>#REF!</v>
      </c>
      <c r="P141" s="86" t="e">
        <f t="shared" ref="P141" si="502">IF(M141=0," ",O141/M141)</f>
        <v>#REF!</v>
      </c>
      <c r="Q141" s="78" t="e">
        <f t="shared" ref="Q141" si="503">N141-L141</f>
        <v>#REF!</v>
      </c>
      <c r="R141" s="524" t="e">
        <f t="shared" ref="R141" si="504">IF(L141=0," ",Q141/L141)</f>
        <v>#REF!</v>
      </c>
    </row>
    <row r="142" spans="1:18">
      <c r="A142" s="1281"/>
      <c r="B142" s="1284"/>
      <c r="C142" s="1283"/>
      <c r="D142" s="241" t="s">
        <v>16</v>
      </c>
      <c r="E142" s="442">
        <f>E141/E136</f>
        <v>2.4265780059188957E-2</v>
      </c>
      <c r="F142" s="234">
        <f>F141/F136</f>
        <v>4.0780963623834647E-2</v>
      </c>
      <c r="G142" s="244">
        <f>G141/G136</f>
        <v>-3.2436896610948528E-2</v>
      </c>
      <c r="H142" s="452"/>
      <c r="I142" s="453">
        <f t="shared" ref="I142" si="505">G142-F142</f>
        <v>-7.3217860234783175E-2</v>
      </c>
      <c r="J142" s="454"/>
      <c r="K142" s="453">
        <f t="shared" ref="K142" si="506">G142-E142</f>
        <v>-5.6702676670137481E-2</v>
      </c>
      <c r="L142" s="11" t="e">
        <f t="shared" ref="L142:N142" si="507">L141/L136</f>
        <v>#REF!</v>
      </c>
      <c r="M142" s="11" t="e">
        <f t="shared" si="507"/>
        <v>#REF!</v>
      </c>
      <c r="N142" s="11" t="e">
        <f t="shared" si="507"/>
        <v>#REF!</v>
      </c>
      <c r="O142" s="452"/>
      <c r="P142" s="453" t="e">
        <f t="shared" ref="P142" si="508">N142-M142</f>
        <v>#REF!</v>
      </c>
      <c r="Q142" s="454"/>
      <c r="R142" s="571" t="e">
        <f t="shared" ref="R142" si="509">N142-L142</f>
        <v>#REF!</v>
      </c>
    </row>
    <row r="143" spans="1:18" ht="26.25" customHeight="1">
      <c r="A143" s="1281"/>
      <c r="B143" s="1284"/>
      <c r="C143" s="443" t="s">
        <v>111</v>
      </c>
      <c r="D143" s="241" t="s">
        <v>14</v>
      </c>
      <c r="E143" s="233">
        <f>E136-E137</f>
        <v>395.96199999999999</v>
      </c>
      <c r="F143" s="245">
        <f>F136-F137</f>
        <v>401.38047</v>
      </c>
      <c r="G143" s="233">
        <v>409.41899999999998</v>
      </c>
      <c r="H143" s="78">
        <f t="shared" ref="H143:H147" si="510">G143-F143</f>
        <v>8.0385299999999802</v>
      </c>
      <c r="I143" s="86">
        <f t="shared" ref="I143:I147" si="511">IF(F143=0," ",H143/F143)</f>
        <v>2.0027207601804792E-2</v>
      </c>
      <c r="J143" s="78">
        <f t="shared" ref="J143:J147" si="512">G143-E143</f>
        <v>13.456999999999994</v>
      </c>
      <c r="K143" s="86">
        <f t="shared" ref="K143:K147" si="513">IF(E143=0," ",J143/E143)</f>
        <v>3.3985584475277913E-2</v>
      </c>
      <c r="L143" s="13" t="e">
        <f>E143+'01-2021'!#REF!</f>
        <v>#REF!</v>
      </c>
      <c r="M143" s="13" t="e">
        <f>F143+'01-2021'!#REF!</f>
        <v>#REF!</v>
      </c>
      <c r="N143" s="13" t="e">
        <f>G143+'01-2021'!#REF!</f>
        <v>#REF!</v>
      </c>
      <c r="O143" s="78" t="e">
        <f t="shared" ref="O143:O147" si="514">N143-M143</f>
        <v>#REF!</v>
      </c>
      <c r="P143" s="86" t="e">
        <f t="shared" ref="P143:P147" si="515">IF(M143=0," ",O143/M143)</f>
        <v>#REF!</v>
      </c>
      <c r="Q143" s="78" t="e">
        <f t="shared" ref="Q143:Q147" si="516">N143-L143</f>
        <v>#REF!</v>
      </c>
      <c r="R143" s="524" t="e">
        <f t="shared" ref="R143:R147" si="517">IF(L143=0," ",Q143/L143)</f>
        <v>#REF!</v>
      </c>
    </row>
    <row r="144" spans="1:18" ht="26.25" customHeight="1">
      <c r="A144" s="1281"/>
      <c r="B144" s="1284"/>
      <c r="C144" s="444" t="s">
        <v>104</v>
      </c>
      <c r="D144" s="241" t="s">
        <v>14</v>
      </c>
      <c r="E144" s="235"/>
      <c r="F144" s="238">
        <v>0</v>
      </c>
      <c r="G144" s="235"/>
      <c r="H144" s="78">
        <f t="shared" si="510"/>
        <v>0</v>
      </c>
      <c r="I144" s="86" t="str">
        <f t="shared" si="511"/>
        <v xml:space="preserve"> </v>
      </c>
      <c r="J144" s="78">
        <f t="shared" si="512"/>
        <v>0</v>
      </c>
      <c r="K144" s="86" t="str">
        <f t="shared" si="513"/>
        <v xml:space="preserve"> </v>
      </c>
      <c r="L144" s="13" t="e">
        <f>E144+'01-2021'!#REF!</f>
        <v>#REF!</v>
      </c>
      <c r="M144" s="13" t="e">
        <f>F144+'01-2021'!#REF!</f>
        <v>#REF!</v>
      </c>
      <c r="N144" s="13" t="e">
        <f>G144+'01-2021'!#REF!</f>
        <v>#REF!</v>
      </c>
      <c r="O144" s="78" t="e">
        <f t="shared" si="514"/>
        <v>#REF!</v>
      </c>
      <c r="P144" s="86" t="e">
        <f t="shared" si="515"/>
        <v>#REF!</v>
      </c>
      <c r="Q144" s="78" t="e">
        <f t="shared" si="516"/>
        <v>#REF!</v>
      </c>
      <c r="R144" s="524" t="e">
        <f t="shared" si="517"/>
        <v>#REF!</v>
      </c>
    </row>
    <row r="145" spans="1:18" ht="30" customHeight="1" thickBot="1">
      <c r="A145" s="1281"/>
      <c r="B145" s="1284"/>
      <c r="C145" s="443" t="s">
        <v>106</v>
      </c>
      <c r="D145" s="241" t="s">
        <v>14</v>
      </c>
      <c r="E145" s="246">
        <f>E143-E144</f>
        <v>395.96199999999999</v>
      </c>
      <c r="F145" s="247">
        <f>F143-F144</f>
        <v>401.38047</v>
      </c>
      <c r="G145" s="246">
        <f>G143-G144</f>
        <v>409.41899999999998</v>
      </c>
      <c r="H145" s="78">
        <f t="shared" si="510"/>
        <v>8.0385299999999802</v>
      </c>
      <c r="I145" s="86">
        <f t="shared" si="511"/>
        <v>2.0027207601804792E-2</v>
      </c>
      <c r="J145" s="78">
        <f t="shared" si="512"/>
        <v>13.456999999999994</v>
      </c>
      <c r="K145" s="86">
        <f t="shared" si="513"/>
        <v>3.3985584475277913E-2</v>
      </c>
      <c r="L145" s="13" t="e">
        <f>E145+'01-2021'!#REF!</f>
        <v>#REF!</v>
      </c>
      <c r="M145" s="13" t="e">
        <f>F145+'01-2021'!#REF!</f>
        <v>#REF!</v>
      </c>
      <c r="N145" s="13" t="e">
        <f>G145+'01-2021'!#REF!</f>
        <v>#REF!</v>
      </c>
      <c r="O145" s="78" t="e">
        <f t="shared" si="514"/>
        <v>#REF!</v>
      </c>
      <c r="P145" s="86" t="e">
        <f t="shared" si="515"/>
        <v>#REF!</v>
      </c>
      <c r="Q145" s="78" t="e">
        <f t="shared" si="516"/>
        <v>#REF!</v>
      </c>
      <c r="R145" s="524" t="e">
        <f t="shared" si="517"/>
        <v>#REF!</v>
      </c>
    </row>
    <row r="146" spans="1:18" ht="22.5" customHeight="1">
      <c r="A146" s="1281">
        <v>15</v>
      </c>
      <c r="B146" s="1285" t="s">
        <v>88</v>
      </c>
      <c r="C146" s="241" t="s">
        <v>19</v>
      </c>
      <c r="D146" s="241" t="s">
        <v>14</v>
      </c>
      <c r="E146" s="230">
        <f t="shared" ref="E146:G147" si="518">E126+E136</f>
        <v>5446.5630000000001</v>
      </c>
      <c r="F146" s="94">
        <f t="shared" si="518"/>
        <v>5197.9504080812794</v>
      </c>
      <c r="G146" s="230">
        <f t="shared" si="518"/>
        <v>4997.9669999999996</v>
      </c>
      <c r="H146" s="78">
        <f t="shared" si="510"/>
        <v>-199.98340808127978</v>
      </c>
      <c r="I146" s="86">
        <f t="shared" si="511"/>
        <v>-3.8473512130928485E-2</v>
      </c>
      <c r="J146" s="78">
        <f t="shared" si="512"/>
        <v>-448.59600000000046</v>
      </c>
      <c r="K146" s="86">
        <f t="shared" si="513"/>
        <v>-8.236313432893376E-2</v>
      </c>
      <c r="L146" s="13" t="e">
        <f>E146+'01-2021'!#REF!</f>
        <v>#REF!</v>
      </c>
      <c r="M146" s="13" t="e">
        <f>F146+'01-2021'!#REF!</f>
        <v>#REF!</v>
      </c>
      <c r="N146" s="13" t="e">
        <f>G146+'01-2021'!#REF!</f>
        <v>#REF!</v>
      </c>
      <c r="O146" s="534" t="e">
        <f t="shared" si="514"/>
        <v>#REF!</v>
      </c>
      <c r="P146" s="535" t="e">
        <f t="shared" si="515"/>
        <v>#REF!</v>
      </c>
      <c r="Q146" s="534" t="e">
        <f t="shared" si="516"/>
        <v>#REF!</v>
      </c>
      <c r="R146" s="536" t="e">
        <f t="shared" si="517"/>
        <v>#REF!</v>
      </c>
    </row>
    <row r="147" spans="1:18">
      <c r="A147" s="1281"/>
      <c r="B147" s="1285"/>
      <c r="C147" s="1283" t="s">
        <v>15</v>
      </c>
      <c r="D147" s="241" t="s">
        <v>14</v>
      </c>
      <c r="E147" s="233">
        <f t="shared" si="518"/>
        <v>1336.26</v>
      </c>
      <c r="F147" s="243">
        <f t="shared" si="518"/>
        <v>1173.906388454933</v>
      </c>
      <c r="G147" s="233">
        <f t="shared" si="518"/>
        <v>1079.6819999999998</v>
      </c>
      <c r="H147" s="78">
        <f t="shared" si="510"/>
        <v>-94.224388454933205</v>
      </c>
      <c r="I147" s="86">
        <f t="shared" si="511"/>
        <v>-8.0265674828594341E-2</v>
      </c>
      <c r="J147" s="78">
        <f t="shared" si="512"/>
        <v>-256.5780000000002</v>
      </c>
      <c r="K147" s="86">
        <f t="shared" si="513"/>
        <v>-0.19201203358627827</v>
      </c>
      <c r="L147" s="13" t="e">
        <f>E147+'01-2021'!#REF!</f>
        <v>#REF!</v>
      </c>
      <c r="M147" s="13" t="e">
        <f>F147+'01-2021'!#REF!</f>
        <v>#REF!</v>
      </c>
      <c r="N147" s="13" t="e">
        <f>G147+'01-2021'!#REF!</f>
        <v>#REF!</v>
      </c>
      <c r="O147" s="78" t="e">
        <f t="shared" si="514"/>
        <v>#REF!</v>
      </c>
      <c r="P147" s="86" t="e">
        <f t="shared" si="515"/>
        <v>#REF!</v>
      </c>
      <c r="Q147" s="78" t="e">
        <f t="shared" si="516"/>
        <v>#REF!</v>
      </c>
      <c r="R147" s="524" t="e">
        <f t="shared" si="517"/>
        <v>#REF!</v>
      </c>
    </row>
    <row r="148" spans="1:18">
      <c r="A148" s="1281"/>
      <c r="B148" s="1285"/>
      <c r="C148" s="1283"/>
      <c r="D148" s="241" t="s">
        <v>16</v>
      </c>
      <c r="E148" s="234">
        <f>E147/E146</f>
        <v>0.24534004288576117</v>
      </c>
      <c r="F148" s="244">
        <f>F147/F146</f>
        <v>0.22584024399883748</v>
      </c>
      <c r="G148" s="234">
        <f>G147/G146</f>
        <v>0.21602423545413563</v>
      </c>
      <c r="H148" s="452"/>
      <c r="I148" s="453">
        <f t="shared" ref="I148" si="519">G148-F148</f>
        <v>-9.8160085447018541E-3</v>
      </c>
      <c r="J148" s="454"/>
      <c r="K148" s="453">
        <f t="shared" ref="K148" si="520">G148-E148</f>
        <v>-2.931580743162554E-2</v>
      </c>
      <c r="L148" s="11" t="e">
        <f t="shared" ref="L148:N148" si="521">L147/L146</f>
        <v>#REF!</v>
      </c>
      <c r="M148" s="11" t="e">
        <f t="shared" si="521"/>
        <v>#REF!</v>
      </c>
      <c r="N148" s="11" t="e">
        <f t="shared" si="521"/>
        <v>#REF!</v>
      </c>
      <c r="O148" s="452"/>
      <c r="P148" s="453" t="e">
        <f t="shared" ref="P148" si="522">N148-M148</f>
        <v>#REF!</v>
      </c>
      <c r="Q148" s="454"/>
      <c r="R148" s="571" t="e">
        <f t="shared" ref="R148" si="523">N148-L148</f>
        <v>#REF!</v>
      </c>
    </row>
    <row r="149" spans="1:18">
      <c r="A149" s="1281"/>
      <c r="B149" s="1285"/>
      <c r="C149" s="1283" t="s">
        <v>17</v>
      </c>
      <c r="D149" s="241" t="s">
        <v>14</v>
      </c>
      <c r="E149" s="233">
        <f>E129+E139</f>
        <v>1033.8672456413644</v>
      </c>
      <c r="F149" s="243">
        <f>F129+F139</f>
        <v>1018.683472929696</v>
      </c>
      <c r="G149" s="233">
        <f>G129+G139</f>
        <v>977.65831487427727</v>
      </c>
      <c r="H149" s="78">
        <f t="shared" ref="H149" si="524">G149-F149</f>
        <v>-41.025158055418729</v>
      </c>
      <c r="I149" s="86">
        <f t="shared" ref="I149" si="525">IF(F149=0," ",H149/F149)</f>
        <v>-4.0272723712137873E-2</v>
      </c>
      <c r="J149" s="78">
        <f t="shared" ref="J149" si="526">G149-E149</f>
        <v>-56.208930767087168</v>
      </c>
      <c r="K149" s="86">
        <f t="shared" ref="K149" si="527">IF(E149=0," ",J149/E149)</f>
        <v>-5.4367648268243272E-2</v>
      </c>
      <c r="L149" s="13" t="e">
        <f>E149+'01-2021'!#REF!</f>
        <v>#REF!</v>
      </c>
      <c r="M149" s="13" t="e">
        <f>F149+'01-2021'!#REF!</f>
        <v>#REF!</v>
      </c>
      <c r="N149" s="13" t="e">
        <f>G149+'01-2021'!#REF!</f>
        <v>#REF!</v>
      </c>
      <c r="O149" s="78" t="e">
        <f t="shared" ref="O149" si="528">N149-M149</f>
        <v>#REF!</v>
      </c>
      <c r="P149" s="86" t="e">
        <f t="shared" ref="P149" si="529">IF(M149=0," ",O149/M149)</f>
        <v>#REF!</v>
      </c>
      <c r="Q149" s="78" t="e">
        <f t="shared" ref="Q149" si="530">N149-L149</f>
        <v>#REF!</v>
      </c>
      <c r="R149" s="524" t="e">
        <f t="shared" ref="R149" si="531">IF(L149=0," ",Q149/L149)</f>
        <v>#REF!</v>
      </c>
    </row>
    <row r="150" spans="1:18">
      <c r="A150" s="1281"/>
      <c r="B150" s="1285"/>
      <c r="C150" s="1283"/>
      <c r="D150" s="241" t="s">
        <v>16</v>
      </c>
      <c r="E150" s="234">
        <f>E149/E146</f>
        <v>0.18982012062310938</v>
      </c>
      <c r="F150" s="244">
        <f>F149/F146</f>
        <v>0.19597791301470358</v>
      </c>
      <c r="G150" s="234">
        <f>G149/G146</f>
        <v>0.19561119848816075</v>
      </c>
      <c r="H150" s="452"/>
      <c r="I150" s="453">
        <f t="shared" ref="I150" si="532">G150-F150</f>
        <v>-3.6671452654282732E-4</v>
      </c>
      <c r="J150" s="454"/>
      <c r="K150" s="453">
        <f t="shared" ref="K150" si="533">G150-E150</f>
        <v>5.7910778650513695E-3</v>
      </c>
      <c r="L150" s="11" t="e">
        <f t="shared" ref="L150:N150" si="534">L149/L146</f>
        <v>#REF!</v>
      </c>
      <c r="M150" s="11" t="e">
        <f t="shared" si="534"/>
        <v>#REF!</v>
      </c>
      <c r="N150" s="11" t="e">
        <f t="shared" si="534"/>
        <v>#REF!</v>
      </c>
      <c r="O150" s="452"/>
      <c r="P150" s="453" t="e">
        <f t="shared" ref="P150" si="535">N150-M150</f>
        <v>#REF!</v>
      </c>
      <c r="Q150" s="454"/>
      <c r="R150" s="571" t="e">
        <f t="shared" ref="R150" si="536">N150-L150</f>
        <v>#REF!</v>
      </c>
    </row>
    <row r="151" spans="1:18">
      <c r="A151" s="1281"/>
      <c r="B151" s="1285"/>
      <c r="C151" s="1283" t="s">
        <v>18</v>
      </c>
      <c r="D151" s="241" t="s">
        <v>14</v>
      </c>
      <c r="E151" s="441">
        <f>E147-E149</f>
        <v>302.39275435863556</v>
      </c>
      <c r="F151" s="243">
        <f>F131+F141</f>
        <v>155.22291552523697</v>
      </c>
      <c r="G151" s="233">
        <f>G131+G141</f>
        <v>102.02368512572254</v>
      </c>
      <c r="H151" s="78">
        <f t="shared" ref="H151" si="537">G151-F151</f>
        <v>-53.199230399514434</v>
      </c>
      <c r="I151" s="86">
        <f t="shared" ref="I151" si="538">IF(F151=0," ",H151/F151)</f>
        <v>-0.34272794206642138</v>
      </c>
      <c r="J151" s="78">
        <f t="shared" ref="J151" si="539">G151-E151</f>
        <v>-200.36906923291303</v>
      </c>
      <c r="K151" s="86">
        <f t="shared" ref="K151" si="540">IF(E151=0," ",J151/E151)</f>
        <v>-0.662612004900345</v>
      </c>
      <c r="L151" s="13" t="e">
        <f>E151+'01-2021'!#REF!</f>
        <v>#REF!</v>
      </c>
      <c r="M151" s="13" t="e">
        <f>F151+'01-2021'!#REF!</f>
        <v>#REF!</v>
      </c>
      <c r="N151" s="13" t="e">
        <f>G151+'01-2021'!#REF!</f>
        <v>#REF!</v>
      </c>
      <c r="O151" s="78" t="e">
        <f t="shared" ref="O151" si="541">N151-M151</f>
        <v>#REF!</v>
      </c>
      <c r="P151" s="86" t="e">
        <f t="shared" ref="P151" si="542">IF(M151=0," ",O151/M151)</f>
        <v>#REF!</v>
      </c>
      <c r="Q151" s="78" t="e">
        <f t="shared" ref="Q151" si="543">N151-L151</f>
        <v>#REF!</v>
      </c>
      <c r="R151" s="524" t="e">
        <f t="shared" ref="R151" si="544">IF(L151=0," ",Q151/L151)</f>
        <v>#REF!</v>
      </c>
    </row>
    <row r="152" spans="1:18">
      <c r="A152" s="1281"/>
      <c r="B152" s="1285"/>
      <c r="C152" s="1283"/>
      <c r="D152" s="241" t="s">
        <v>16</v>
      </c>
      <c r="E152" s="442">
        <f>E151/E146</f>
        <v>5.5519922262651795E-2</v>
      </c>
      <c r="F152" s="244">
        <f>F151/F146</f>
        <v>2.9862330984133888E-2</v>
      </c>
      <c r="G152" s="234">
        <f>G151/G146</f>
        <v>2.0413036965974875E-2</v>
      </c>
      <c r="H152" s="452"/>
      <c r="I152" s="453">
        <f t="shared" ref="I152" si="545">G152-F152</f>
        <v>-9.4492940181590129E-3</v>
      </c>
      <c r="J152" s="454"/>
      <c r="K152" s="453">
        <f t="shared" ref="K152" si="546">G152-E152</f>
        <v>-3.5106885296676923E-2</v>
      </c>
      <c r="L152" s="11" t="e">
        <f t="shared" ref="L152:N152" si="547">L151/L146</f>
        <v>#REF!</v>
      </c>
      <c r="M152" s="11" t="e">
        <f t="shared" si="547"/>
        <v>#REF!</v>
      </c>
      <c r="N152" s="11" t="e">
        <f t="shared" si="547"/>
        <v>#REF!</v>
      </c>
      <c r="O152" s="452"/>
      <c r="P152" s="453" t="e">
        <f t="shared" ref="P152" si="548">N152-M152</f>
        <v>#REF!</v>
      </c>
      <c r="Q152" s="454"/>
      <c r="R152" s="571" t="e">
        <f t="shared" ref="R152" si="549">N152-L152</f>
        <v>#REF!</v>
      </c>
    </row>
    <row r="153" spans="1:18" ht="31.5" customHeight="1">
      <c r="A153" s="1281"/>
      <c r="B153" s="1285"/>
      <c r="C153" s="443" t="s">
        <v>111</v>
      </c>
      <c r="D153" s="241" t="s">
        <v>14</v>
      </c>
      <c r="E153" s="233">
        <f t="shared" ref="E153:G155" si="550">E133+E143</f>
        <v>4110.3029999999999</v>
      </c>
      <c r="F153" s="243">
        <f t="shared" si="550"/>
        <v>4024.0440196263462</v>
      </c>
      <c r="G153" s="233">
        <f t="shared" si="550"/>
        <v>3918.2849999999999</v>
      </c>
      <c r="H153" s="78">
        <f t="shared" ref="H153:H157" si="551">G153-F153</f>
        <v>-105.75901962634634</v>
      </c>
      <c r="I153" s="86">
        <f t="shared" ref="I153:I157" si="552">IF(F153=0," ",H153/F153)</f>
        <v>-2.6281775027939835E-2</v>
      </c>
      <c r="J153" s="78">
        <f t="shared" ref="J153:J157" si="553">G153-E153</f>
        <v>-192.01800000000003</v>
      </c>
      <c r="K153" s="86">
        <f t="shared" ref="K153:K157" si="554">IF(E153=0," ",J153/E153)</f>
        <v>-4.6716263983458163E-2</v>
      </c>
      <c r="L153" s="13" t="e">
        <f>E153+'01-2021'!#REF!</f>
        <v>#REF!</v>
      </c>
      <c r="M153" s="13" t="e">
        <f>F153+'01-2021'!#REF!</f>
        <v>#REF!</v>
      </c>
      <c r="N153" s="13" t="e">
        <f>G153+'01-2021'!#REF!</f>
        <v>#REF!</v>
      </c>
      <c r="O153" s="78" t="e">
        <f t="shared" ref="O153:O157" si="555">N153-M153</f>
        <v>#REF!</v>
      </c>
      <c r="P153" s="86" t="e">
        <f t="shared" ref="P153:P157" si="556">IF(M153=0," ",O153/M153)</f>
        <v>#REF!</v>
      </c>
      <c r="Q153" s="78" t="e">
        <f t="shared" ref="Q153:Q157" si="557">N153-L153</f>
        <v>#REF!</v>
      </c>
      <c r="R153" s="524" t="e">
        <f t="shared" ref="R153:R157" si="558">IF(L153=0," ",Q153/L153)</f>
        <v>#REF!</v>
      </c>
    </row>
    <row r="154" spans="1:18" ht="25.5" customHeight="1">
      <c r="A154" s="1281"/>
      <c r="B154" s="1285"/>
      <c r="C154" s="444" t="s">
        <v>104</v>
      </c>
      <c r="D154" s="241" t="s">
        <v>14</v>
      </c>
      <c r="E154" s="235">
        <f t="shared" si="550"/>
        <v>23.507999999999999</v>
      </c>
      <c r="F154" s="437">
        <f t="shared" si="550"/>
        <v>23.507999999999999</v>
      </c>
      <c r="G154" s="235">
        <f t="shared" si="550"/>
        <v>19.055</v>
      </c>
      <c r="H154" s="78">
        <f t="shared" si="551"/>
        <v>-4.4529999999999994</v>
      </c>
      <c r="I154" s="86">
        <f t="shared" si="552"/>
        <v>-0.18942487663774032</v>
      </c>
      <c r="J154" s="78">
        <f t="shared" si="553"/>
        <v>-4.4529999999999994</v>
      </c>
      <c r="K154" s="86">
        <f t="shared" si="554"/>
        <v>-0.18942487663774032</v>
      </c>
      <c r="L154" s="13" t="e">
        <f>E154+'01-2021'!#REF!</f>
        <v>#REF!</v>
      </c>
      <c r="M154" s="13" t="e">
        <f>F154+'01-2021'!#REF!</f>
        <v>#REF!</v>
      </c>
      <c r="N154" s="13" t="e">
        <f>G154+'01-2021'!#REF!</f>
        <v>#REF!</v>
      </c>
      <c r="O154" s="78" t="e">
        <f t="shared" si="555"/>
        <v>#REF!</v>
      </c>
      <c r="P154" s="86" t="e">
        <f t="shared" si="556"/>
        <v>#REF!</v>
      </c>
      <c r="Q154" s="78" t="e">
        <f t="shared" si="557"/>
        <v>#REF!</v>
      </c>
      <c r="R154" s="524" t="e">
        <f t="shared" si="558"/>
        <v>#REF!</v>
      </c>
    </row>
    <row r="155" spans="1:18" ht="27.75" customHeight="1" thickBot="1">
      <c r="A155" s="1281"/>
      <c r="B155" s="1285"/>
      <c r="C155" s="443" t="s">
        <v>106</v>
      </c>
      <c r="D155" s="241" t="s">
        <v>14</v>
      </c>
      <c r="E155" s="246">
        <f t="shared" si="550"/>
        <v>4086.7950000000005</v>
      </c>
      <c r="F155" s="247">
        <f t="shared" si="550"/>
        <v>4000.5360196263464</v>
      </c>
      <c r="G155" s="246">
        <f t="shared" si="550"/>
        <v>3899.23</v>
      </c>
      <c r="H155" s="78">
        <f t="shared" si="551"/>
        <v>-101.30601962634637</v>
      </c>
      <c r="I155" s="86">
        <f t="shared" si="552"/>
        <v>-2.5323111485397509E-2</v>
      </c>
      <c r="J155" s="78">
        <f t="shared" si="553"/>
        <v>-187.56500000000051</v>
      </c>
      <c r="K155" s="86">
        <f t="shared" si="554"/>
        <v>-4.5895377673702858E-2</v>
      </c>
      <c r="L155" s="13" t="e">
        <f>E155+'01-2021'!#REF!</f>
        <v>#REF!</v>
      </c>
      <c r="M155" s="13" t="e">
        <f>F155+'01-2021'!#REF!</f>
        <v>#REF!</v>
      </c>
      <c r="N155" s="13" t="e">
        <f>G155+'01-2021'!#REF!</f>
        <v>#REF!</v>
      </c>
      <c r="O155" s="78" t="e">
        <f t="shared" si="555"/>
        <v>#REF!</v>
      </c>
      <c r="P155" s="86" t="e">
        <f t="shared" si="556"/>
        <v>#REF!</v>
      </c>
      <c r="Q155" s="78" t="e">
        <f t="shared" si="557"/>
        <v>#REF!</v>
      </c>
      <c r="R155" s="524" t="e">
        <f t="shared" si="558"/>
        <v>#REF!</v>
      </c>
    </row>
    <row r="156" spans="1:18" ht="22.5" customHeight="1">
      <c r="A156" s="1281">
        <v>16</v>
      </c>
      <c r="B156" s="1284" t="s">
        <v>11</v>
      </c>
      <c r="C156" s="241" t="s">
        <v>19</v>
      </c>
      <c r="D156" s="241" t="s">
        <v>14</v>
      </c>
      <c r="E156" s="230">
        <v>3420.9759999999997</v>
      </c>
      <c r="F156" s="94">
        <v>3270.8448226738483</v>
      </c>
      <c r="G156" s="230">
        <f>G157+G163</f>
        <v>3288.6400000000003</v>
      </c>
      <c r="H156" s="78">
        <f t="shared" si="551"/>
        <v>17.795177326152043</v>
      </c>
      <c r="I156" s="86">
        <f t="shared" si="552"/>
        <v>5.4405446576963725E-3</v>
      </c>
      <c r="J156" s="78">
        <f t="shared" si="553"/>
        <v>-132.33599999999933</v>
      </c>
      <c r="K156" s="86">
        <f t="shared" si="554"/>
        <v>-3.8683697284049738E-2</v>
      </c>
      <c r="L156" s="13" t="e">
        <f>E156+'01-2021'!#REF!</f>
        <v>#REF!</v>
      </c>
      <c r="M156" s="13" t="e">
        <f>F156+'01-2021'!#REF!</f>
        <v>#REF!</v>
      </c>
      <c r="N156" s="13" t="e">
        <f>G156+'01-2021'!#REF!</f>
        <v>#REF!</v>
      </c>
      <c r="O156" s="534" t="e">
        <f t="shared" si="555"/>
        <v>#REF!</v>
      </c>
      <c r="P156" s="535" t="e">
        <f t="shared" si="556"/>
        <v>#REF!</v>
      </c>
      <c r="Q156" s="534" t="e">
        <f t="shared" si="557"/>
        <v>#REF!</v>
      </c>
      <c r="R156" s="536" t="e">
        <f t="shared" si="558"/>
        <v>#REF!</v>
      </c>
    </row>
    <row r="157" spans="1:18">
      <c r="A157" s="1281"/>
      <c r="B157" s="1284"/>
      <c r="C157" s="1283" t="s">
        <v>15</v>
      </c>
      <c r="D157" s="241" t="s">
        <v>14</v>
      </c>
      <c r="E157" s="233">
        <v>301.11099999999999</v>
      </c>
      <c r="F157" s="243">
        <v>300.95011932823314</v>
      </c>
      <c r="G157" s="233">
        <v>214.73099999999999</v>
      </c>
      <c r="H157" s="78">
        <f t="shared" si="551"/>
        <v>-86.219119328233148</v>
      </c>
      <c r="I157" s="86">
        <f t="shared" si="552"/>
        <v>-0.2864897329852783</v>
      </c>
      <c r="J157" s="78">
        <f t="shared" si="553"/>
        <v>-86.38</v>
      </c>
      <c r="K157" s="86">
        <f t="shared" si="554"/>
        <v>-0.28687095456492789</v>
      </c>
      <c r="L157" s="13" t="e">
        <f>E157+'01-2021'!#REF!</f>
        <v>#REF!</v>
      </c>
      <c r="M157" s="13" t="e">
        <f>F157+'01-2021'!#REF!</f>
        <v>#REF!</v>
      </c>
      <c r="N157" s="13" t="e">
        <f>G157+'01-2021'!#REF!</f>
        <v>#REF!</v>
      </c>
      <c r="O157" s="78" t="e">
        <f t="shared" si="555"/>
        <v>#REF!</v>
      </c>
      <c r="P157" s="86" t="e">
        <f t="shared" si="556"/>
        <v>#REF!</v>
      </c>
      <c r="Q157" s="78" t="e">
        <f t="shared" si="557"/>
        <v>#REF!</v>
      </c>
      <c r="R157" s="524" t="e">
        <f t="shared" si="558"/>
        <v>#REF!</v>
      </c>
    </row>
    <row r="158" spans="1:18">
      <c r="A158" s="1281"/>
      <c r="B158" s="1284"/>
      <c r="C158" s="1283"/>
      <c r="D158" s="241" t="s">
        <v>16</v>
      </c>
      <c r="E158" s="234">
        <f>E157/E156</f>
        <v>8.8019033164804431E-2</v>
      </c>
      <c r="F158" s="234">
        <v>9.2009904365384296E-2</v>
      </c>
      <c r="G158" s="234">
        <f>G157/G156</f>
        <v>6.5294772307093504E-2</v>
      </c>
      <c r="H158" s="452"/>
      <c r="I158" s="453">
        <f t="shared" ref="I158" si="559">G158-F158</f>
        <v>-2.6715132058290791E-2</v>
      </c>
      <c r="J158" s="454"/>
      <c r="K158" s="453">
        <f t="shared" ref="K158" si="560">G158-E158</f>
        <v>-2.2724260857710926E-2</v>
      </c>
      <c r="L158" s="11" t="e">
        <f t="shared" ref="L158:N158" si="561">L157/L156</f>
        <v>#REF!</v>
      </c>
      <c r="M158" s="11" t="e">
        <f t="shared" si="561"/>
        <v>#REF!</v>
      </c>
      <c r="N158" s="11" t="e">
        <f t="shared" si="561"/>
        <v>#REF!</v>
      </c>
      <c r="O158" s="452"/>
      <c r="P158" s="453" t="e">
        <f t="shared" ref="P158" si="562">N158-M158</f>
        <v>#REF!</v>
      </c>
      <c r="Q158" s="454"/>
      <c r="R158" s="571" t="e">
        <f t="shared" ref="R158" si="563">N158-L158</f>
        <v>#REF!</v>
      </c>
    </row>
    <row r="159" spans="1:18">
      <c r="A159" s="1281"/>
      <c r="B159" s="1284"/>
      <c r="C159" s="1283" t="s">
        <v>17</v>
      </c>
      <c r="D159" s="241" t="s">
        <v>14</v>
      </c>
      <c r="E159" s="233">
        <v>321.94689867049016</v>
      </c>
      <c r="F159" s="243">
        <v>261.15618396062632</v>
      </c>
      <c r="G159" s="243">
        <f>F160*G156</f>
        <v>262.57701584209769</v>
      </c>
      <c r="H159" s="78">
        <f t="shared" ref="H159" si="564">G159-F159</f>
        <v>1.4208318814713721</v>
      </c>
      <c r="I159" s="86">
        <f t="shared" ref="I159" si="565">IF(F159=0," ",H159/F159)</f>
        <v>5.4405446576964315E-3</v>
      </c>
      <c r="J159" s="78">
        <f t="shared" ref="J159" si="566">G159-E159</f>
        <v>-59.369882828392463</v>
      </c>
      <c r="K159" s="86">
        <f t="shared" ref="K159" si="567">IF(E159=0," ",J159/E159)</f>
        <v>-0.18440892915436038</v>
      </c>
      <c r="L159" s="13" t="e">
        <f>E159+'01-2021'!#REF!</f>
        <v>#REF!</v>
      </c>
      <c r="M159" s="13" t="e">
        <f>F159+'01-2021'!#REF!</f>
        <v>#REF!</v>
      </c>
      <c r="N159" s="13" t="e">
        <f>G159+'01-2021'!#REF!</f>
        <v>#REF!</v>
      </c>
      <c r="O159" s="78" t="e">
        <f t="shared" ref="O159" si="568">N159-M159</f>
        <v>#REF!</v>
      </c>
      <c r="P159" s="86" t="e">
        <f t="shared" ref="P159" si="569">IF(M159=0," ",O159/M159)</f>
        <v>#REF!</v>
      </c>
      <c r="Q159" s="78" t="e">
        <f t="shared" ref="Q159" si="570">N159-L159</f>
        <v>#REF!</v>
      </c>
      <c r="R159" s="524" t="e">
        <f t="shared" ref="R159" si="571">IF(L159=0," ",Q159/L159)</f>
        <v>#REF!</v>
      </c>
    </row>
    <row r="160" spans="1:18">
      <c r="A160" s="1281"/>
      <c r="B160" s="1284"/>
      <c r="C160" s="1283"/>
      <c r="D160" s="241" t="s">
        <v>16</v>
      </c>
      <c r="E160" s="234">
        <v>9.4109663052441811E-2</v>
      </c>
      <c r="F160" s="244">
        <v>7.9843648390245714E-2</v>
      </c>
      <c r="G160" s="244">
        <f>G159/G156</f>
        <v>7.9843648390245714E-2</v>
      </c>
      <c r="H160" s="452"/>
      <c r="I160" s="453">
        <f t="shared" ref="I160" si="572">G160-F160</f>
        <v>0</v>
      </c>
      <c r="J160" s="454"/>
      <c r="K160" s="453">
        <f t="shared" ref="K160" si="573">G160-E160</f>
        <v>-1.4266014662196097E-2</v>
      </c>
      <c r="L160" s="11" t="e">
        <f t="shared" ref="L160:N160" si="574">L159/L156</f>
        <v>#REF!</v>
      </c>
      <c r="M160" s="11" t="e">
        <f t="shared" si="574"/>
        <v>#REF!</v>
      </c>
      <c r="N160" s="11" t="e">
        <f t="shared" si="574"/>
        <v>#REF!</v>
      </c>
      <c r="O160" s="452"/>
      <c r="P160" s="453" t="e">
        <f t="shared" ref="P160" si="575">N160-M160</f>
        <v>#REF!</v>
      </c>
      <c r="Q160" s="454"/>
      <c r="R160" s="571" t="e">
        <f t="shared" ref="R160" si="576">N160-L160</f>
        <v>#REF!</v>
      </c>
    </row>
    <row r="161" spans="1:18">
      <c r="A161" s="1281"/>
      <c r="B161" s="1284"/>
      <c r="C161" s="1283" t="s">
        <v>18</v>
      </c>
      <c r="D161" s="241" t="s">
        <v>14</v>
      </c>
      <c r="E161" s="441">
        <f>E157-E159</f>
        <v>-20.835898670490167</v>
      </c>
      <c r="F161" s="233">
        <f>F157-F159</f>
        <v>39.793935367606821</v>
      </c>
      <c r="G161" s="243">
        <f>G157-G159</f>
        <v>-47.8460158420977</v>
      </c>
      <c r="H161" s="78">
        <f t="shared" ref="H161" si="577">G161-F161</f>
        <v>-87.63995120970452</v>
      </c>
      <c r="I161" s="86">
        <f t="shared" ref="I161" si="578">IF(F161=0," ",H161/F161)</f>
        <v>-2.2023444125369278</v>
      </c>
      <c r="J161" s="78">
        <f t="shared" ref="J161" si="579">G161-E161</f>
        <v>-27.010117171607533</v>
      </c>
      <c r="K161" s="86">
        <f t="shared" ref="K161" si="580">IF(E161=0," ",J161/E161)</f>
        <v>1.2963259996009626</v>
      </c>
      <c r="L161" s="13" t="e">
        <f>E161+'01-2021'!#REF!</f>
        <v>#REF!</v>
      </c>
      <c r="M161" s="13" t="e">
        <f>F161+'01-2021'!#REF!</f>
        <v>#REF!</v>
      </c>
      <c r="N161" s="13" t="e">
        <f>G161+'01-2021'!#REF!</f>
        <v>#REF!</v>
      </c>
      <c r="O161" s="78" t="e">
        <f t="shared" ref="O161" si="581">N161-M161</f>
        <v>#REF!</v>
      </c>
      <c r="P161" s="86" t="e">
        <f t="shared" ref="P161" si="582">IF(M161=0," ",O161/M161)</f>
        <v>#REF!</v>
      </c>
      <c r="Q161" s="78" t="e">
        <f t="shared" ref="Q161" si="583">N161-L161</f>
        <v>#REF!</v>
      </c>
      <c r="R161" s="524" t="e">
        <f t="shared" ref="R161" si="584">IF(L161=0," ",Q161/L161)</f>
        <v>#REF!</v>
      </c>
    </row>
    <row r="162" spans="1:18">
      <c r="A162" s="1281"/>
      <c r="B162" s="1284"/>
      <c r="C162" s="1283"/>
      <c r="D162" s="241" t="s">
        <v>16</v>
      </c>
      <c r="E162" s="442">
        <f>E161/E156</f>
        <v>-6.0906298876373787E-3</v>
      </c>
      <c r="F162" s="234">
        <f>F161/F156</f>
        <v>1.2166255975138587E-2</v>
      </c>
      <c r="G162" s="244">
        <f>G161/G156</f>
        <v>-1.4548876083152213E-2</v>
      </c>
      <c r="H162" s="452"/>
      <c r="I162" s="453">
        <f t="shared" ref="I162" si="585">G162-F162</f>
        <v>-2.6715132058290798E-2</v>
      </c>
      <c r="J162" s="454"/>
      <c r="K162" s="453">
        <f t="shared" ref="K162" si="586">G162-E162</f>
        <v>-8.4582461955148344E-3</v>
      </c>
      <c r="L162" s="11" t="e">
        <f t="shared" ref="L162:N162" si="587">L161/L156</f>
        <v>#REF!</v>
      </c>
      <c r="M162" s="11" t="e">
        <f t="shared" si="587"/>
        <v>#REF!</v>
      </c>
      <c r="N162" s="11" t="e">
        <f t="shared" si="587"/>
        <v>#REF!</v>
      </c>
      <c r="O162" s="452"/>
      <c r="P162" s="453" t="e">
        <f t="shared" ref="P162" si="588">N162-M162</f>
        <v>#REF!</v>
      </c>
      <c r="Q162" s="454"/>
      <c r="R162" s="571" t="e">
        <f t="shared" ref="R162" si="589">N162-L162</f>
        <v>#REF!</v>
      </c>
    </row>
    <row r="163" spans="1:18" ht="36.75" customHeight="1">
      <c r="A163" s="1281"/>
      <c r="B163" s="1284"/>
      <c r="C163" s="443" t="s">
        <v>111</v>
      </c>
      <c r="D163" s="241" t="s">
        <v>14</v>
      </c>
      <c r="E163" s="233">
        <f>E156-E157</f>
        <v>3119.8649999999998</v>
      </c>
      <c r="F163" s="245">
        <f>F156-F157</f>
        <v>2969.8947033456152</v>
      </c>
      <c r="G163" s="233">
        <v>3073.9090000000001</v>
      </c>
      <c r="H163" s="78">
        <f t="shared" ref="H163:H167" si="590">G163-F163</f>
        <v>104.01429665438491</v>
      </c>
      <c r="I163" s="86">
        <f t="shared" ref="I163:I167" si="591">IF(F163=0," ",H163/F163)</f>
        <v>3.5022890386387028E-2</v>
      </c>
      <c r="J163" s="78">
        <f t="shared" ref="J163:J167" si="592">G163-E163</f>
        <v>-45.955999999999676</v>
      </c>
      <c r="K163" s="86">
        <f t="shared" ref="K163:K167" si="593">IF(E163=0," ",J163/E163)</f>
        <v>-1.4730124540645085E-2</v>
      </c>
      <c r="L163" s="13" t="e">
        <f>E163+'01-2021'!#REF!</f>
        <v>#REF!</v>
      </c>
      <c r="M163" s="13" t="e">
        <f>F163+'01-2021'!#REF!</f>
        <v>#REF!</v>
      </c>
      <c r="N163" s="13" t="e">
        <f>G163+'01-2021'!#REF!</f>
        <v>#REF!</v>
      </c>
      <c r="O163" s="78" t="e">
        <f t="shared" ref="O163:O167" si="594">N163-M163</f>
        <v>#REF!</v>
      </c>
      <c r="P163" s="86" t="e">
        <f t="shared" ref="P163:P167" si="595">IF(M163=0," ",O163/M163)</f>
        <v>#REF!</v>
      </c>
      <c r="Q163" s="78" t="e">
        <f t="shared" ref="Q163:Q167" si="596">N163-L163</f>
        <v>#REF!</v>
      </c>
      <c r="R163" s="524" t="e">
        <f t="shared" ref="R163:R167" si="597">IF(L163=0," ",Q163/L163)</f>
        <v>#REF!</v>
      </c>
    </row>
    <row r="164" spans="1:18" ht="25.5" customHeight="1">
      <c r="A164" s="1281"/>
      <c r="B164" s="1284"/>
      <c r="C164" s="444" t="s">
        <v>104</v>
      </c>
      <c r="D164" s="241" t="s">
        <v>14</v>
      </c>
      <c r="E164" s="235"/>
      <c r="F164" s="238">
        <v>0</v>
      </c>
      <c r="G164" s="235"/>
      <c r="H164" s="78">
        <f t="shared" si="590"/>
        <v>0</v>
      </c>
      <c r="I164" s="86" t="str">
        <f t="shared" si="591"/>
        <v xml:space="preserve"> </v>
      </c>
      <c r="J164" s="78">
        <f t="shared" si="592"/>
        <v>0</v>
      </c>
      <c r="K164" s="86" t="str">
        <f t="shared" si="593"/>
        <v xml:space="preserve"> </v>
      </c>
      <c r="L164" s="13" t="e">
        <f>E164+'01-2021'!#REF!</f>
        <v>#REF!</v>
      </c>
      <c r="M164" s="13" t="e">
        <f>F164+'01-2021'!#REF!</f>
        <v>#REF!</v>
      </c>
      <c r="N164" s="13" t="e">
        <f>G164+'01-2021'!#REF!</f>
        <v>#REF!</v>
      </c>
      <c r="O164" s="78" t="e">
        <f t="shared" si="594"/>
        <v>#REF!</v>
      </c>
      <c r="P164" s="86" t="e">
        <f t="shared" si="595"/>
        <v>#REF!</v>
      </c>
      <c r="Q164" s="78" t="e">
        <f t="shared" si="596"/>
        <v>#REF!</v>
      </c>
      <c r="R164" s="524" t="e">
        <f t="shared" si="597"/>
        <v>#REF!</v>
      </c>
    </row>
    <row r="165" spans="1:18" ht="25.5" customHeight="1" thickBot="1">
      <c r="A165" s="1281"/>
      <c r="B165" s="1284"/>
      <c r="C165" s="443" t="s">
        <v>106</v>
      </c>
      <c r="D165" s="241" t="s">
        <v>14</v>
      </c>
      <c r="E165" s="246">
        <f>E163-E164</f>
        <v>3119.8649999999998</v>
      </c>
      <c r="F165" s="247">
        <f>F163-F164</f>
        <v>2969.8947033456152</v>
      </c>
      <c r="G165" s="246">
        <f>G163-G164</f>
        <v>3073.9090000000001</v>
      </c>
      <c r="H165" s="78">
        <f t="shared" si="590"/>
        <v>104.01429665438491</v>
      </c>
      <c r="I165" s="86">
        <f t="shared" si="591"/>
        <v>3.5022890386387028E-2</v>
      </c>
      <c r="J165" s="78">
        <f t="shared" si="592"/>
        <v>-45.955999999999676</v>
      </c>
      <c r="K165" s="86">
        <f t="shared" si="593"/>
        <v>-1.4730124540645085E-2</v>
      </c>
      <c r="L165" s="13" t="e">
        <f>E165+'01-2021'!#REF!</f>
        <v>#REF!</v>
      </c>
      <c r="M165" s="13" t="e">
        <f>F165+'01-2021'!#REF!</f>
        <v>#REF!</v>
      </c>
      <c r="N165" s="13" t="e">
        <f>G165+'01-2021'!#REF!</f>
        <v>#REF!</v>
      </c>
      <c r="O165" s="78" t="e">
        <f t="shared" si="594"/>
        <v>#REF!</v>
      </c>
      <c r="P165" s="86" t="e">
        <f t="shared" si="595"/>
        <v>#REF!</v>
      </c>
      <c r="Q165" s="78" t="e">
        <f t="shared" si="596"/>
        <v>#REF!</v>
      </c>
      <c r="R165" s="524" t="e">
        <f t="shared" si="597"/>
        <v>#REF!</v>
      </c>
    </row>
    <row r="166" spans="1:18" ht="22.5" customHeight="1">
      <c r="A166" s="1281">
        <v>17</v>
      </c>
      <c r="B166" s="1284" t="s">
        <v>25</v>
      </c>
      <c r="C166" s="241" t="s">
        <v>19</v>
      </c>
      <c r="D166" s="241" t="s">
        <v>14</v>
      </c>
      <c r="E166" s="230">
        <v>4296.7800269999998</v>
      </c>
      <c r="F166" s="94">
        <v>4258.249586036558</v>
      </c>
      <c r="G166" s="230">
        <f>G167+G173</f>
        <v>4021.7400000000002</v>
      </c>
      <c r="H166" s="78">
        <f t="shared" si="590"/>
        <v>-236.50958603655772</v>
      </c>
      <c r="I166" s="86">
        <f t="shared" si="591"/>
        <v>-5.5541503910928165E-2</v>
      </c>
      <c r="J166" s="78">
        <f t="shared" si="592"/>
        <v>-275.04002699999955</v>
      </c>
      <c r="K166" s="86">
        <f t="shared" si="593"/>
        <v>-6.4010730191378165E-2</v>
      </c>
      <c r="L166" s="13" t="e">
        <f>E166+'01-2021'!#REF!</f>
        <v>#REF!</v>
      </c>
      <c r="M166" s="13" t="e">
        <f>F166+'01-2021'!#REF!</f>
        <v>#REF!</v>
      </c>
      <c r="N166" s="13" t="e">
        <f>G166+'01-2021'!#REF!</f>
        <v>#REF!</v>
      </c>
      <c r="O166" s="534" t="e">
        <f t="shared" si="594"/>
        <v>#REF!</v>
      </c>
      <c r="P166" s="535" t="e">
        <f t="shared" si="595"/>
        <v>#REF!</v>
      </c>
      <c r="Q166" s="534" t="e">
        <f t="shared" si="596"/>
        <v>#REF!</v>
      </c>
      <c r="R166" s="536" t="e">
        <f t="shared" si="597"/>
        <v>#REF!</v>
      </c>
    </row>
    <row r="167" spans="1:18" ht="18" customHeight="1">
      <c r="A167" s="1281"/>
      <c r="B167" s="1284"/>
      <c r="C167" s="1283" t="s">
        <v>15</v>
      </c>
      <c r="D167" s="241" t="s">
        <v>14</v>
      </c>
      <c r="E167" s="233">
        <v>781.00300000000004</v>
      </c>
      <c r="F167" s="243">
        <v>742.47258603655814</v>
      </c>
      <c r="G167" s="233">
        <v>321.38400000000001</v>
      </c>
      <c r="H167" s="78">
        <f t="shared" si="590"/>
        <v>-421.08858603655813</v>
      </c>
      <c r="I167" s="86">
        <f t="shared" si="591"/>
        <v>-0.56714361439847749</v>
      </c>
      <c r="J167" s="78">
        <f t="shared" si="592"/>
        <v>-459.61900000000003</v>
      </c>
      <c r="K167" s="86">
        <f t="shared" si="593"/>
        <v>-0.58849837964770946</v>
      </c>
      <c r="L167" s="13" t="e">
        <f>E167+'01-2021'!#REF!</f>
        <v>#REF!</v>
      </c>
      <c r="M167" s="13" t="e">
        <f>F167+'01-2021'!#REF!</f>
        <v>#REF!</v>
      </c>
      <c r="N167" s="13" t="e">
        <f>G167+'01-2021'!#REF!</f>
        <v>#REF!</v>
      </c>
      <c r="O167" s="78" t="e">
        <f t="shared" si="594"/>
        <v>#REF!</v>
      </c>
      <c r="P167" s="86" t="e">
        <f t="shared" si="595"/>
        <v>#REF!</v>
      </c>
      <c r="Q167" s="78" t="e">
        <f t="shared" si="596"/>
        <v>#REF!</v>
      </c>
      <c r="R167" s="524" t="e">
        <f t="shared" si="597"/>
        <v>#REF!</v>
      </c>
    </row>
    <row r="168" spans="1:18">
      <c r="A168" s="1281"/>
      <c r="B168" s="1284"/>
      <c r="C168" s="1283"/>
      <c r="D168" s="241" t="s">
        <v>16</v>
      </c>
      <c r="E168" s="234">
        <f>E167/E166</f>
        <v>0.18176471569229813</v>
      </c>
      <c r="F168" s="234">
        <v>0.174360983553251</v>
      </c>
      <c r="G168" s="234">
        <f>G167/G166</f>
        <v>7.991168001909621E-2</v>
      </c>
      <c r="H168" s="452"/>
      <c r="I168" s="453">
        <f t="shared" ref="I168" si="598">G168-F168</f>
        <v>-9.4449303534154788E-2</v>
      </c>
      <c r="J168" s="454"/>
      <c r="K168" s="453">
        <f t="shared" ref="K168" si="599">G168-E168</f>
        <v>-0.10185303567320192</v>
      </c>
      <c r="L168" s="11" t="e">
        <f t="shared" ref="L168:N168" si="600">L167/L166</f>
        <v>#REF!</v>
      </c>
      <c r="M168" s="11" t="e">
        <f t="shared" si="600"/>
        <v>#REF!</v>
      </c>
      <c r="N168" s="11" t="e">
        <f t="shared" si="600"/>
        <v>#REF!</v>
      </c>
      <c r="O168" s="452"/>
      <c r="P168" s="453" t="e">
        <f t="shared" ref="P168" si="601">N168-M168</f>
        <v>#REF!</v>
      </c>
      <c r="Q168" s="454"/>
      <c r="R168" s="571" t="e">
        <f t="shared" ref="R168" si="602">N168-L168</f>
        <v>#REF!</v>
      </c>
    </row>
    <row r="169" spans="1:18">
      <c r="A169" s="1281"/>
      <c r="B169" s="1284"/>
      <c r="C169" s="1283" t="s">
        <v>17</v>
      </c>
      <c r="D169" s="241" t="s">
        <v>14</v>
      </c>
      <c r="E169" s="233">
        <v>712.87505664403875</v>
      </c>
      <c r="F169" s="243">
        <v>644.29716026530514</v>
      </c>
      <c r="G169" s="243">
        <f>F170*G166</f>
        <v>608.51192701862976</v>
      </c>
      <c r="H169" s="78">
        <f t="shared" ref="H169" si="603">G169-F169</f>
        <v>-35.785233246675375</v>
      </c>
      <c r="I169" s="86">
        <f t="shared" ref="I169" si="604">IF(F169=0," ",H169/F169)</f>
        <v>-5.5541503910928193E-2</v>
      </c>
      <c r="J169" s="78">
        <f t="shared" ref="J169" si="605">G169-E169</f>
        <v>-104.36312962540899</v>
      </c>
      <c r="K169" s="86">
        <f t="shared" ref="K169" si="606">IF(E169=0," ",J169/E169)</f>
        <v>-0.14639750493826134</v>
      </c>
      <c r="L169" s="13" t="e">
        <f>E169+'01-2021'!#REF!</f>
        <v>#REF!</v>
      </c>
      <c r="M169" s="13" t="e">
        <f>F169+'01-2021'!#REF!</f>
        <v>#REF!</v>
      </c>
      <c r="N169" s="13" t="e">
        <f>G169+'01-2021'!#REF!</f>
        <v>#REF!</v>
      </c>
      <c r="O169" s="78" t="e">
        <f t="shared" ref="O169" si="607">N169-M169</f>
        <v>#REF!</v>
      </c>
      <c r="P169" s="86" t="e">
        <f t="shared" ref="P169" si="608">IF(M169=0," ",O169/M169)</f>
        <v>#REF!</v>
      </c>
      <c r="Q169" s="78" t="e">
        <f t="shared" ref="Q169" si="609">N169-L169</f>
        <v>#REF!</v>
      </c>
      <c r="R169" s="524" t="e">
        <f t="shared" ref="R169" si="610">IF(L169=0," ",Q169/L169)</f>
        <v>#REF!</v>
      </c>
    </row>
    <row r="170" spans="1:18">
      <c r="A170" s="1281"/>
      <c r="B170" s="1284"/>
      <c r="C170" s="1283"/>
      <c r="D170" s="241" t="s">
        <v>16</v>
      </c>
      <c r="E170" s="234">
        <v>0.16590913478569816</v>
      </c>
      <c r="F170" s="244">
        <v>0.15130563562503538</v>
      </c>
      <c r="G170" s="244">
        <f>G169/G166</f>
        <v>0.15130563562503535</v>
      </c>
      <c r="H170" s="452"/>
      <c r="I170" s="453">
        <f t="shared" ref="I170" si="611">G170-F170</f>
        <v>0</v>
      </c>
      <c r="J170" s="454"/>
      <c r="K170" s="453">
        <f t="shared" ref="K170" si="612">G170-E170</f>
        <v>-1.4603499160662808E-2</v>
      </c>
      <c r="L170" s="11" t="e">
        <f t="shared" ref="L170:N170" si="613">L169/L166</f>
        <v>#REF!</v>
      </c>
      <c r="M170" s="11" t="e">
        <f t="shared" si="613"/>
        <v>#REF!</v>
      </c>
      <c r="N170" s="11" t="e">
        <f t="shared" si="613"/>
        <v>#REF!</v>
      </c>
      <c r="O170" s="452"/>
      <c r="P170" s="453" t="e">
        <f t="shared" ref="P170" si="614">N170-M170</f>
        <v>#REF!</v>
      </c>
      <c r="Q170" s="454"/>
      <c r="R170" s="571" t="e">
        <f t="shared" ref="R170" si="615">N170-L170</f>
        <v>#REF!</v>
      </c>
    </row>
    <row r="171" spans="1:18">
      <c r="A171" s="1281"/>
      <c r="B171" s="1284"/>
      <c r="C171" s="1283" t="s">
        <v>18</v>
      </c>
      <c r="D171" s="241" t="s">
        <v>14</v>
      </c>
      <c r="E171" s="441">
        <f>E167-E169</f>
        <v>68.127943355961293</v>
      </c>
      <c r="F171" s="233">
        <f>F167-F169</f>
        <v>98.175425771253003</v>
      </c>
      <c r="G171" s="243">
        <f>G167-G169</f>
        <v>-287.12792701862975</v>
      </c>
      <c r="H171" s="78">
        <f t="shared" ref="H171" si="616">G171-F171</f>
        <v>-385.30335278988275</v>
      </c>
      <c r="I171" s="86">
        <f t="shared" ref="I171" si="617">IF(F171=0," ",H171/F171)</f>
        <v>-3.9246415257483345</v>
      </c>
      <c r="J171" s="78">
        <f t="shared" ref="J171" si="618">G171-E171</f>
        <v>-355.25587037459104</v>
      </c>
      <c r="K171" s="86">
        <f t="shared" ref="K171" si="619">IF(E171=0," ",J171/E171)</f>
        <v>-5.2145397743539199</v>
      </c>
      <c r="L171" s="13" t="e">
        <f>E171+'01-2021'!#REF!</f>
        <v>#REF!</v>
      </c>
      <c r="M171" s="13" t="e">
        <f>F171+'01-2021'!#REF!</f>
        <v>#REF!</v>
      </c>
      <c r="N171" s="13" t="e">
        <f>G171+'01-2021'!#REF!</f>
        <v>#REF!</v>
      </c>
      <c r="O171" s="78" t="e">
        <f t="shared" ref="O171" si="620">N171-M171</f>
        <v>#REF!</v>
      </c>
      <c r="P171" s="86" t="e">
        <f t="shared" ref="P171" si="621">IF(M171=0," ",O171/M171)</f>
        <v>#REF!</v>
      </c>
      <c r="Q171" s="78" t="e">
        <f t="shared" ref="Q171" si="622">N171-L171</f>
        <v>#REF!</v>
      </c>
      <c r="R171" s="524" t="e">
        <f t="shared" ref="R171" si="623">IF(L171=0," ",Q171/L171)</f>
        <v>#REF!</v>
      </c>
    </row>
    <row r="172" spans="1:18">
      <c r="A172" s="1281"/>
      <c r="B172" s="1284"/>
      <c r="C172" s="1283"/>
      <c r="D172" s="241" t="s">
        <v>16</v>
      </c>
      <c r="E172" s="442">
        <f>E171/E166</f>
        <v>1.585558090659997E-2</v>
      </c>
      <c r="F172" s="234">
        <f>F171/F166</f>
        <v>2.3055347928215626E-2</v>
      </c>
      <c r="G172" s="244">
        <f>G171/G166</f>
        <v>-7.1393955605939155E-2</v>
      </c>
      <c r="H172" s="452"/>
      <c r="I172" s="453">
        <f t="shared" ref="I172" si="624">G172-F172</f>
        <v>-9.4449303534154788E-2</v>
      </c>
      <c r="J172" s="454"/>
      <c r="K172" s="453">
        <f t="shared" ref="K172" si="625">G172-E172</f>
        <v>-8.7249536512539125E-2</v>
      </c>
      <c r="L172" s="11" t="e">
        <f t="shared" ref="L172:N172" si="626">L171/L166</f>
        <v>#REF!</v>
      </c>
      <c r="M172" s="11" t="e">
        <f t="shared" si="626"/>
        <v>#REF!</v>
      </c>
      <c r="N172" s="11" t="e">
        <f t="shared" si="626"/>
        <v>#REF!</v>
      </c>
      <c r="O172" s="452"/>
      <c r="P172" s="453" t="e">
        <f t="shared" ref="P172" si="627">N172-M172</f>
        <v>#REF!</v>
      </c>
      <c r="Q172" s="454"/>
      <c r="R172" s="571" t="e">
        <f t="shared" ref="R172" si="628">N172-L172</f>
        <v>#REF!</v>
      </c>
    </row>
    <row r="173" spans="1:18" ht="28.5" customHeight="1">
      <c r="A173" s="1281"/>
      <c r="B173" s="1284"/>
      <c r="C173" s="443" t="s">
        <v>111</v>
      </c>
      <c r="D173" s="241" t="s">
        <v>14</v>
      </c>
      <c r="E173" s="233">
        <f>E166-E167</f>
        <v>3515.7770269999996</v>
      </c>
      <c r="F173" s="245">
        <f>F166-F167</f>
        <v>3515.777</v>
      </c>
      <c r="G173" s="233">
        <v>3700.3560000000002</v>
      </c>
      <c r="H173" s="78">
        <f t="shared" ref="H173:H177" si="629">G173-F173</f>
        <v>184.57900000000018</v>
      </c>
      <c r="I173" s="86">
        <f t="shared" ref="I173:I177" si="630">IF(F173=0," ",H173/F173)</f>
        <v>5.2500201235743955E-2</v>
      </c>
      <c r="J173" s="78">
        <f t="shared" ref="J173:J177" si="631">G173-E173</f>
        <v>184.57897300000059</v>
      </c>
      <c r="K173" s="86">
        <f t="shared" ref="K173:K177" si="632">IF(E173=0," ",J173/E173)</f>
        <v>5.2500193152892061E-2</v>
      </c>
      <c r="L173" s="13" t="e">
        <f>E173+'01-2021'!#REF!</f>
        <v>#REF!</v>
      </c>
      <c r="M173" s="13" t="e">
        <f>F173+'01-2021'!#REF!</f>
        <v>#REF!</v>
      </c>
      <c r="N173" s="13" t="e">
        <f>G173+'01-2021'!#REF!</f>
        <v>#REF!</v>
      </c>
      <c r="O173" s="78" t="e">
        <f t="shared" ref="O173:O177" si="633">N173-M173</f>
        <v>#REF!</v>
      </c>
      <c r="P173" s="86" t="e">
        <f t="shared" ref="P173:P177" si="634">IF(M173=0," ",O173/M173)</f>
        <v>#REF!</v>
      </c>
      <c r="Q173" s="78" t="e">
        <f t="shared" ref="Q173:Q177" si="635">N173-L173</f>
        <v>#REF!</v>
      </c>
      <c r="R173" s="524" t="e">
        <f t="shared" ref="R173:R177" si="636">IF(L173=0," ",Q173/L173)</f>
        <v>#REF!</v>
      </c>
    </row>
    <row r="174" spans="1:18" ht="24.75" customHeight="1">
      <c r="A174" s="1281"/>
      <c r="B174" s="1284"/>
      <c r="C174" s="444" t="s">
        <v>104</v>
      </c>
      <c r="D174" s="241" t="s">
        <v>14</v>
      </c>
      <c r="E174" s="235">
        <v>0</v>
      </c>
      <c r="F174" s="238">
        <v>0</v>
      </c>
      <c r="G174" s="235">
        <v>0</v>
      </c>
      <c r="H174" s="78">
        <f t="shared" si="629"/>
        <v>0</v>
      </c>
      <c r="I174" s="86" t="str">
        <f t="shared" si="630"/>
        <v xml:space="preserve"> </v>
      </c>
      <c r="J174" s="78">
        <f t="shared" si="631"/>
        <v>0</v>
      </c>
      <c r="K174" s="86" t="str">
        <f t="shared" si="632"/>
        <v xml:space="preserve"> </v>
      </c>
      <c r="L174" s="13" t="e">
        <f>E174+'01-2021'!#REF!</f>
        <v>#REF!</v>
      </c>
      <c r="M174" s="13" t="e">
        <f>F174+'01-2021'!#REF!</f>
        <v>#REF!</v>
      </c>
      <c r="N174" s="13" t="e">
        <f>G174+'01-2021'!#REF!</f>
        <v>#REF!</v>
      </c>
      <c r="O174" s="78" t="e">
        <f t="shared" si="633"/>
        <v>#REF!</v>
      </c>
      <c r="P174" s="86" t="e">
        <f t="shared" si="634"/>
        <v>#REF!</v>
      </c>
      <c r="Q174" s="78" t="e">
        <f t="shared" si="635"/>
        <v>#REF!</v>
      </c>
      <c r="R174" s="524" t="e">
        <f t="shared" si="636"/>
        <v>#REF!</v>
      </c>
    </row>
    <row r="175" spans="1:18" ht="33" customHeight="1" thickBot="1">
      <c r="A175" s="1281"/>
      <c r="B175" s="1284"/>
      <c r="C175" s="443" t="s">
        <v>106</v>
      </c>
      <c r="D175" s="241" t="s">
        <v>14</v>
      </c>
      <c r="E175" s="246">
        <f>E173-E174</f>
        <v>3515.7770269999996</v>
      </c>
      <c r="F175" s="247">
        <f>F173-F174</f>
        <v>3515.777</v>
      </c>
      <c r="G175" s="246">
        <f>G173-G174</f>
        <v>3700.3560000000002</v>
      </c>
      <c r="H175" s="78">
        <f t="shared" si="629"/>
        <v>184.57900000000018</v>
      </c>
      <c r="I175" s="86">
        <f t="shared" si="630"/>
        <v>5.2500201235743955E-2</v>
      </c>
      <c r="J175" s="78">
        <f t="shared" si="631"/>
        <v>184.57897300000059</v>
      </c>
      <c r="K175" s="86">
        <f t="shared" si="632"/>
        <v>5.2500193152892061E-2</v>
      </c>
      <c r="L175" s="13" t="e">
        <f>E175+'01-2021'!#REF!</f>
        <v>#REF!</v>
      </c>
      <c r="M175" s="13" t="e">
        <f>F175+'01-2021'!#REF!</f>
        <v>#REF!</v>
      </c>
      <c r="N175" s="13" t="e">
        <f>G175+'01-2021'!#REF!</f>
        <v>#REF!</v>
      </c>
      <c r="O175" s="78" t="e">
        <f t="shared" si="633"/>
        <v>#REF!</v>
      </c>
      <c r="P175" s="86" t="e">
        <f t="shared" si="634"/>
        <v>#REF!</v>
      </c>
      <c r="Q175" s="78" t="e">
        <f t="shared" si="635"/>
        <v>#REF!</v>
      </c>
      <c r="R175" s="524" t="e">
        <f t="shared" si="636"/>
        <v>#REF!</v>
      </c>
    </row>
    <row r="176" spans="1:18" ht="22.5" customHeight="1">
      <c r="A176" s="1281"/>
      <c r="B176" s="1282" t="s">
        <v>34</v>
      </c>
      <c r="C176" s="241" t="s">
        <v>19</v>
      </c>
      <c r="D176" s="241" t="s">
        <v>14</v>
      </c>
      <c r="E176" s="230">
        <f t="shared" ref="E176:G177" si="637">E6+E16+E26+E36+E56+E66+E76+E86+E96+E106+E126+E136+E156+E166</f>
        <v>140270.28002699997</v>
      </c>
      <c r="F176" s="94">
        <f t="shared" si="637"/>
        <v>138703.04013040042</v>
      </c>
      <c r="G176" s="230">
        <f t="shared" si="637"/>
        <v>128185.74400000001</v>
      </c>
      <c r="H176" s="78">
        <f t="shared" si="629"/>
        <v>-10517.296130400413</v>
      </c>
      <c r="I176" s="86">
        <f t="shared" si="630"/>
        <v>-7.582599574250623E-2</v>
      </c>
      <c r="J176" s="78">
        <f t="shared" si="631"/>
        <v>-12084.536026999966</v>
      </c>
      <c r="K176" s="86">
        <f t="shared" si="632"/>
        <v>-8.6151792273273214E-2</v>
      </c>
      <c r="L176" s="13" t="e">
        <f>E176+'01-2021'!#REF!</f>
        <v>#REF!</v>
      </c>
      <c r="M176" s="13" t="e">
        <f>F176+'01-2021'!#REF!</f>
        <v>#REF!</v>
      </c>
      <c r="N176" s="13" t="e">
        <f>G176+'01-2021'!#REF!</f>
        <v>#REF!</v>
      </c>
      <c r="O176" s="534" t="e">
        <f t="shared" si="633"/>
        <v>#REF!</v>
      </c>
      <c r="P176" s="535" t="e">
        <f t="shared" si="634"/>
        <v>#REF!</v>
      </c>
      <c r="Q176" s="534" t="e">
        <f t="shared" si="635"/>
        <v>#REF!</v>
      </c>
      <c r="R176" s="536" t="e">
        <f t="shared" si="636"/>
        <v>#REF!</v>
      </c>
    </row>
    <row r="177" spans="1:18">
      <c r="A177" s="1281"/>
      <c r="B177" s="1282"/>
      <c r="C177" s="1283" t="s">
        <v>15</v>
      </c>
      <c r="D177" s="241" t="s">
        <v>14</v>
      </c>
      <c r="E177" s="233">
        <f t="shared" si="637"/>
        <v>19819.601999999999</v>
      </c>
      <c r="F177" s="243">
        <f t="shared" si="637"/>
        <v>18368.578248166257</v>
      </c>
      <c r="G177" s="233">
        <f t="shared" si="637"/>
        <v>8682.5959999999995</v>
      </c>
      <c r="H177" s="78">
        <f t="shared" si="629"/>
        <v>-9685.9822481662577</v>
      </c>
      <c r="I177" s="86">
        <f t="shared" si="630"/>
        <v>-0.52731257244328167</v>
      </c>
      <c r="J177" s="78">
        <f t="shared" si="631"/>
        <v>-11137.005999999999</v>
      </c>
      <c r="K177" s="86">
        <f t="shared" si="632"/>
        <v>-0.56191875094161825</v>
      </c>
      <c r="L177" s="13" t="e">
        <f>E177+'01-2021'!#REF!</f>
        <v>#REF!</v>
      </c>
      <c r="M177" s="13" t="e">
        <f>F177+'01-2021'!#REF!</f>
        <v>#REF!</v>
      </c>
      <c r="N177" s="13" t="e">
        <f>G177+'01-2021'!#REF!</f>
        <v>#REF!</v>
      </c>
      <c r="O177" s="78" t="e">
        <f t="shared" si="633"/>
        <v>#REF!</v>
      </c>
      <c r="P177" s="86" t="e">
        <f t="shared" si="634"/>
        <v>#REF!</v>
      </c>
      <c r="Q177" s="78" t="e">
        <f t="shared" si="635"/>
        <v>#REF!</v>
      </c>
      <c r="R177" s="524" t="e">
        <f t="shared" si="636"/>
        <v>#REF!</v>
      </c>
    </row>
    <row r="178" spans="1:18">
      <c r="A178" s="1281"/>
      <c r="B178" s="1282"/>
      <c r="C178" s="1283"/>
      <c r="D178" s="241" t="s">
        <v>16</v>
      </c>
      <c r="E178" s="234">
        <f>E177/E176</f>
        <v>0.14129580404476996</v>
      </c>
      <c r="F178" s="244">
        <f>F177/F176</f>
        <v>0.1324309707335701</v>
      </c>
      <c r="G178" s="234">
        <f>G177/G176</f>
        <v>6.7734490038143386E-2</v>
      </c>
      <c r="H178" s="452"/>
      <c r="I178" s="453">
        <f t="shared" ref="I178" si="638">G178-F178</f>
        <v>-6.4696480695426717E-2</v>
      </c>
      <c r="J178" s="454"/>
      <c r="K178" s="453">
        <f t="shared" ref="K178" si="639">G178-E178</f>
        <v>-7.3561314006626577E-2</v>
      </c>
      <c r="L178" s="11" t="e">
        <f t="shared" ref="L178:N178" si="640">L177/L176</f>
        <v>#REF!</v>
      </c>
      <c r="M178" s="11" t="e">
        <f t="shared" si="640"/>
        <v>#REF!</v>
      </c>
      <c r="N178" s="11" t="e">
        <f t="shared" si="640"/>
        <v>#REF!</v>
      </c>
      <c r="O178" s="452"/>
      <c r="P178" s="453" t="e">
        <f t="shared" ref="P178" si="641">N178-M178</f>
        <v>#REF!</v>
      </c>
      <c r="Q178" s="454"/>
      <c r="R178" s="571" t="e">
        <f t="shared" ref="R178" si="642">N178-L178</f>
        <v>#REF!</v>
      </c>
    </row>
    <row r="179" spans="1:18">
      <c r="A179" s="1281"/>
      <c r="B179" s="1282"/>
      <c r="C179" s="1283" t="s">
        <v>17</v>
      </c>
      <c r="D179" s="241" t="s">
        <v>14</v>
      </c>
      <c r="E179" s="233">
        <f>E9+E19+E29+E39+E59+E69+E79+E89+E99+E109+E129+E139+E159+E169</f>
        <v>19057.953251837556</v>
      </c>
      <c r="F179" s="243">
        <f>F9+F19+F29+F39+F59+F69+F79+F89+F99+F109+F129+F139+F159+F169</f>
        <v>15939.743804657919</v>
      </c>
      <c r="G179" s="233">
        <f>G9+G19+G29+G39+G59+G69+G79+G89+G99+G109+G129+G139+G159+G169</f>
        <v>14765.005682008677</v>
      </c>
      <c r="H179" s="78">
        <f t="shared" ref="H179" si="643">G179-F179</f>
        <v>-1174.7381226492416</v>
      </c>
      <c r="I179" s="86">
        <f t="shared" ref="I179" si="644">IF(F179=0," ",H179/F179)</f>
        <v>-7.3698682804798854E-2</v>
      </c>
      <c r="J179" s="78">
        <f t="shared" ref="J179" si="645">G179-E179</f>
        <v>-4292.9475698288788</v>
      </c>
      <c r="K179" s="86">
        <f t="shared" ref="K179" si="646">IF(E179=0," ",J179/E179)</f>
        <v>-0.22525753490422459</v>
      </c>
      <c r="L179" s="13" t="e">
        <f>E179+'01-2021'!#REF!</f>
        <v>#REF!</v>
      </c>
      <c r="M179" s="13" t="e">
        <f>F179+'01-2021'!#REF!</f>
        <v>#REF!</v>
      </c>
      <c r="N179" s="13" t="e">
        <f>G179+'01-2021'!#REF!</f>
        <v>#REF!</v>
      </c>
      <c r="O179" s="78" t="e">
        <f t="shared" ref="O179" si="647">N179-M179</f>
        <v>#REF!</v>
      </c>
      <c r="P179" s="86" t="e">
        <f t="shared" ref="P179" si="648">IF(M179=0," ",O179/M179)</f>
        <v>#REF!</v>
      </c>
      <c r="Q179" s="78" t="e">
        <f t="shared" ref="Q179" si="649">N179-L179</f>
        <v>#REF!</v>
      </c>
      <c r="R179" s="524" t="e">
        <f t="shared" ref="R179" si="650">IF(L179=0," ",Q179/L179)</f>
        <v>#REF!</v>
      </c>
    </row>
    <row r="180" spans="1:18">
      <c r="A180" s="1281"/>
      <c r="B180" s="1282"/>
      <c r="C180" s="1283"/>
      <c r="D180" s="241" t="s">
        <v>16</v>
      </c>
      <c r="E180" s="234">
        <f>E179/E176</f>
        <v>0.13586593858776913</v>
      </c>
      <c r="F180" s="244">
        <f>F179/F176</f>
        <v>0.11491993102438354</v>
      </c>
      <c r="G180" s="234">
        <f>G179/G176</f>
        <v>0.11518445984140543</v>
      </c>
      <c r="H180" s="452"/>
      <c r="I180" s="453">
        <f t="shared" ref="I180" si="651">G180-F180</f>
        <v>2.6452881702189457E-4</v>
      </c>
      <c r="J180" s="454"/>
      <c r="K180" s="453">
        <f t="shared" ref="K180" si="652">G180-E180</f>
        <v>-2.0681478746363696E-2</v>
      </c>
      <c r="L180" s="11" t="e">
        <f t="shared" ref="L180:N180" si="653">L179/L176</f>
        <v>#REF!</v>
      </c>
      <c r="M180" s="11" t="e">
        <f t="shared" si="653"/>
        <v>#REF!</v>
      </c>
      <c r="N180" s="11" t="e">
        <f t="shared" si="653"/>
        <v>#REF!</v>
      </c>
      <c r="O180" s="452"/>
      <c r="P180" s="453" t="e">
        <f t="shared" ref="P180" si="654">N180-M180</f>
        <v>#REF!</v>
      </c>
      <c r="Q180" s="454"/>
      <c r="R180" s="571" t="e">
        <f t="shared" ref="R180" si="655">N180-L180</f>
        <v>#REF!</v>
      </c>
    </row>
    <row r="181" spans="1:18">
      <c r="A181" s="1281"/>
      <c r="B181" s="1282"/>
      <c r="C181" s="1283" t="s">
        <v>18</v>
      </c>
      <c r="D181" s="241" t="s">
        <v>14</v>
      </c>
      <c r="E181" s="233">
        <f>E11+E21+E31+E41+E61+E71+E81+E91+E101+E111+E131+E141+E161+E171</f>
        <v>761.64874816244617</v>
      </c>
      <c r="F181" s="243">
        <f>F11+F21+F31+F41+F61+F71+F81+F91+F101+F111+F131+F141+F161+F171</f>
        <v>2428.8344435083363</v>
      </c>
      <c r="G181" s="233">
        <f>G11+G21+G31+G41+G61+G71+G81+G91+G101+G111+G131+G141+G161+G171</f>
        <v>-6082.4096820086761</v>
      </c>
      <c r="H181" s="78">
        <f t="shared" ref="H181" si="656">G181-F181</f>
        <v>-8511.2441255170124</v>
      </c>
      <c r="I181" s="86">
        <f t="shared" ref="I181" si="657">IF(F181=0," ",H181/F181)</f>
        <v>-3.5042504227760056</v>
      </c>
      <c r="J181" s="78">
        <f t="shared" ref="J181" si="658">G181-E181</f>
        <v>-6844.0584301711224</v>
      </c>
      <c r="K181" s="86">
        <f t="shared" ref="K181" si="659">IF(E181=0," ",J181/E181)</f>
        <v>-8.9858460959636552</v>
      </c>
      <c r="L181" s="13" t="e">
        <f>E181+'01-2021'!#REF!</f>
        <v>#REF!</v>
      </c>
      <c r="M181" s="13" t="e">
        <f>F181+'01-2021'!#REF!</f>
        <v>#REF!</v>
      </c>
      <c r="N181" s="13" t="e">
        <f>G181+'01-2021'!#REF!</f>
        <v>#REF!</v>
      </c>
      <c r="O181" s="78" t="e">
        <f t="shared" ref="O181" si="660">N181-M181</f>
        <v>#REF!</v>
      </c>
      <c r="P181" s="86" t="e">
        <f t="shared" ref="P181" si="661">IF(M181=0," ",O181/M181)</f>
        <v>#REF!</v>
      </c>
      <c r="Q181" s="78" t="e">
        <f t="shared" ref="Q181" si="662">N181-L181</f>
        <v>#REF!</v>
      </c>
      <c r="R181" s="524" t="e">
        <f t="shared" ref="R181" si="663">IF(L181=0," ",Q181/L181)</f>
        <v>#REF!</v>
      </c>
    </row>
    <row r="182" spans="1:18">
      <c r="A182" s="1281"/>
      <c r="B182" s="1282"/>
      <c r="C182" s="1283"/>
      <c r="D182" s="241" t="s">
        <v>16</v>
      </c>
      <c r="E182" s="234">
        <f>E181/E176</f>
        <v>5.4298654570008693E-3</v>
      </c>
      <c r="F182" s="244">
        <f>F181/F176</f>
        <v>1.7511039709186542E-2</v>
      </c>
      <c r="G182" s="234">
        <f>G181/G176</f>
        <v>-4.7449969803262021E-2</v>
      </c>
      <c r="H182" s="452"/>
      <c r="I182" s="453">
        <f t="shared" ref="I182" si="664">G182-F182</f>
        <v>-6.496100951244857E-2</v>
      </c>
      <c r="J182" s="454"/>
      <c r="K182" s="453">
        <f t="shared" ref="K182" si="665">G182-E182</f>
        <v>-5.2879835260262888E-2</v>
      </c>
      <c r="L182" s="11" t="e">
        <f t="shared" ref="L182:N182" si="666">L181/L176</f>
        <v>#REF!</v>
      </c>
      <c r="M182" s="11" t="e">
        <f t="shared" si="666"/>
        <v>#REF!</v>
      </c>
      <c r="N182" s="11" t="e">
        <f t="shared" si="666"/>
        <v>#REF!</v>
      </c>
      <c r="O182" s="452"/>
      <c r="P182" s="453" t="e">
        <f t="shared" ref="P182" si="667">N182-M182</f>
        <v>#REF!</v>
      </c>
      <c r="Q182" s="454"/>
      <c r="R182" s="571" t="e">
        <f t="shared" ref="R182" si="668">N182-L182</f>
        <v>#REF!</v>
      </c>
    </row>
    <row r="183" spans="1:18" ht="32.25" customHeight="1">
      <c r="A183" s="1281"/>
      <c r="B183" s="1282"/>
      <c r="C183" s="443" t="s">
        <v>111</v>
      </c>
      <c r="D183" s="241" t="s">
        <v>14</v>
      </c>
      <c r="E183" s="233">
        <f t="shared" ref="E183:G185" si="669">E13+E23+E33+E43+E63+E73+E83+E93+E103+E113+E133+E143+E163+E173</f>
        <v>120450.678027</v>
      </c>
      <c r="F183" s="233">
        <f t="shared" si="669"/>
        <v>120334.46188223416</v>
      </c>
      <c r="G183" s="233">
        <f t="shared" si="669"/>
        <v>119503.14799999997</v>
      </c>
      <c r="H183" s="78">
        <f t="shared" ref="H183:H185" si="670">G183-F183</f>
        <v>-831.31388223418617</v>
      </c>
      <c r="I183" s="86">
        <f t="shared" ref="I183:I185" si="671">IF(F183=0," ",H183/F183)</f>
        <v>-6.9083608239155552E-3</v>
      </c>
      <c r="J183" s="78">
        <f t="shared" ref="J183:J185" si="672">G183-E183</f>
        <v>-947.5300270000298</v>
      </c>
      <c r="K183" s="86">
        <f t="shared" ref="K183:K185" si="673">IF(E183=0," ",J183/E183)</f>
        <v>-7.8665395871630808E-3</v>
      </c>
      <c r="L183" s="13" t="e">
        <f>E183+'01-2021'!#REF!</f>
        <v>#REF!</v>
      </c>
      <c r="M183" s="13" t="e">
        <f>F183+'01-2021'!#REF!</f>
        <v>#REF!</v>
      </c>
      <c r="N183" s="13" t="e">
        <f>G183+'01-2021'!#REF!</f>
        <v>#REF!</v>
      </c>
      <c r="O183" s="78" t="e">
        <f t="shared" ref="O183:O185" si="674">N183-M183</f>
        <v>#REF!</v>
      </c>
      <c r="P183" s="86" t="e">
        <f t="shared" ref="P183:P185" si="675">IF(M183=0," ",O183/M183)</f>
        <v>#REF!</v>
      </c>
      <c r="Q183" s="78" t="e">
        <f t="shared" ref="Q183:Q185" si="676">N183-L183</f>
        <v>#REF!</v>
      </c>
      <c r="R183" s="524" t="e">
        <f t="shared" ref="R183:R185" si="677">IF(L183=0," ",Q183/L183)</f>
        <v>#REF!</v>
      </c>
    </row>
    <row r="184" spans="1:18" ht="28.5" customHeight="1">
      <c r="A184" s="1281"/>
      <c r="B184" s="1282"/>
      <c r="C184" s="444" t="s">
        <v>104</v>
      </c>
      <c r="D184" s="241" t="s">
        <v>14</v>
      </c>
      <c r="E184" s="235">
        <f t="shared" si="669"/>
        <v>519.51499999999999</v>
      </c>
      <c r="F184" s="237">
        <f t="shared" si="669"/>
        <v>519.51499999999999</v>
      </c>
      <c r="G184" s="235">
        <f t="shared" si="669"/>
        <v>403.83100000000002</v>
      </c>
      <c r="H184" s="78">
        <f t="shared" si="670"/>
        <v>-115.68399999999997</v>
      </c>
      <c r="I184" s="86">
        <f t="shared" si="671"/>
        <v>-0.22267691981944693</v>
      </c>
      <c r="J184" s="78">
        <f t="shared" si="672"/>
        <v>-115.68399999999997</v>
      </c>
      <c r="K184" s="86">
        <f t="shared" si="673"/>
        <v>-0.22267691981944693</v>
      </c>
      <c r="L184" s="13" t="e">
        <f>E184+'01-2021'!#REF!</f>
        <v>#REF!</v>
      </c>
      <c r="M184" s="13" t="e">
        <f>F184+'01-2021'!#REF!</f>
        <v>#REF!</v>
      </c>
      <c r="N184" s="13" t="e">
        <f>G184+'01-2021'!#REF!</f>
        <v>#REF!</v>
      </c>
      <c r="O184" s="78" t="e">
        <f t="shared" si="674"/>
        <v>#REF!</v>
      </c>
      <c r="P184" s="86" t="e">
        <f t="shared" si="675"/>
        <v>#REF!</v>
      </c>
      <c r="Q184" s="78" t="e">
        <f t="shared" si="676"/>
        <v>#REF!</v>
      </c>
      <c r="R184" s="524" t="e">
        <f t="shared" si="677"/>
        <v>#REF!</v>
      </c>
    </row>
    <row r="185" spans="1:18" ht="31.5" customHeight="1">
      <c r="A185" s="1281"/>
      <c r="B185" s="1282"/>
      <c r="C185" s="447" t="s">
        <v>106</v>
      </c>
      <c r="D185" s="241" t="s">
        <v>14</v>
      </c>
      <c r="E185" s="246">
        <f t="shared" si="669"/>
        <v>119931.163027</v>
      </c>
      <c r="F185" s="247">
        <f t="shared" si="669"/>
        <v>119814.94688223417</v>
      </c>
      <c r="G185" s="246">
        <f t="shared" si="669"/>
        <v>119099.317</v>
      </c>
      <c r="H185" s="78">
        <f t="shared" si="670"/>
        <v>-715.62988223417778</v>
      </c>
      <c r="I185" s="86">
        <f t="shared" si="671"/>
        <v>-5.9727930517514535E-3</v>
      </c>
      <c r="J185" s="78">
        <f t="shared" si="672"/>
        <v>-831.84602700000687</v>
      </c>
      <c r="K185" s="86">
        <f t="shared" si="673"/>
        <v>-6.9360290186857776E-3</v>
      </c>
      <c r="L185" s="13" t="e">
        <f>E185+'01-2021'!#REF!</f>
        <v>#REF!</v>
      </c>
      <c r="M185" s="13" t="e">
        <f>F185+'01-2021'!#REF!</f>
        <v>#REF!</v>
      </c>
      <c r="N185" s="13" t="e">
        <f>G185+'01-2021'!#REF!</f>
        <v>#REF!</v>
      </c>
      <c r="O185" s="78" t="e">
        <f t="shared" si="674"/>
        <v>#REF!</v>
      </c>
      <c r="P185" s="86" t="e">
        <f t="shared" si="675"/>
        <v>#REF!</v>
      </c>
      <c r="Q185" s="78" t="e">
        <f t="shared" si="676"/>
        <v>#REF!</v>
      </c>
      <c r="R185" s="524" t="e">
        <f t="shared" si="677"/>
        <v>#REF!</v>
      </c>
    </row>
    <row r="186" spans="1:18" hidden="1">
      <c r="B186" s="2" t="s">
        <v>35</v>
      </c>
      <c r="E186" s="16">
        <f>E176-E177</f>
        <v>120450.67802699997</v>
      </c>
      <c r="F186" s="16">
        <f>F176-F177</f>
        <v>120334.46188223416</v>
      </c>
      <c r="G186" s="240">
        <f>G176-G177</f>
        <v>119503.148</v>
      </c>
      <c r="L186" s="16" t="e">
        <f>L176-L177</f>
        <v>#REF!</v>
      </c>
      <c r="M186" s="16" t="e">
        <f>M176-M177</f>
        <v>#REF!</v>
      </c>
      <c r="N186" s="16" t="e">
        <f>N176-N177</f>
        <v>#REF!</v>
      </c>
    </row>
    <row r="187" spans="1:18" hidden="1">
      <c r="E187" s="14">
        <f>E183-E186</f>
        <v>0</v>
      </c>
      <c r="F187" s="14">
        <f>F183-F186</f>
        <v>0</v>
      </c>
      <c r="G187" s="14">
        <f>G183-G186</f>
        <v>0</v>
      </c>
      <c r="H187" s="80">
        <v>1419.0820000000001</v>
      </c>
      <c r="L187" s="14" t="e">
        <f>#REF!-L186</f>
        <v>#REF!</v>
      </c>
      <c r="M187" s="14" t="e">
        <f>#REF!-M186</f>
        <v>#REF!</v>
      </c>
      <c r="N187" s="14" t="e">
        <f>#REF!-N186</f>
        <v>#REF!</v>
      </c>
    </row>
    <row r="189" spans="1:18" ht="29.25" customHeight="1">
      <c r="B189" s="1287" t="s">
        <v>188</v>
      </c>
      <c r="C189" s="1287"/>
      <c r="D189" s="1287"/>
      <c r="E189" s="1287"/>
      <c r="F189" s="1287"/>
      <c r="G189" s="1287"/>
      <c r="H189" s="1287"/>
      <c r="I189" s="1287"/>
      <c r="J189" s="1287"/>
      <c r="K189" s="1287"/>
    </row>
    <row r="190" spans="1:18">
      <c r="F190" s="239"/>
      <c r="G190" s="155" t="e">
        <f>G176+'01-2021'!#REF!</f>
        <v>#REF!</v>
      </c>
    </row>
    <row r="200" spans="5:7">
      <c r="E200" s="216" t="e">
        <f>E185+'01-2021'!#REF!</f>
        <v>#REF!</v>
      </c>
      <c r="F200" s="216" t="e">
        <f>F185+'01-2021'!#REF!</f>
        <v>#REF!</v>
      </c>
      <c r="G200" s="216" t="e">
        <f>G185+'01-2021'!#REF!</f>
        <v>#REF!</v>
      </c>
    </row>
    <row r="201" spans="5:7">
      <c r="E201" s="216" t="e">
        <f>E200-L185</f>
        <v>#REF!</v>
      </c>
      <c r="F201" s="216" t="e">
        <f>F200-M185</f>
        <v>#REF!</v>
      </c>
      <c r="G201" s="216" t="e">
        <f>G200-N185</f>
        <v>#REF!</v>
      </c>
    </row>
  </sheetData>
  <mergeCells count="102">
    <mergeCell ref="B1:D1"/>
    <mergeCell ref="A2:A4"/>
    <mergeCell ref="B2:B4"/>
    <mergeCell ref="C2:C4"/>
    <mergeCell ref="D2:D4"/>
    <mergeCell ref="E2:K2"/>
    <mergeCell ref="B189:K189"/>
    <mergeCell ref="L2:R2"/>
    <mergeCell ref="H3:I3"/>
    <mergeCell ref="J3:K3"/>
    <mergeCell ref="O3:P3"/>
    <mergeCell ref="Q3:R3"/>
    <mergeCell ref="A6:A15"/>
    <mergeCell ref="B6:B15"/>
    <mergeCell ref="C7:C8"/>
    <mergeCell ref="C9:C10"/>
    <mergeCell ref="C11:C12"/>
    <mergeCell ref="A16:A25"/>
    <mergeCell ref="B16:B25"/>
    <mergeCell ref="C17:C18"/>
    <mergeCell ref="C19:C20"/>
    <mergeCell ref="C21:C22"/>
    <mergeCell ref="A26:A35"/>
    <mergeCell ref="B26:B35"/>
    <mergeCell ref="C27:C28"/>
    <mergeCell ref="C29:C30"/>
    <mergeCell ref="C31:C32"/>
    <mergeCell ref="A36:A45"/>
    <mergeCell ref="B36:B45"/>
    <mergeCell ref="C37:C38"/>
    <mergeCell ref="C39:C40"/>
    <mergeCell ref="C41:C42"/>
    <mergeCell ref="A46:A55"/>
    <mergeCell ref="B46:B55"/>
    <mergeCell ref="C47:C48"/>
    <mergeCell ref="C49:C50"/>
    <mergeCell ref="C51:C52"/>
    <mergeCell ref="A56:A65"/>
    <mergeCell ref="B56:B65"/>
    <mergeCell ref="C57:C58"/>
    <mergeCell ref="C59:C60"/>
    <mergeCell ref="C61:C62"/>
    <mergeCell ref="A66:A75"/>
    <mergeCell ref="B66:B75"/>
    <mergeCell ref="C67:C68"/>
    <mergeCell ref="C69:C70"/>
    <mergeCell ref="C71:C72"/>
    <mergeCell ref="A76:A85"/>
    <mergeCell ref="B76:B85"/>
    <mergeCell ref="C77:C78"/>
    <mergeCell ref="C79:C80"/>
    <mergeCell ref="C81:C82"/>
    <mergeCell ref="A86:A95"/>
    <mergeCell ref="B86:B95"/>
    <mergeCell ref="C87:C88"/>
    <mergeCell ref="C89:C90"/>
    <mergeCell ref="C91:C92"/>
    <mergeCell ref="A96:A105"/>
    <mergeCell ref="B96:B105"/>
    <mergeCell ref="C97:C98"/>
    <mergeCell ref="C99:C100"/>
    <mergeCell ref="C101:C102"/>
    <mergeCell ref="A106:A115"/>
    <mergeCell ref="B106:B115"/>
    <mergeCell ref="C107:C108"/>
    <mergeCell ref="C109:C110"/>
    <mergeCell ref="C111:C112"/>
    <mergeCell ref="A116:A125"/>
    <mergeCell ref="B116:B125"/>
    <mergeCell ref="C117:C118"/>
    <mergeCell ref="C119:C120"/>
    <mergeCell ref="C121:C122"/>
    <mergeCell ref="A126:A135"/>
    <mergeCell ref="B126:B135"/>
    <mergeCell ref="C127:C128"/>
    <mergeCell ref="C129:C130"/>
    <mergeCell ref="C131:C132"/>
    <mergeCell ref="A136:A145"/>
    <mergeCell ref="B136:B145"/>
    <mergeCell ref="C137:C138"/>
    <mergeCell ref="C139:C140"/>
    <mergeCell ref="C141:C142"/>
    <mergeCell ref="A146:A155"/>
    <mergeCell ref="B146:B155"/>
    <mergeCell ref="C147:C148"/>
    <mergeCell ref="C149:C150"/>
    <mergeCell ref="C151:C152"/>
    <mergeCell ref="A176:A185"/>
    <mergeCell ref="B176:B185"/>
    <mergeCell ref="C177:C178"/>
    <mergeCell ref="C179:C180"/>
    <mergeCell ref="C181:C182"/>
    <mergeCell ref="A156:A165"/>
    <mergeCell ref="B156:B165"/>
    <mergeCell ref="C157:C158"/>
    <mergeCell ref="C159:C160"/>
    <mergeCell ref="C161:C162"/>
    <mergeCell ref="A166:A175"/>
    <mergeCell ref="B166:B175"/>
    <mergeCell ref="C167:C168"/>
    <mergeCell ref="C169:C170"/>
    <mergeCell ref="C171:C172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71" orientation="landscape" horizontalDpi="180" verticalDpi="180" r:id="rId1"/>
  <rowBreaks count="1" manualBreakCount="1">
    <brk id="145" max="17" man="1"/>
  </row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R239"/>
  <sheetViews>
    <sheetView view="pageBreakPreview" zoomScale="90" zoomScaleNormal="80" zoomScaleSheetLayoutView="90" workbookViewId="0">
      <pane xSplit="3" ySplit="4" topLeftCell="D50" activePane="bottomRight" state="frozen"/>
      <selection activeCell="A5" sqref="A5:XFD5"/>
      <selection pane="topRight" activeCell="A5" sqref="A5:XFD5"/>
      <selection pane="bottomLeft" activeCell="A5" sqref="A5:XFD5"/>
      <selection pane="bottomRight" activeCell="A5" sqref="A5:XFD5"/>
    </sheetView>
  </sheetViews>
  <sheetFormatPr defaultRowHeight="12.75"/>
  <cols>
    <col min="1" max="1" width="7.140625" style="116" customWidth="1"/>
    <col min="2" max="2" width="22.7109375" style="1085" customWidth="1"/>
    <col min="3" max="3" width="34.28515625" style="6" customWidth="1"/>
    <col min="4" max="4" width="18.140625" style="6" customWidth="1"/>
    <col min="5" max="5" width="13.7109375" style="6" customWidth="1"/>
    <col min="6" max="6" width="13.7109375" style="1052" customWidth="1"/>
    <col min="7" max="7" width="13.7109375" style="1053" customWidth="1"/>
    <col min="8" max="11" width="11.140625" style="80" customWidth="1"/>
    <col min="12" max="14" width="13.7109375" style="6" customWidth="1"/>
    <col min="15" max="18" width="12.42578125" style="80" customWidth="1"/>
    <col min="19" max="19" width="15.42578125" style="116" customWidth="1"/>
    <col min="20" max="20" width="10.42578125" style="116" customWidth="1"/>
    <col min="21" max="21" width="9.28515625" style="116" customWidth="1"/>
    <col min="22" max="16384" width="9.140625" style="116"/>
  </cols>
  <sheetData>
    <row r="1" spans="1:18" ht="32.25" customHeight="1" thickBot="1">
      <c r="B1" s="1349" t="s">
        <v>55</v>
      </c>
      <c r="C1" s="1349"/>
      <c r="D1" s="1349"/>
      <c r="F1" s="6"/>
    </row>
    <row r="2" spans="1:18" ht="19.5" customHeight="1">
      <c r="A2" s="1339" t="s">
        <v>30</v>
      </c>
      <c r="B2" s="1342" t="s">
        <v>29</v>
      </c>
      <c r="C2" s="1342" t="s">
        <v>27</v>
      </c>
      <c r="D2" s="1342" t="s">
        <v>28</v>
      </c>
      <c r="E2" s="1464" t="s">
        <v>42</v>
      </c>
      <c r="F2" s="1464"/>
      <c r="G2" s="1464"/>
      <c r="H2" s="1464"/>
      <c r="I2" s="1464"/>
      <c r="J2" s="1464"/>
      <c r="K2" s="1464"/>
      <c r="L2" s="1462" t="s">
        <v>43</v>
      </c>
      <c r="M2" s="1462"/>
      <c r="N2" s="1462"/>
      <c r="O2" s="1462"/>
      <c r="P2" s="1462"/>
      <c r="Q2" s="1462"/>
      <c r="R2" s="1463"/>
    </row>
    <row r="3" spans="1:18" ht="37.5" customHeight="1">
      <c r="A3" s="1340" t="s">
        <v>30</v>
      </c>
      <c r="B3" s="1305" t="s">
        <v>29</v>
      </c>
      <c r="C3" s="1305"/>
      <c r="D3" s="1305" t="s">
        <v>28</v>
      </c>
      <c r="E3" s="1051" t="s">
        <v>2</v>
      </c>
      <c r="F3" s="1051" t="s">
        <v>107</v>
      </c>
      <c r="G3" s="1048" t="s">
        <v>108</v>
      </c>
      <c r="H3" s="1302" t="s">
        <v>109</v>
      </c>
      <c r="I3" s="1302"/>
      <c r="J3" s="1302" t="s">
        <v>110</v>
      </c>
      <c r="K3" s="1303"/>
      <c r="L3" s="1045" t="s">
        <v>2</v>
      </c>
      <c r="M3" s="1045" t="s">
        <v>107</v>
      </c>
      <c r="N3" s="1045" t="s">
        <v>108</v>
      </c>
      <c r="O3" s="1288" t="s">
        <v>109</v>
      </c>
      <c r="P3" s="1288"/>
      <c r="Q3" s="1288" t="s">
        <v>110</v>
      </c>
      <c r="R3" s="1347"/>
    </row>
    <row r="4" spans="1:18" ht="22.5" customHeight="1">
      <c r="A4" s="1455"/>
      <c r="B4" s="1391"/>
      <c r="C4" s="1391"/>
      <c r="D4" s="1391"/>
      <c r="E4" s="1045" t="s">
        <v>14</v>
      </c>
      <c r="F4" s="1045" t="s">
        <v>14</v>
      </c>
      <c r="G4" s="1044" t="s">
        <v>14</v>
      </c>
      <c r="H4" s="1044" t="s">
        <v>14</v>
      </c>
      <c r="I4" s="1044" t="s">
        <v>26</v>
      </c>
      <c r="J4" s="1044" t="s">
        <v>14</v>
      </c>
      <c r="K4" s="1049" t="s">
        <v>26</v>
      </c>
      <c r="L4" s="1045" t="s">
        <v>14</v>
      </c>
      <c r="M4" s="1045" t="s">
        <v>14</v>
      </c>
      <c r="N4" s="1045" t="s">
        <v>14</v>
      </c>
      <c r="O4" s="1044" t="s">
        <v>14</v>
      </c>
      <c r="P4" s="1044" t="s">
        <v>26</v>
      </c>
      <c r="Q4" s="1044" t="s">
        <v>14</v>
      </c>
      <c r="R4" s="1050" t="s">
        <v>26</v>
      </c>
    </row>
    <row r="5" spans="1:18" ht="14.25" customHeight="1" thickBot="1">
      <c r="A5" s="1093">
        <v>1</v>
      </c>
      <c r="B5" s="1094">
        <v>2</v>
      </c>
      <c r="C5" s="1094">
        <v>3</v>
      </c>
      <c r="D5" s="1094">
        <v>4</v>
      </c>
      <c r="E5" s="1094">
        <v>5</v>
      </c>
      <c r="F5" s="1094">
        <v>6</v>
      </c>
      <c r="G5" s="1094">
        <v>7</v>
      </c>
      <c r="H5" s="1094">
        <v>8</v>
      </c>
      <c r="I5" s="1094">
        <v>9</v>
      </c>
      <c r="J5" s="1094">
        <v>10</v>
      </c>
      <c r="K5" s="1094">
        <v>11</v>
      </c>
      <c r="L5" s="1094">
        <v>12</v>
      </c>
      <c r="M5" s="1094">
        <v>13</v>
      </c>
      <c r="N5" s="1094">
        <v>14</v>
      </c>
      <c r="O5" s="1094">
        <v>15</v>
      </c>
      <c r="P5" s="1094">
        <v>16</v>
      </c>
      <c r="Q5" s="1094">
        <v>17</v>
      </c>
      <c r="R5" s="1094">
        <v>18</v>
      </c>
    </row>
    <row r="6" spans="1:18" ht="18.75" customHeight="1">
      <c r="A6" s="1457">
        <v>1</v>
      </c>
      <c r="B6" s="1460" t="s">
        <v>13</v>
      </c>
      <c r="C6" s="1047" t="s">
        <v>19</v>
      </c>
      <c r="D6" s="1047" t="s">
        <v>14</v>
      </c>
      <c r="E6" s="1092">
        <v>46257.293999999994</v>
      </c>
      <c r="F6" s="1092" t="e">
        <f>#REF!</f>
        <v>#REF!</v>
      </c>
      <c r="G6" s="1059">
        <f>G7+G13</f>
        <v>48402.411999999997</v>
      </c>
      <c r="H6" s="568" t="e">
        <f>G6-F6</f>
        <v>#REF!</v>
      </c>
      <c r="I6" s="569" t="e">
        <f>IF(F6=0," ",H6/F6)</f>
        <v>#REF!</v>
      </c>
      <c r="J6" s="568">
        <f>G6-E6</f>
        <v>2145.1180000000022</v>
      </c>
      <c r="K6" s="569">
        <f>IF(E6=0," ",J6/E6)</f>
        <v>4.6373616234447315E-2</v>
      </c>
      <c r="L6" s="1092" t="e">
        <f>E6+'июль '!L6</f>
        <v>#REF!</v>
      </c>
      <c r="M6" s="1092" t="e">
        <f>F6+'июль '!M6</f>
        <v>#REF!</v>
      </c>
      <c r="N6" s="1092" t="e">
        <f>G6+'июль '!N6</f>
        <v>#REF!</v>
      </c>
      <c r="O6" s="568" t="e">
        <f>N6-M6</f>
        <v>#REF!</v>
      </c>
      <c r="P6" s="569" t="e">
        <f>IF(M6=0," ",O6/M6)</f>
        <v>#REF!</v>
      </c>
      <c r="Q6" s="568" t="e">
        <f>N6-L6</f>
        <v>#REF!</v>
      </c>
      <c r="R6" s="630" t="e">
        <f>IF(L6=0," ",Q6/L6)</f>
        <v>#REF!</v>
      </c>
    </row>
    <row r="7" spans="1:18" ht="16.5" customHeight="1">
      <c r="A7" s="1457"/>
      <c r="B7" s="1460"/>
      <c r="C7" s="1307" t="s">
        <v>15</v>
      </c>
      <c r="D7" s="1043" t="s">
        <v>14</v>
      </c>
      <c r="E7" s="1060">
        <v>5326.0510000000004</v>
      </c>
      <c r="F7" s="1060" t="e">
        <f>F6-F13</f>
        <v>#REF!</v>
      </c>
      <c r="G7" s="1061">
        <v>4723.607</v>
      </c>
      <c r="H7" s="78" t="e">
        <f t="shared" ref="H7:H12" si="0">G7-F7</f>
        <v>#REF!</v>
      </c>
      <c r="I7" s="86" t="e">
        <f t="shared" ref="I7:I12" si="1">IF(F7=0," ",H7/F7)</f>
        <v>#REF!</v>
      </c>
      <c r="J7" s="78">
        <f>G7-E7</f>
        <v>-602.44400000000041</v>
      </c>
      <c r="K7" s="110">
        <f>IF(E7=0," ",J7/E7)</f>
        <v>-0.1131126983200124</v>
      </c>
      <c r="L7" s="1092" t="e">
        <f>E7+'июль '!L7</f>
        <v>#REF!</v>
      </c>
      <c r="M7" s="1092" t="e">
        <f>F7+'июль '!M7</f>
        <v>#REF!</v>
      </c>
      <c r="N7" s="1092" t="e">
        <f>G7+'июль '!N7</f>
        <v>#REF!</v>
      </c>
      <c r="O7" s="78" t="e">
        <f t="shared" ref="O7:O70" si="2">N7-M7</f>
        <v>#REF!</v>
      </c>
      <c r="P7" s="86" t="e">
        <f t="shared" ref="P7:P70" si="3">IF(M7=0," ",O7/M7)</f>
        <v>#REF!</v>
      </c>
      <c r="Q7" s="78" t="e">
        <f t="shared" ref="Q7:Q70" si="4">N7-L7</f>
        <v>#REF!</v>
      </c>
      <c r="R7" s="524" t="e">
        <f t="shared" ref="R7:R70" si="5">IF(L7=0," ",Q7/L7)</f>
        <v>#REF!</v>
      </c>
    </row>
    <row r="8" spans="1:18" ht="16.5" customHeight="1">
      <c r="A8" s="1457"/>
      <c r="B8" s="1460"/>
      <c r="C8" s="1308"/>
      <c r="D8" s="1043" t="s">
        <v>16</v>
      </c>
      <c r="E8" s="1062">
        <f>E7/E6</f>
        <v>0.11513970099504742</v>
      </c>
      <c r="F8" s="1062" t="e">
        <f>F7/F6</f>
        <v>#REF!</v>
      </c>
      <c r="G8" s="1063">
        <f>G7/G6</f>
        <v>9.7590322564916815E-2</v>
      </c>
      <c r="H8" s="452"/>
      <c r="I8" s="1055" t="e">
        <f>G8-F8</f>
        <v>#REF!</v>
      </c>
      <c r="J8" s="454"/>
      <c r="K8" s="453">
        <f>G8-E8</f>
        <v>-1.7549378430130602E-2</v>
      </c>
      <c r="L8" s="1062" t="e">
        <f>L7/L6</f>
        <v>#REF!</v>
      </c>
      <c r="M8" s="1062" t="e">
        <f>M7/M6</f>
        <v>#REF!</v>
      </c>
      <c r="N8" s="1063" t="e">
        <f>N7/N6</f>
        <v>#REF!</v>
      </c>
      <c r="O8" s="452"/>
      <c r="P8" s="453" t="e">
        <f>N8-M8</f>
        <v>#REF!</v>
      </c>
      <c r="Q8" s="454"/>
      <c r="R8" s="571" t="e">
        <f>N8-L8</f>
        <v>#REF!</v>
      </c>
    </row>
    <row r="9" spans="1:18">
      <c r="A9" s="1457"/>
      <c r="B9" s="1460"/>
      <c r="C9" s="1307" t="s">
        <v>17</v>
      </c>
      <c r="D9" s="1043" t="s">
        <v>14</v>
      </c>
      <c r="E9" s="1060">
        <v>3753.6869999999999</v>
      </c>
      <c r="F9" s="1060" t="e">
        <f>#REF!</f>
        <v>#REF!</v>
      </c>
      <c r="G9" s="1064" t="e">
        <f>F10*G6</f>
        <v>#REF!</v>
      </c>
      <c r="H9" s="78" t="e">
        <f t="shared" si="0"/>
        <v>#REF!</v>
      </c>
      <c r="I9" s="86" t="e">
        <f t="shared" si="1"/>
        <v>#REF!</v>
      </c>
      <c r="J9" s="78" t="e">
        <f>G9-E9</f>
        <v>#REF!</v>
      </c>
      <c r="K9" s="86" t="e">
        <f>IF(E9=0," ",J9/E9)</f>
        <v>#REF!</v>
      </c>
      <c r="L9" s="1092" t="e">
        <f>E9+'июль '!L9</f>
        <v>#REF!</v>
      </c>
      <c r="M9" s="1092" t="e">
        <f>F9+'июль '!M9</f>
        <v>#REF!</v>
      </c>
      <c r="N9" s="1092" t="e">
        <f>G9+'июль '!N9</f>
        <v>#REF!</v>
      </c>
      <c r="O9" s="78" t="e">
        <f t="shared" si="2"/>
        <v>#REF!</v>
      </c>
      <c r="P9" s="86" t="e">
        <f t="shared" si="3"/>
        <v>#REF!</v>
      </c>
      <c r="Q9" s="78" t="e">
        <f t="shared" si="4"/>
        <v>#REF!</v>
      </c>
      <c r="R9" s="524" t="e">
        <f t="shared" si="5"/>
        <v>#REF!</v>
      </c>
    </row>
    <row r="10" spans="1:18">
      <c r="A10" s="1457"/>
      <c r="B10" s="1460"/>
      <c r="C10" s="1308"/>
      <c r="D10" s="1043" t="s">
        <v>16</v>
      </c>
      <c r="E10" s="1062">
        <f>E9/E6</f>
        <v>8.1148002302080191E-2</v>
      </c>
      <c r="F10" s="1062" t="e">
        <f>F9/F6</f>
        <v>#REF!</v>
      </c>
      <c r="G10" s="1065" t="e">
        <f>G9/G6</f>
        <v>#REF!</v>
      </c>
      <c r="H10" s="78" t="e">
        <f t="shared" si="0"/>
        <v>#REF!</v>
      </c>
      <c r="I10" s="86" t="e">
        <f t="shared" si="1"/>
        <v>#REF!</v>
      </c>
      <c r="J10" s="78" t="e">
        <f t="shared" ref="J10" si="6">G10-E10</f>
        <v>#REF!</v>
      </c>
      <c r="K10" s="86" t="e">
        <f>IF(E10=0," ",J10/E10)</f>
        <v>#REF!</v>
      </c>
      <c r="L10" s="1062" t="e">
        <f>L9/L6</f>
        <v>#REF!</v>
      </c>
      <c r="M10" s="1062" t="e">
        <f>M9/M6</f>
        <v>#REF!</v>
      </c>
      <c r="N10" s="1065" t="e">
        <f>N9/N6</f>
        <v>#REF!</v>
      </c>
      <c r="O10" s="78" t="e">
        <f t="shared" si="2"/>
        <v>#REF!</v>
      </c>
      <c r="P10" s="86" t="e">
        <f t="shared" si="3"/>
        <v>#REF!</v>
      </c>
      <c r="Q10" s="78" t="e">
        <f t="shared" si="4"/>
        <v>#REF!</v>
      </c>
      <c r="R10" s="524" t="e">
        <f t="shared" si="5"/>
        <v>#REF!</v>
      </c>
    </row>
    <row r="11" spans="1:18">
      <c r="A11" s="1457"/>
      <c r="B11" s="1460"/>
      <c r="C11" s="1307" t="s">
        <v>18</v>
      </c>
      <c r="D11" s="1043" t="s">
        <v>14</v>
      </c>
      <c r="E11" s="1060">
        <v>1572.3640000000005</v>
      </c>
      <c r="F11" s="1060" t="e">
        <f>F7-F9</f>
        <v>#REF!</v>
      </c>
      <c r="G11" s="1061" t="e">
        <f>G7-G9</f>
        <v>#REF!</v>
      </c>
      <c r="H11" s="78" t="e">
        <f t="shared" si="0"/>
        <v>#REF!</v>
      </c>
      <c r="I11" s="86" t="e">
        <f t="shared" si="1"/>
        <v>#REF!</v>
      </c>
      <c r="J11" s="78" t="e">
        <f>G11-E11</f>
        <v>#REF!</v>
      </c>
      <c r="K11" s="86" t="e">
        <f>IF(E11=0," ",J11/E11)</f>
        <v>#REF!</v>
      </c>
      <c r="L11" s="1092" t="e">
        <f>E11+'июль '!L11</f>
        <v>#REF!</v>
      </c>
      <c r="M11" s="1092" t="e">
        <f>F11+'июль '!M11</f>
        <v>#REF!</v>
      </c>
      <c r="N11" s="1092" t="e">
        <f>G11+'июль '!N11</f>
        <v>#REF!</v>
      </c>
      <c r="O11" s="78" t="e">
        <f t="shared" si="2"/>
        <v>#REF!</v>
      </c>
      <c r="P11" s="86" t="e">
        <f t="shared" si="3"/>
        <v>#REF!</v>
      </c>
      <c r="Q11" s="78" t="e">
        <f t="shared" si="4"/>
        <v>#REF!</v>
      </c>
      <c r="R11" s="524" t="e">
        <f t="shared" si="5"/>
        <v>#REF!</v>
      </c>
    </row>
    <row r="12" spans="1:18">
      <c r="A12" s="1457"/>
      <c r="B12" s="1460"/>
      <c r="C12" s="1308"/>
      <c r="D12" s="1043" t="s">
        <v>16</v>
      </c>
      <c r="E12" s="1062">
        <v>3.4043117405089494E-2</v>
      </c>
      <c r="F12" s="1062" t="e">
        <f t="shared" ref="F12:G12" si="7">F11/F6</f>
        <v>#REF!</v>
      </c>
      <c r="G12" s="1063" t="e">
        <f t="shared" si="7"/>
        <v>#REF!</v>
      </c>
      <c r="H12" s="78" t="e">
        <f t="shared" si="0"/>
        <v>#REF!</v>
      </c>
      <c r="I12" s="86" t="e">
        <f t="shared" si="1"/>
        <v>#REF!</v>
      </c>
      <c r="J12" s="78" t="e">
        <f t="shared" ref="J12" si="8">G12-E12</f>
        <v>#REF!</v>
      </c>
      <c r="K12" s="86" t="e">
        <f t="shared" ref="K12" si="9">IF(E12=0," ",J12/E12)</f>
        <v>#REF!</v>
      </c>
      <c r="L12" s="1062" t="e">
        <f>L11/L6</f>
        <v>#REF!</v>
      </c>
      <c r="M12" s="1062" t="e">
        <f>M11/M6</f>
        <v>#REF!</v>
      </c>
      <c r="N12" s="1063" t="e">
        <f>N11/N6</f>
        <v>#REF!</v>
      </c>
      <c r="O12" s="78" t="e">
        <f t="shared" si="2"/>
        <v>#REF!</v>
      </c>
      <c r="P12" s="86" t="e">
        <f t="shared" si="3"/>
        <v>#REF!</v>
      </c>
      <c r="Q12" s="78" t="e">
        <f t="shared" si="4"/>
        <v>#REF!</v>
      </c>
      <c r="R12" s="524" t="e">
        <f t="shared" si="5"/>
        <v>#REF!</v>
      </c>
    </row>
    <row r="13" spans="1:18" ht="30" customHeight="1">
      <c r="A13" s="1457"/>
      <c r="B13" s="1460"/>
      <c r="C13" s="513" t="s">
        <v>111</v>
      </c>
      <c r="D13" s="1046" t="s">
        <v>14</v>
      </c>
      <c r="E13" s="1066">
        <f>E6-E7</f>
        <v>40931.242999999995</v>
      </c>
      <c r="F13" s="1066" t="e">
        <f>#REF!</f>
        <v>#REF!</v>
      </c>
      <c r="G13" s="1067">
        <f>G14+G15</f>
        <v>43678.805</v>
      </c>
      <c r="H13" s="78" t="e">
        <f t="shared" ref="H13:H25" si="10">G13-F13</f>
        <v>#REF!</v>
      </c>
      <c r="I13" s="86" t="e">
        <f t="shared" ref="I13:I25" si="11">IF(F13=0," ",H13/F13)</f>
        <v>#REF!</v>
      </c>
      <c r="J13" s="78">
        <f t="shared" ref="J13:J25" si="12">G13-E13</f>
        <v>2747.5620000000054</v>
      </c>
      <c r="K13" s="86">
        <f t="shared" ref="K13:K25" si="13">IF(E13=0," ",J13/E13)</f>
        <v>6.7126278085422569E-2</v>
      </c>
      <c r="L13" s="1092" t="e">
        <f>E13+'июль '!L13</f>
        <v>#REF!</v>
      </c>
      <c r="M13" s="1092" t="e">
        <f>F13+'июль '!M13</f>
        <v>#REF!</v>
      </c>
      <c r="N13" s="1092" t="e">
        <f>G13+'июль '!N13</f>
        <v>#REF!</v>
      </c>
      <c r="O13" s="78" t="e">
        <f t="shared" si="2"/>
        <v>#REF!</v>
      </c>
      <c r="P13" s="86" t="e">
        <f t="shared" si="3"/>
        <v>#REF!</v>
      </c>
      <c r="Q13" s="78" t="e">
        <f t="shared" si="4"/>
        <v>#REF!</v>
      </c>
      <c r="R13" s="524" t="e">
        <f t="shared" si="5"/>
        <v>#REF!</v>
      </c>
    </row>
    <row r="14" spans="1:18" ht="22.5" customHeight="1">
      <c r="A14" s="1457"/>
      <c r="B14" s="1460"/>
      <c r="C14" s="518" t="s">
        <v>104</v>
      </c>
      <c r="D14" s="1043" t="s">
        <v>14</v>
      </c>
      <c r="E14" s="1068">
        <v>0</v>
      </c>
      <c r="F14" s="1068"/>
      <c r="G14" s="1069">
        <v>2.839</v>
      </c>
      <c r="H14" s="78">
        <f t="shared" si="10"/>
        <v>2.839</v>
      </c>
      <c r="I14" s="86" t="str">
        <f t="shared" si="11"/>
        <v xml:space="preserve"> </v>
      </c>
      <c r="J14" s="78">
        <f t="shared" si="12"/>
        <v>2.839</v>
      </c>
      <c r="K14" s="86" t="str">
        <f t="shared" si="13"/>
        <v xml:space="preserve"> </v>
      </c>
      <c r="L14" s="1092" t="e">
        <f>E14+'июль '!L14</f>
        <v>#REF!</v>
      </c>
      <c r="M14" s="1092" t="e">
        <f>F14+'июль '!M14</f>
        <v>#REF!</v>
      </c>
      <c r="N14" s="1092" t="e">
        <f>G14+'июль '!N14</f>
        <v>#REF!</v>
      </c>
      <c r="O14" s="78" t="e">
        <f>N14-M14</f>
        <v>#REF!</v>
      </c>
      <c r="P14" s="86" t="e">
        <f t="shared" si="3"/>
        <v>#REF!</v>
      </c>
      <c r="Q14" s="78" t="e">
        <f t="shared" si="4"/>
        <v>#REF!</v>
      </c>
      <c r="R14" s="524" t="e">
        <f t="shared" si="5"/>
        <v>#REF!</v>
      </c>
    </row>
    <row r="15" spans="1:18" ht="35.25" customHeight="1" thickBot="1">
      <c r="A15" s="1458"/>
      <c r="B15" s="1461"/>
      <c r="C15" s="525" t="s">
        <v>106</v>
      </c>
      <c r="D15" s="526" t="s">
        <v>14</v>
      </c>
      <c r="E15" s="1070">
        <f>E13-E14</f>
        <v>40931.242999999995</v>
      </c>
      <c r="F15" s="1070" t="e">
        <f>F13-F14</f>
        <v>#REF!</v>
      </c>
      <c r="G15" s="1071">
        <f>41579.507+2096.459</f>
        <v>43675.966</v>
      </c>
      <c r="H15" s="528" t="e">
        <f t="shared" si="10"/>
        <v>#REF!</v>
      </c>
      <c r="I15" s="529" t="e">
        <f t="shared" si="11"/>
        <v>#REF!</v>
      </c>
      <c r="J15" s="528">
        <f t="shared" si="12"/>
        <v>2744.7230000000054</v>
      </c>
      <c r="K15" s="529">
        <f t="shared" si="13"/>
        <v>6.7056917865895391E-2</v>
      </c>
      <c r="L15" s="1092" t="e">
        <f>E15+'июль '!L15</f>
        <v>#REF!</v>
      </c>
      <c r="M15" s="1092" t="e">
        <f>F15+'июль '!M15</f>
        <v>#REF!</v>
      </c>
      <c r="N15" s="1092" t="e">
        <f>G15+'июль '!N15</f>
        <v>#REF!</v>
      </c>
      <c r="O15" s="528" t="e">
        <f t="shared" si="2"/>
        <v>#REF!</v>
      </c>
      <c r="P15" s="529" t="e">
        <f t="shared" si="3"/>
        <v>#REF!</v>
      </c>
      <c r="Q15" s="528" t="e">
        <f t="shared" si="4"/>
        <v>#REF!</v>
      </c>
      <c r="R15" s="530" t="e">
        <f t="shared" si="5"/>
        <v>#REF!</v>
      </c>
    </row>
    <row r="16" spans="1:18" ht="22.5" customHeight="1">
      <c r="A16" s="1456">
        <v>2</v>
      </c>
      <c r="B16" s="1459" t="s">
        <v>5</v>
      </c>
      <c r="C16" s="519" t="s">
        <v>19</v>
      </c>
      <c r="D16" s="519" t="s">
        <v>14</v>
      </c>
      <c r="E16" s="1058">
        <v>7747.9100899999994</v>
      </c>
      <c r="F16" s="1058" t="e">
        <f>#REF!</f>
        <v>#REF!</v>
      </c>
      <c r="G16" s="1059">
        <f>G17+G23</f>
        <v>7717.7989999999991</v>
      </c>
      <c r="H16" s="534" t="e">
        <f t="shared" si="10"/>
        <v>#REF!</v>
      </c>
      <c r="I16" s="535" t="e">
        <f t="shared" si="11"/>
        <v>#REF!</v>
      </c>
      <c r="J16" s="534">
        <f t="shared" si="12"/>
        <v>-30.111090000000331</v>
      </c>
      <c r="K16" s="535">
        <f t="shared" si="13"/>
        <v>-3.8863499511776517E-3</v>
      </c>
      <c r="L16" s="1092" t="e">
        <f>E16+'июль '!L16</f>
        <v>#REF!</v>
      </c>
      <c r="M16" s="1092" t="e">
        <f>F16+'июль '!M16</f>
        <v>#REF!</v>
      </c>
      <c r="N16" s="1092" t="e">
        <f>G16+'июль '!N16</f>
        <v>#REF!</v>
      </c>
      <c r="O16" s="534" t="e">
        <f t="shared" si="2"/>
        <v>#REF!</v>
      </c>
      <c r="P16" s="535" t="e">
        <f t="shared" si="3"/>
        <v>#REF!</v>
      </c>
      <c r="Q16" s="534" t="e">
        <f t="shared" si="4"/>
        <v>#REF!</v>
      </c>
      <c r="R16" s="536" t="e">
        <f t="shared" si="5"/>
        <v>#REF!</v>
      </c>
    </row>
    <row r="17" spans="1:18">
      <c r="A17" s="1457"/>
      <c r="B17" s="1460"/>
      <c r="C17" s="1307" t="s">
        <v>15</v>
      </c>
      <c r="D17" s="1043" t="s">
        <v>14</v>
      </c>
      <c r="E17" s="1060">
        <v>1095.654</v>
      </c>
      <c r="F17" s="1060" t="e">
        <f>F16-F23</f>
        <v>#REF!</v>
      </c>
      <c r="G17" s="1061">
        <v>1146.5160000000001</v>
      </c>
      <c r="H17" s="78" t="e">
        <f t="shared" si="10"/>
        <v>#REF!</v>
      </c>
      <c r="I17" s="86" t="e">
        <f t="shared" si="11"/>
        <v>#REF!</v>
      </c>
      <c r="J17" s="78">
        <f t="shared" si="12"/>
        <v>50.86200000000008</v>
      </c>
      <c r="K17" s="86">
        <f t="shared" si="13"/>
        <v>4.6421589297351247E-2</v>
      </c>
      <c r="L17" s="1092" t="e">
        <f>E17+'июль '!L17</f>
        <v>#REF!</v>
      </c>
      <c r="M17" s="1092" t="e">
        <f>F17+'июль '!M17</f>
        <v>#REF!</v>
      </c>
      <c r="N17" s="1092" t="e">
        <f>G17+'июль '!N17</f>
        <v>#REF!</v>
      </c>
      <c r="O17" s="78" t="e">
        <f t="shared" si="2"/>
        <v>#REF!</v>
      </c>
      <c r="P17" s="86" t="e">
        <f t="shared" si="3"/>
        <v>#REF!</v>
      </c>
      <c r="Q17" s="78" t="e">
        <f t="shared" si="4"/>
        <v>#REF!</v>
      </c>
      <c r="R17" s="524" t="e">
        <f t="shared" si="5"/>
        <v>#REF!</v>
      </c>
    </row>
    <row r="18" spans="1:18">
      <c r="A18" s="1457"/>
      <c r="B18" s="1460"/>
      <c r="C18" s="1308"/>
      <c r="D18" s="1043" t="s">
        <v>16</v>
      </c>
      <c r="E18" s="1062">
        <f>E17/E16</f>
        <v>0.1414128438860085</v>
      </c>
      <c r="F18" s="1062" t="e">
        <f>F17/F16</f>
        <v>#REF!</v>
      </c>
      <c r="G18" s="1062">
        <f>G17/G16</f>
        <v>0.1485547887422308</v>
      </c>
      <c r="H18" s="452"/>
      <c r="I18" s="453" t="e">
        <f>G18-F18</f>
        <v>#REF!</v>
      </c>
      <c r="J18" s="454"/>
      <c r="K18" s="453">
        <f>G18-E18</f>
        <v>7.1419448562222987E-3</v>
      </c>
      <c r="L18" s="1062" t="e">
        <f t="shared" ref="L18:N18" si="14">L17/L16</f>
        <v>#REF!</v>
      </c>
      <c r="M18" s="1062" t="e">
        <f t="shared" si="14"/>
        <v>#REF!</v>
      </c>
      <c r="N18" s="1063" t="e">
        <f t="shared" si="14"/>
        <v>#REF!</v>
      </c>
      <c r="O18" s="452"/>
      <c r="P18" s="453" t="e">
        <f>N18-M18</f>
        <v>#REF!</v>
      </c>
      <c r="Q18" s="454"/>
      <c r="R18" s="571" t="e">
        <f>N18-L18</f>
        <v>#REF!</v>
      </c>
    </row>
    <row r="19" spans="1:18">
      <c r="A19" s="1457"/>
      <c r="B19" s="1460"/>
      <c r="C19" s="1307" t="s">
        <v>17</v>
      </c>
      <c r="D19" s="1043" t="s">
        <v>14</v>
      </c>
      <c r="E19" s="1060">
        <v>1239.259</v>
      </c>
      <c r="F19" s="1060" t="e">
        <f>#REF!</f>
        <v>#REF!</v>
      </c>
      <c r="G19" s="1064" t="e">
        <f>F20*G16</f>
        <v>#REF!</v>
      </c>
      <c r="H19" s="78" t="e">
        <f t="shared" si="10"/>
        <v>#REF!</v>
      </c>
      <c r="I19" s="86" t="e">
        <f t="shared" si="11"/>
        <v>#REF!</v>
      </c>
      <c r="J19" s="78" t="e">
        <f t="shared" si="12"/>
        <v>#REF!</v>
      </c>
      <c r="K19" s="86" t="e">
        <f t="shared" si="13"/>
        <v>#REF!</v>
      </c>
      <c r="L19" s="1092" t="e">
        <f>E19+'июль '!L19</f>
        <v>#REF!</v>
      </c>
      <c r="M19" s="1092" t="e">
        <f>F19+'июль '!M19</f>
        <v>#REF!</v>
      </c>
      <c r="N19" s="1092" t="e">
        <f>G19+'июль '!N19</f>
        <v>#REF!</v>
      </c>
      <c r="O19" s="78" t="e">
        <f t="shared" si="2"/>
        <v>#REF!</v>
      </c>
      <c r="P19" s="86" t="e">
        <f t="shared" si="3"/>
        <v>#REF!</v>
      </c>
      <c r="Q19" s="78" t="e">
        <f t="shared" si="4"/>
        <v>#REF!</v>
      </c>
      <c r="R19" s="524" t="e">
        <f t="shared" si="5"/>
        <v>#REF!</v>
      </c>
    </row>
    <row r="20" spans="1:18">
      <c r="A20" s="1457"/>
      <c r="B20" s="1460"/>
      <c r="C20" s="1308"/>
      <c r="D20" s="1043" t="s">
        <v>16</v>
      </c>
      <c r="E20" s="1062">
        <f>E19/E16</f>
        <v>0.159947519473603</v>
      </c>
      <c r="F20" s="1062" t="e">
        <f>F19/F16</f>
        <v>#REF!</v>
      </c>
      <c r="G20" s="1065" t="e">
        <f>G19/G16</f>
        <v>#REF!</v>
      </c>
      <c r="H20" s="78" t="e">
        <f t="shared" si="10"/>
        <v>#REF!</v>
      </c>
      <c r="I20" s="86" t="e">
        <f t="shared" si="11"/>
        <v>#REF!</v>
      </c>
      <c r="J20" s="78" t="e">
        <f t="shared" si="12"/>
        <v>#REF!</v>
      </c>
      <c r="K20" s="86" t="e">
        <f t="shared" si="13"/>
        <v>#REF!</v>
      </c>
      <c r="L20" s="1062" t="e">
        <f t="shared" ref="L20:N20" si="15">L19/L16</f>
        <v>#REF!</v>
      </c>
      <c r="M20" s="1062" t="e">
        <f t="shared" si="15"/>
        <v>#REF!</v>
      </c>
      <c r="N20" s="1065" t="e">
        <f t="shared" si="15"/>
        <v>#REF!</v>
      </c>
      <c r="O20" s="78" t="e">
        <f t="shared" si="2"/>
        <v>#REF!</v>
      </c>
      <c r="P20" s="86" t="e">
        <f t="shared" si="3"/>
        <v>#REF!</v>
      </c>
      <c r="Q20" s="78" t="e">
        <f t="shared" si="4"/>
        <v>#REF!</v>
      </c>
      <c r="R20" s="524" t="e">
        <f t="shared" si="5"/>
        <v>#REF!</v>
      </c>
    </row>
    <row r="21" spans="1:18">
      <c r="A21" s="1457"/>
      <c r="B21" s="1460"/>
      <c r="C21" s="1307" t="s">
        <v>18</v>
      </c>
      <c r="D21" s="1043" t="s">
        <v>14</v>
      </c>
      <c r="E21" s="1060">
        <v>-143.60499999999999</v>
      </c>
      <c r="F21" s="1060" t="e">
        <f>F17-F19</f>
        <v>#REF!</v>
      </c>
      <c r="G21" s="1061" t="e">
        <f>G17-G19</f>
        <v>#REF!</v>
      </c>
      <c r="H21" s="78" t="e">
        <f t="shared" si="10"/>
        <v>#REF!</v>
      </c>
      <c r="I21" s="86" t="e">
        <f t="shared" si="11"/>
        <v>#REF!</v>
      </c>
      <c r="J21" s="78" t="e">
        <f t="shared" si="12"/>
        <v>#REF!</v>
      </c>
      <c r="K21" s="86" t="e">
        <f t="shared" si="13"/>
        <v>#REF!</v>
      </c>
      <c r="L21" s="1092" t="e">
        <f>E21+'июль '!L21</f>
        <v>#REF!</v>
      </c>
      <c r="M21" s="1092" t="e">
        <f>F21+'июль '!M21</f>
        <v>#REF!</v>
      </c>
      <c r="N21" s="1092" t="e">
        <f>G21+'июль '!N21</f>
        <v>#REF!</v>
      </c>
      <c r="O21" s="78" t="e">
        <f t="shared" si="2"/>
        <v>#REF!</v>
      </c>
      <c r="P21" s="86" t="e">
        <f t="shared" si="3"/>
        <v>#REF!</v>
      </c>
      <c r="Q21" s="78" t="e">
        <f t="shared" si="4"/>
        <v>#REF!</v>
      </c>
      <c r="R21" s="524" t="e">
        <f t="shared" si="5"/>
        <v>#REF!</v>
      </c>
    </row>
    <row r="22" spans="1:18">
      <c r="A22" s="1457"/>
      <c r="B22" s="1460"/>
      <c r="C22" s="1308"/>
      <c r="D22" s="1043" t="s">
        <v>16</v>
      </c>
      <c r="E22" s="1062">
        <v>3.4043117405089494E-2</v>
      </c>
      <c r="F22" s="1062" t="e">
        <f t="shared" ref="F22:G22" si="16">F21/F16</f>
        <v>#REF!</v>
      </c>
      <c r="G22" s="1063" t="e">
        <f t="shared" si="16"/>
        <v>#REF!</v>
      </c>
      <c r="H22" s="78" t="e">
        <f t="shared" si="10"/>
        <v>#REF!</v>
      </c>
      <c r="I22" s="86" t="e">
        <f t="shared" si="11"/>
        <v>#REF!</v>
      </c>
      <c r="J22" s="78" t="e">
        <f t="shared" si="12"/>
        <v>#REF!</v>
      </c>
      <c r="K22" s="86" t="e">
        <f t="shared" si="13"/>
        <v>#REF!</v>
      </c>
      <c r="L22" s="1062" t="e">
        <f t="shared" ref="L22:N22" si="17">L21/L16</f>
        <v>#REF!</v>
      </c>
      <c r="M22" s="1062" t="e">
        <f t="shared" si="17"/>
        <v>#REF!</v>
      </c>
      <c r="N22" s="1063" t="e">
        <f t="shared" si="17"/>
        <v>#REF!</v>
      </c>
      <c r="O22" s="78" t="e">
        <f t="shared" si="2"/>
        <v>#REF!</v>
      </c>
      <c r="P22" s="86" t="e">
        <f t="shared" si="3"/>
        <v>#REF!</v>
      </c>
      <c r="Q22" s="78" t="e">
        <f t="shared" si="4"/>
        <v>#REF!</v>
      </c>
      <c r="R22" s="524" t="e">
        <f t="shared" si="5"/>
        <v>#REF!</v>
      </c>
    </row>
    <row r="23" spans="1:18" ht="32.25" customHeight="1">
      <c r="A23" s="1457"/>
      <c r="B23" s="1460"/>
      <c r="C23" s="513" t="s">
        <v>111</v>
      </c>
      <c r="D23" s="1046" t="s">
        <v>14</v>
      </c>
      <c r="E23" s="1066">
        <f>E16-E17</f>
        <v>6652.2560899999989</v>
      </c>
      <c r="F23" s="1066" t="e">
        <f>#REF!</f>
        <v>#REF!</v>
      </c>
      <c r="G23" s="1067">
        <f>G24+G25</f>
        <v>6571.2829999999994</v>
      </c>
      <c r="H23" s="78" t="e">
        <f t="shared" si="10"/>
        <v>#REF!</v>
      </c>
      <c r="I23" s="86" t="e">
        <f t="shared" si="11"/>
        <v>#REF!</v>
      </c>
      <c r="J23" s="78">
        <f t="shared" si="12"/>
        <v>-80.973089999999502</v>
      </c>
      <c r="K23" s="86">
        <f t="shared" si="13"/>
        <v>-1.2172274925152425E-2</v>
      </c>
      <c r="L23" s="1092" t="e">
        <f>E23+'июль '!L23</f>
        <v>#REF!</v>
      </c>
      <c r="M23" s="1092" t="e">
        <f>F23+'июль '!M23</f>
        <v>#REF!</v>
      </c>
      <c r="N23" s="1092" t="e">
        <f>G23+'июль '!N23</f>
        <v>#REF!</v>
      </c>
      <c r="O23" s="78" t="e">
        <f t="shared" si="2"/>
        <v>#REF!</v>
      </c>
      <c r="P23" s="86" t="e">
        <f t="shared" si="3"/>
        <v>#REF!</v>
      </c>
      <c r="Q23" s="78" t="e">
        <f t="shared" si="4"/>
        <v>#REF!</v>
      </c>
      <c r="R23" s="524" t="e">
        <f t="shared" si="5"/>
        <v>#REF!</v>
      </c>
    </row>
    <row r="24" spans="1:18" ht="28.5" customHeight="1">
      <c r="A24" s="1457"/>
      <c r="B24" s="1460"/>
      <c r="C24" s="518" t="s">
        <v>104</v>
      </c>
      <c r="D24" s="1043" t="s">
        <v>14</v>
      </c>
      <c r="E24" s="1068">
        <v>37.911000000000001</v>
      </c>
      <c r="F24" s="1068"/>
      <c r="G24" s="1069">
        <v>37.314999999999998</v>
      </c>
      <c r="H24" s="78">
        <f t="shared" si="10"/>
        <v>37.314999999999998</v>
      </c>
      <c r="I24" s="86" t="str">
        <f t="shared" si="11"/>
        <v xml:space="preserve"> </v>
      </c>
      <c r="J24" s="78">
        <f t="shared" si="12"/>
        <v>-0.59600000000000364</v>
      </c>
      <c r="K24" s="86">
        <f t="shared" si="13"/>
        <v>-1.5721030835377691E-2</v>
      </c>
      <c r="L24" s="1092" t="e">
        <f>E24+'июль '!L24</f>
        <v>#REF!</v>
      </c>
      <c r="M24" s="1092" t="e">
        <f>F24+'июль '!M24</f>
        <v>#REF!</v>
      </c>
      <c r="N24" s="1092" t="e">
        <f>G24+'июль '!N24</f>
        <v>#REF!</v>
      </c>
      <c r="O24" s="78" t="e">
        <f t="shared" si="2"/>
        <v>#REF!</v>
      </c>
      <c r="P24" s="86" t="e">
        <f t="shared" si="3"/>
        <v>#REF!</v>
      </c>
      <c r="Q24" s="78" t="e">
        <f t="shared" si="4"/>
        <v>#REF!</v>
      </c>
      <c r="R24" s="524" t="e">
        <f t="shared" si="5"/>
        <v>#REF!</v>
      </c>
    </row>
    <row r="25" spans="1:18" ht="36.75" customHeight="1" thickBot="1">
      <c r="A25" s="1458"/>
      <c r="B25" s="1461"/>
      <c r="C25" s="525" t="s">
        <v>106</v>
      </c>
      <c r="D25" s="526" t="s">
        <v>14</v>
      </c>
      <c r="E25" s="1070">
        <f>E23-E24</f>
        <v>6614.3450899999989</v>
      </c>
      <c r="F25" s="1070" t="e">
        <f>F23-F24</f>
        <v>#REF!</v>
      </c>
      <c r="G25" s="1072">
        <v>6533.9679999999998</v>
      </c>
      <c r="H25" s="528" t="e">
        <f t="shared" si="10"/>
        <v>#REF!</v>
      </c>
      <c r="I25" s="529" t="e">
        <f t="shared" si="11"/>
        <v>#REF!</v>
      </c>
      <c r="J25" s="528">
        <f t="shared" si="12"/>
        <v>-80.377089999999043</v>
      </c>
      <c r="K25" s="529">
        <f t="shared" si="13"/>
        <v>-1.2151934757912526E-2</v>
      </c>
      <c r="L25" s="1092" t="e">
        <f>E25+'июль '!L25</f>
        <v>#REF!</v>
      </c>
      <c r="M25" s="1092" t="e">
        <f>F25+'июль '!M25</f>
        <v>#REF!</v>
      </c>
      <c r="N25" s="1092" t="e">
        <f>G25+'июль '!N25</f>
        <v>#REF!</v>
      </c>
      <c r="O25" s="528" t="e">
        <f t="shared" si="2"/>
        <v>#REF!</v>
      </c>
      <c r="P25" s="529" t="e">
        <f t="shared" si="3"/>
        <v>#REF!</v>
      </c>
      <c r="Q25" s="528" t="e">
        <f t="shared" si="4"/>
        <v>#REF!</v>
      </c>
      <c r="R25" s="530" t="e">
        <f t="shared" si="5"/>
        <v>#REF!</v>
      </c>
    </row>
    <row r="26" spans="1:18" ht="22.5" customHeight="1">
      <c r="A26" s="1437">
        <v>3</v>
      </c>
      <c r="B26" s="1440" t="s">
        <v>21</v>
      </c>
      <c r="C26" s="519" t="s">
        <v>19</v>
      </c>
      <c r="D26" s="519" t="s">
        <v>14</v>
      </c>
      <c r="E26" s="1058">
        <v>2817.268</v>
      </c>
      <c r="F26" s="1058" t="e">
        <f>#REF!</f>
        <v>#REF!</v>
      </c>
      <c r="G26" s="1059">
        <f>G27+G33</f>
        <v>2797.0949999999998</v>
      </c>
      <c r="H26" s="534" t="e">
        <f>G26-F26</f>
        <v>#REF!</v>
      </c>
      <c r="I26" s="535" t="e">
        <f>IF(F26=0," ",H26/F26)</f>
        <v>#REF!</v>
      </c>
      <c r="J26" s="534">
        <f>G26-E26</f>
        <v>-20.173000000000229</v>
      </c>
      <c r="K26" s="535">
        <f>IF(E26=0," ",J26/E26)</f>
        <v>-7.1604831347249279E-3</v>
      </c>
      <c r="L26" s="1092" t="e">
        <f>E26+'июль '!L26</f>
        <v>#REF!</v>
      </c>
      <c r="M26" s="1092" t="e">
        <f>F26+'июль '!M26</f>
        <v>#REF!</v>
      </c>
      <c r="N26" s="1092" t="e">
        <f>G26+'июль '!N26</f>
        <v>#REF!</v>
      </c>
      <c r="O26" s="534" t="e">
        <f t="shared" si="2"/>
        <v>#REF!</v>
      </c>
      <c r="P26" s="535" t="e">
        <f t="shared" si="3"/>
        <v>#REF!</v>
      </c>
      <c r="Q26" s="534" t="e">
        <f t="shared" si="4"/>
        <v>#REF!</v>
      </c>
      <c r="R26" s="536" t="e">
        <f t="shared" si="5"/>
        <v>#REF!</v>
      </c>
    </row>
    <row r="27" spans="1:18">
      <c r="A27" s="1438"/>
      <c r="B27" s="1441"/>
      <c r="C27" s="1283" t="s">
        <v>15</v>
      </c>
      <c r="D27" s="1043" t="s">
        <v>14</v>
      </c>
      <c r="E27" s="1060">
        <v>242.85</v>
      </c>
      <c r="F27" s="1060" t="e">
        <f>F26-F33</f>
        <v>#REF!</v>
      </c>
      <c r="G27" s="1061">
        <v>376.18</v>
      </c>
      <c r="H27" s="78" t="e">
        <f>G27-F27</f>
        <v>#REF!</v>
      </c>
      <c r="I27" s="86" t="e">
        <f>IF(F27=0," ",H27/F27)</f>
        <v>#REF!</v>
      </c>
      <c r="J27" s="78">
        <f>G27-E27</f>
        <v>133.33000000000001</v>
      </c>
      <c r="K27" s="86">
        <f>IF(E27=0," ",J27/E27)</f>
        <v>0.54902203005970773</v>
      </c>
      <c r="L27" s="1092" t="e">
        <f>E27+'июль '!L27</f>
        <v>#REF!</v>
      </c>
      <c r="M27" s="1092" t="e">
        <f>F27+'июль '!M27</f>
        <v>#REF!</v>
      </c>
      <c r="N27" s="1092" t="e">
        <f>G27+'июль '!N27</f>
        <v>#REF!</v>
      </c>
      <c r="O27" s="78" t="e">
        <f t="shared" si="2"/>
        <v>#REF!</v>
      </c>
      <c r="P27" s="86" t="e">
        <f t="shared" si="3"/>
        <v>#REF!</v>
      </c>
      <c r="Q27" s="78" t="e">
        <f t="shared" si="4"/>
        <v>#REF!</v>
      </c>
      <c r="R27" s="524" t="e">
        <f t="shared" si="5"/>
        <v>#REF!</v>
      </c>
    </row>
    <row r="28" spans="1:18" ht="15.75" customHeight="1">
      <c r="A28" s="1438"/>
      <c r="B28" s="1441"/>
      <c r="C28" s="1283"/>
      <c r="D28" s="1043" t="s">
        <v>16</v>
      </c>
      <c r="E28" s="1073">
        <f>E27/E26</f>
        <v>8.6200531862783369E-2</v>
      </c>
      <c r="F28" s="1073" t="e">
        <f>F27/F26</f>
        <v>#REF!</v>
      </c>
      <c r="G28" s="1074">
        <f>G27/G26</f>
        <v>0.13448953289037377</v>
      </c>
      <c r="H28" s="452"/>
      <c r="I28" s="1056" t="e">
        <f>G28-F28</f>
        <v>#REF!</v>
      </c>
      <c r="J28" s="454"/>
      <c r="K28" s="1056">
        <f>G28-E28</f>
        <v>4.82890010275904E-2</v>
      </c>
      <c r="L28" s="1062" t="e">
        <f t="shared" ref="L28:N28" si="18">L27/L26</f>
        <v>#REF!</v>
      </c>
      <c r="M28" s="1062" t="e">
        <f t="shared" si="18"/>
        <v>#REF!</v>
      </c>
      <c r="N28" s="1063" t="e">
        <f t="shared" si="18"/>
        <v>#REF!</v>
      </c>
      <c r="O28" s="452"/>
      <c r="P28" s="453" t="e">
        <f>N28-M28</f>
        <v>#REF!</v>
      </c>
      <c r="Q28" s="454"/>
      <c r="R28" s="571" t="e">
        <f>N28-L28</f>
        <v>#REF!</v>
      </c>
    </row>
    <row r="29" spans="1:18">
      <c r="A29" s="1438"/>
      <c r="B29" s="1441"/>
      <c r="C29" s="1283" t="s">
        <v>17</v>
      </c>
      <c r="D29" s="1043" t="s">
        <v>14</v>
      </c>
      <c r="E29" s="1060">
        <v>221.089</v>
      </c>
      <c r="F29" s="1060" t="e">
        <f>#REF!</f>
        <v>#REF!</v>
      </c>
      <c r="G29" s="1064" t="e">
        <f>F30*G26</f>
        <v>#REF!</v>
      </c>
      <c r="H29" s="78" t="e">
        <f t="shared" ref="H29:H45" si="19">G29-F29</f>
        <v>#REF!</v>
      </c>
      <c r="I29" s="86" t="e">
        <f t="shared" ref="I29:I45" si="20">IF(F29=0," ",H29/F29)</f>
        <v>#REF!</v>
      </c>
      <c r="J29" s="78" t="e">
        <f t="shared" ref="J29:J45" si="21">G29-E29</f>
        <v>#REF!</v>
      </c>
      <c r="K29" s="86" t="e">
        <f t="shared" ref="K29:K45" si="22">IF(E29=0," ",J29/E29)</f>
        <v>#REF!</v>
      </c>
      <c r="L29" s="1092" t="e">
        <f>E29+'июль '!L29</f>
        <v>#REF!</v>
      </c>
      <c r="M29" s="1092" t="e">
        <f>F29+'июль '!M29</f>
        <v>#REF!</v>
      </c>
      <c r="N29" s="1092" t="e">
        <f>G29+'июль '!N29</f>
        <v>#REF!</v>
      </c>
      <c r="O29" s="78" t="e">
        <f t="shared" si="2"/>
        <v>#REF!</v>
      </c>
      <c r="P29" s="86" t="e">
        <f t="shared" si="3"/>
        <v>#REF!</v>
      </c>
      <c r="Q29" s="78" t="e">
        <f t="shared" si="4"/>
        <v>#REF!</v>
      </c>
      <c r="R29" s="524" t="e">
        <f t="shared" si="5"/>
        <v>#REF!</v>
      </c>
    </row>
    <row r="30" spans="1:18">
      <c r="A30" s="1438"/>
      <c r="B30" s="1441"/>
      <c r="C30" s="1283"/>
      <c r="D30" s="1043" t="s">
        <v>16</v>
      </c>
      <c r="E30" s="1062">
        <f>E29/E26</f>
        <v>7.8476382083635637E-2</v>
      </c>
      <c r="F30" s="1062" t="e">
        <f>F29/F26</f>
        <v>#REF!</v>
      </c>
      <c r="G30" s="1065" t="e">
        <f>G29/G26</f>
        <v>#REF!</v>
      </c>
      <c r="H30" s="78" t="e">
        <f t="shared" si="19"/>
        <v>#REF!</v>
      </c>
      <c r="I30" s="86" t="e">
        <f t="shared" si="20"/>
        <v>#REF!</v>
      </c>
      <c r="J30" s="78" t="e">
        <f t="shared" si="21"/>
        <v>#REF!</v>
      </c>
      <c r="K30" s="86" t="e">
        <f t="shared" si="22"/>
        <v>#REF!</v>
      </c>
      <c r="L30" s="1062" t="e">
        <f t="shared" ref="L30:N30" si="23">L29/L26</f>
        <v>#REF!</v>
      </c>
      <c r="M30" s="1062" t="e">
        <f t="shared" si="23"/>
        <v>#REF!</v>
      </c>
      <c r="N30" s="1065" t="e">
        <f t="shared" si="23"/>
        <v>#REF!</v>
      </c>
      <c r="O30" s="78" t="e">
        <f t="shared" si="2"/>
        <v>#REF!</v>
      </c>
      <c r="P30" s="86" t="e">
        <f t="shared" si="3"/>
        <v>#REF!</v>
      </c>
      <c r="Q30" s="78" t="e">
        <f t="shared" si="4"/>
        <v>#REF!</v>
      </c>
      <c r="R30" s="524" t="e">
        <f t="shared" si="5"/>
        <v>#REF!</v>
      </c>
    </row>
    <row r="31" spans="1:18">
      <c r="A31" s="1438"/>
      <c r="B31" s="1441"/>
      <c r="C31" s="1283" t="s">
        <v>18</v>
      </c>
      <c r="D31" s="1043" t="s">
        <v>14</v>
      </c>
      <c r="E31" s="1060">
        <v>21.760999999999996</v>
      </c>
      <c r="F31" s="1060" t="e">
        <f>F27-F29</f>
        <v>#REF!</v>
      </c>
      <c r="G31" s="1061" t="e">
        <f>G27-G29</f>
        <v>#REF!</v>
      </c>
      <c r="H31" s="78" t="e">
        <f t="shared" si="19"/>
        <v>#REF!</v>
      </c>
      <c r="I31" s="86" t="e">
        <f t="shared" si="20"/>
        <v>#REF!</v>
      </c>
      <c r="J31" s="78" t="e">
        <f t="shared" si="21"/>
        <v>#REF!</v>
      </c>
      <c r="K31" s="86" t="e">
        <f t="shared" si="22"/>
        <v>#REF!</v>
      </c>
      <c r="L31" s="1092" t="e">
        <f>E31+'июль '!L31</f>
        <v>#REF!</v>
      </c>
      <c r="M31" s="1092" t="e">
        <f>F31+'июль '!M31</f>
        <v>#REF!</v>
      </c>
      <c r="N31" s="1092" t="e">
        <f>G31+'июль '!N31</f>
        <v>#REF!</v>
      </c>
      <c r="O31" s="78" t="e">
        <f t="shared" si="2"/>
        <v>#REF!</v>
      </c>
      <c r="P31" s="86" t="e">
        <f t="shared" si="3"/>
        <v>#REF!</v>
      </c>
      <c r="Q31" s="78" t="e">
        <f t="shared" si="4"/>
        <v>#REF!</v>
      </c>
      <c r="R31" s="524" t="e">
        <f t="shared" si="5"/>
        <v>#REF!</v>
      </c>
    </row>
    <row r="32" spans="1:18">
      <c r="A32" s="1438"/>
      <c r="B32" s="1441"/>
      <c r="C32" s="1283"/>
      <c r="D32" s="1043" t="s">
        <v>16</v>
      </c>
      <c r="E32" s="1062">
        <v>3.4043117405089494E-2</v>
      </c>
      <c r="F32" s="1062" t="e">
        <f t="shared" ref="F32:G32" si="24">F31/F26</f>
        <v>#REF!</v>
      </c>
      <c r="G32" s="1063" t="e">
        <f t="shared" si="24"/>
        <v>#REF!</v>
      </c>
      <c r="H32" s="78" t="e">
        <f t="shared" si="19"/>
        <v>#REF!</v>
      </c>
      <c r="I32" s="86" t="e">
        <f t="shared" si="20"/>
        <v>#REF!</v>
      </c>
      <c r="J32" s="78" t="e">
        <f t="shared" si="21"/>
        <v>#REF!</v>
      </c>
      <c r="K32" s="86" t="e">
        <f t="shared" si="22"/>
        <v>#REF!</v>
      </c>
      <c r="L32" s="1062" t="e">
        <f t="shared" ref="L32:N32" si="25">L31/L26</f>
        <v>#REF!</v>
      </c>
      <c r="M32" s="1062" t="e">
        <f t="shared" si="25"/>
        <v>#REF!</v>
      </c>
      <c r="N32" s="1063" t="e">
        <f t="shared" si="25"/>
        <v>#REF!</v>
      </c>
      <c r="O32" s="78" t="e">
        <f t="shared" si="2"/>
        <v>#REF!</v>
      </c>
      <c r="P32" s="86" t="e">
        <f t="shared" si="3"/>
        <v>#REF!</v>
      </c>
      <c r="Q32" s="78" t="e">
        <f t="shared" si="4"/>
        <v>#REF!</v>
      </c>
      <c r="R32" s="524" t="e">
        <f t="shared" si="5"/>
        <v>#REF!</v>
      </c>
    </row>
    <row r="33" spans="1:18" ht="25.5" customHeight="1">
      <c r="A33" s="1438"/>
      <c r="B33" s="1441"/>
      <c r="C33" s="513" t="s">
        <v>111</v>
      </c>
      <c r="D33" s="1043" t="s">
        <v>14</v>
      </c>
      <c r="E33" s="1068">
        <f>E26-E27</f>
        <v>2574.4180000000001</v>
      </c>
      <c r="F33" s="1068" t="e">
        <f>#REF!</f>
        <v>#REF!</v>
      </c>
      <c r="G33" s="1067">
        <f>G34+G35</f>
        <v>2420.915</v>
      </c>
      <c r="H33" s="78" t="e">
        <f t="shared" si="19"/>
        <v>#REF!</v>
      </c>
      <c r="I33" s="86" t="e">
        <f t="shared" si="20"/>
        <v>#REF!</v>
      </c>
      <c r="J33" s="78">
        <f t="shared" si="21"/>
        <v>-153.50300000000016</v>
      </c>
      <c r="K33" s="86">
        <f t="shared" si="22"/>
        <v>-5.9626292233817567E-2</v>
      </c>
      <c r="L33" s="1092" t="e">
        <f>E33+'июль '!L33</f>
        <v>#REF!</v>
      </c>
      <c r="M33" s="1092" t="e">
        <f>F33+'июль '!M33</f>
        <v>#REF!</v>
      </c>
      <c r="N33" s="1092" t="e">
        <f>G33+'июль '!N33</f>
        <v>#REF!</v>
      </c>
      <c r="O33" s="78" t="e">
        <f t="shared" si="2"/>
        <v>#REF!</v>
      </c>
      <c r="P33" s="86" t="e">
        <f t="shared" si="3"/>
        <v>#REF!</v>
      </c>
      <c r="Q33" s="78" t="e">
        <f t="shared" si="4"/>
        <v>#REF!</v>
      </c>
      <c r="R33" s="524" t="e">
        <f t="shared" si="5"/>
        <v>#REF!</v>
      </c>
    </row>
    <row r="34" spans="1:18" ht="25.5" customHeight="1">
      <c r="A34" s="1438"/>
      <c r="B34" s="1441"/>
      <c r="C34" s="518" t="s">
        <v>104</v>
      </c>
      <c r="D34" s="1043" t="s">
        <v>14</v>
      </c>
      <c r="E34" s="1068">
        <v>60.415999999999997</v>
      </c>
      <c r="F34" s="1075">
        <v>60.387999999999998</v>
      </c>
      <c r="G34" s="1069">
        <v>11.542</v>
      </c>
      <c r="H34" s="78">
        <f t="shared" si="19"/>
        <v>-48.845999999999997</v>
      </c>
      <c r="I34" s="86">
        <f t="shared" si="20"/>
        <v>-0.80886931178379806</v>
      </c>
      <c r="J34" s="78">
        <f t="shared" si="21"/>
        <v>-48.873999999999995</v>
      </c>
      <c r="K34" s="86">
        <f t="shared" si="22"/>
        <v>-0.80895789194915246</v>
      </c>
      <c r="L34" s="1092" t="e">
        <f>E34+'июль '!L34</f>
        <v>#REF!</v>
      </c>
      <c r="M34" s="1092" t="e">
        <f>F34+'июль '!M34</f>
        <v>#REF!</v>
      </c>
      <c r="N34" s="1092" t="e">
        <f>G34+'июль '!N34</f>
        <v>#REF!</v>
      </c>
      <c r="O34" s="78" t="e">
        <f t="shared" si="2"/>
        <v>#REF!</v>
      </c>
      <c r="P34" s="86" t="e">
        <f t="shared" si="3"/>
        <v>#REF!</v>
      </c>
      <c r="Q34" s="78" t="e">
        <f t="shared" si="4"/>
        <v>#REF!</v>
      </c>
      <c r="R34" s="524" t="e">
        <f t="shared" si="5"/>
        <v>#REF!</v>
      </c>
    </row>
    <row r="35" spans="1:18" ht="36" customHeight="1" thickBot="1">
      <c r="A35" s="1439"/>
      <c r="B35" s="1442"/>
      <c r="C35" s="525" t="s">
        <v>106</v>
      </c>
      <c r="D35" s="526" t="s">
        <v>14</v>
      </c>
      <c r="E35" s="1070">
        <f>E33-E34</f>
        <v>2514.002</v>
      </c>
      <c r="F35" s="1070" t="e">
        <f>F33-F34</f>
        <v>#REF!</v>
      </c>
      <c r="G35" s="1095">
        <f>3023.628-614.255</f>
        <v>2409.373</v>
      </c>
      <c r="H35" s="528" t="e">
        <f t="shared" si="19"/>
        <v>#REF!</v>
      </c>
      <c r="I35" s="529" t="e">
        <f t="shared" si="20"/>
        <v>#REF!</v>
      </c>
      <c r="J35" s="528">
        <f t="shared" si="21"/>
        <v>-104.62899999999991</v>
      </c>
      <c r="K35" s="529">
        <f t="shared" si="22"/>
        <v>-4.1618503087905226E-2</v>
      </c>
      <c r="L35" s="1092" t="e">
        <f>E35+'июль '!L35</f>
        <v>#REF!</v>
      </c>
      <c r="M35" s="1092" t="e">
        <f>F35+'июль '!M35</f>
        <v>#REF!</v>
      </c>
      <c r="N35" s="1092" t="e">
        <f>G35+'июль '!N35</f>
        <v>#REF!</v>
      </c>
      <c r="O35" s="528" t="e">
        <f t="shared" si="2"/>
        <v>#REF!</v>
      </c>
      <c r="P35" s="529" t="e">
        <f t="shared" si="3"/>
        <v>#REF!</v>
      </c>
      <c r="Q35" s="528" t="e">
        <f t="shared" si="4"/>
        <v>#REF!</v>
      </c>
      <c r="R35" s="530" t="e">
        <f t="shared" si="5"/>
        <v>#REF!</v>
      </c>
    </row>
    <row r="36" spans="1:18" ht="22.5" customHeight="1">
      <c r="A36" s="1437">
        <v>4</v>
      </c>
      <c r="B36" s="1440" t="s">
        <v>22</v>
      </c>
      <c r="C36" s="519" t="s">
        <v>19</v>
      </c>
      <c r="D36" s="519" t="s">
        <v>14</v>
      </c>
      <c r="E36" s="1058">
        <v>17.916999999999998</v>
      </c>
      <c r="F36" s="1058" t="e">
        <f>#REF!</f>
        <v>#REF!</v>
      </c>
      <c r="G36" s="1059">
        <f>G37+G43</f>
        <v>27.773</v>
      </c>
      <c r="H36" s="534" t="e">
        <f t="shared" si="19"/>
        <v>#REF!</v>
      </c>
      <c r="I36" s="535" t="e">
        <f t="shared" si="20"/>
        <v>#REF!</v>
      </c>
      <c r="J36" s="534">
        <f t="shared" si="21"/>
        <v>9.8560000000000016</v>
      </c>
      <c r="K36" s="535">
        <f t="shared" si="22"/>
        <v>0.55009209130992931</v>
      </c>
      <c r="L36" s="1092" t="e">
        <f>E36+'июль '!L36</f>
        <v>#REF!</v>
      </c>
      <c r="M36" s="1092" t="e">
        <f>F36+'июль '!M36</f>
        <v>#REF!</v>
      </c>
      <c r="N36" s="1092" t="e">
        <f>G36+'июль '!N36</f>
        <v>#REF!</v>
      </c>
      <c r="O36" s="534" t="e">
        <f t="shared" si="2"/>
        <v>#REF!</v>
      </c>
      <c r="P36" s="535" t="e">
        <f t="shared" si="3"/>
        <v>#REF!</v>
      </c>
      <c r="Q36" s="534" t="e">
        <f t="shared" si="4"/>
        <v>#REF!</v>
      </c>
      <c r="R36" s="536" t="e">
        <f t="shared" si="5"/>
        <v>#REF!</v>
      </c>
    </row>
    <row r="37" spans="1:18">
      <c r="A37" s="1438"/>
      <c r="B37" s="1441"/>
      <c r="C37" s="1283" t="s">
        <v>15</v>
      </c>
      <c r="D37" s="1043" t="s">
        <v>14</v>
      </c>
      <c r="E37" s="1060">
        <v>0.124</v>
      </c>
      <c r="F37" s="1060" t="e">
        <f>F36-F43</f>
        <v>#REF!</v>
      </c>
      <c r="G37" s="1061">
        <v>3.7869999999999999</v>
      </c>
      <c r="H37" s="78" t="e">
        <f t="shared" si="19"/>
        <v>#REF!</v>
      </c>
      <c r="I37" s="86" t="e">
        <f t="shared" si="20"/>
        <v>#REF!</v>
      </c>
      <c r="J37" s="78">
        <f t="shared" si="21"/>
        <v>3.6629999999999998</v>
      </c>
      <c r="K37" s="86">
        <f t="shared" si="22"/>
        <v>29.54032258064516</v>
      </c>
      <c r="L37" s="1092" t="e">
        <f>E37+'июль '!L37</f>
        <v>#REF!</v>
      </c>
      <c r="M37" s="1092" t="e">
        <f>F37+'июль '!M37</f>
        <v>#REF!</v>
      </c>
      <c r="N37" s="1092" t="e">
        <f>G37+'июль '!N37</f>
        <v>#REF!</v>
      </c>
      <c r="O37" s="78" t="e">
        <f t="shared" si="2"/>
        <v>#REF!</v>
      </c>
      <c r="P37" s="86" t="e">
        <f t="shared" si="3"/>
        <v>#REF!</v>
      </c>
      <c r="Q37" s="78" t="e">
        <f t="shared" si="4"/>
        <v>#REF!</v>
      </c>
      <c r="R37" s="524" t="e">
        <f t="shared" si="5"/>
        <v>#REF!</v>
      </c>
    </row>
    <row r="38" spans="1:18" ht="15.75" customHeight="1">
      <c r="A38" s="1438"/>
      <c r="B38" s="1441"/>
      <c r="C38" s="1283"/>
      <c r="D38" s="1043" t="s">
        <v>16</v>
      </c>
      <c r="E38" s="1076">
        <f>E37/E36</f>
        <v>6.9208014734609595E-3</v>
      </c>
      <c r="F38" s="1076" t="e">
        <f>F37/F36</f>
        <v>#REF!</v>
      </c>
      <c r="G38" s="1065">
        <f>G37/G36</f>
        <v>0.13635545313793973</v>
      </c>
      <c r="H38" s="452"/>
      <c r="I38" s="453" t="e">
        <f>G38-F38</f>
        <v>#REF!</v>
      </c>
      <c r="J38" s="454"/>
      <c r="K38" s="453">
        <f>G38-E38</f>
        <v>0.12943465166447876</v>
      </c>
      <c r="L38" s="1062" t="e">
        <f t="shared" ref="L38:N38" si="26">L37/L36</f>
        <v>#REF!</v>
      </c>
      <c r="M38" s="1062" t="e">
        <f t="shared" si="26"/>
        <v>#REF!</v>
      </c>
      <c r="N38" s="1063" t="e">
        <f t="shared" si="26"/>
        <v>#REF!</v>
      </c>
      <c r="O38" s="452"/>
      <c r="P38" s="453" t="e">
        <f>N38-M38</f>
        <v>#REF!</v>
      </c>
      <c r="Q38" s="454"/>
      <c r="R38" s="571" t="e">
        <f>N38-L38</f>
        <v>#REF!</v>
      </c>
    </row>
    <row r="39" spans="1:18">
      <c r="A39" s="1438"/>
      <c r="B39" s="1441"/>
      <c r="C39" s="1283" t="s">
        <v>17</v>
      </c>
      <c r="D39" s="1043" t="s">
        <v>14</v>
      </c>
      <c r="E39" s="1060">
        <v>4.0469999999999997</v>
      </c>
      <c r="F39" s="1060" t="e">
        <f>#REF!</f>
        <v>#REF!</v>
      </c>
      <c r="G39" s="1064" t="e">
        <f>F40*G36</f>
        <v>#REF!</v>
      </c>
      <c r="H39" s="78" t="e">
        <f t="shared" si="19"/>
        <v>#REF!</v>
      </c>
      <c r="I39" s="86" t="e">
        <f t="shared" si="20"/>
        <v>#REF!</v>
      </c>
      <c r="J39" s="78" t="e">
        <f t="shared" si="21"/>
        <v>#REF!</v>
      </c>
      <c r="K39" s="86" t="e">
        <f t="shared" si="22"/>
        <v>#REF!</v>
      </c>
      <c r="L39" s="1092" t="e">
        <f>E39+'июль '!L39</f>
        <v>#REF!</v>
      </c>
      <c r="M39" s="1092" t="e">
        <f>F39+'июль '!M39</f>
        <v>#REF!</v>
      </c>
      <c r="N39" s="1092" t="e">
        <f>G39+'июль '!N39</f>
        <v>#REF!</v>
      </c>
      <c r="O39" s="78" t="e">
        <f t="shared" si="2"/>
        <v>#REF!</v>
      </c>
      <c r="P39" s="86" t="e">
        <f t="shared" si="3"/>
        <v>#REF!</v>
      </c>
      <c r="Q39" s="78" t="e">
        <f t="shared" si="4"/>
        <v>#REF!</v>
      </c>
      <c r="R39" s="524" t="e">
        <f t="shared" si="5"/>
        <v>#REF!</v>
      </c>
    </row>
    <row r="40" spans="1:18">
      <c r="A40" s="1438"/>
      <c r="B40" s="1441"/>
      <c r="C40" s="1283"/>
      <c r="D40" s="1043" t="s">
        <v>16</v>
      </c>
      <c r="E40" s="1062">
        <f>E39/E36</f>
        <v>0.22587486744432664</v>
      </c>
      <c r="F40" s="1062" t="e">
        <f>F39/F36</f>
        <v>#REF!</v>
      </c>
      <c r="G40" s="1065" t="e">
        <f>G39/G36</f>
        <v>#REF!</v>
      </c>
      <c r="H40" s="78" t="e">
        <f t="shared" si="19"/>
        <v>#REF!</v>
      </c>
      <c r="I40" s="86" t="e">
        <f t="shared" si="20"/>
        <v>#REF!</v>
      </c>
      <c r="J40" s="78" t="e">
        <f t="shared" si="21"/>
        <v>#REF!</v>
      </c>
      <c r="K40" s="86" t="e">
        <f t="shared" si="22"/>
        <v>#REF!</v>
      </c>
      <c r="L40" s="1062" t="e">
        <f t="shared" ref="L40:N40" si="27">L39/L36</f>
        <v>#REF!</v>
      </c>
      <c r="M40" s="1062" t="e">
        <f t="shared" si="27"/>
        <v>#REF!</v>
      </c>
      <c r="N40" s="1065" t="e">
        <f t="shared" si="27"/>
        <v>#REF!</v>
      </c>
      <c r="O40" s="78" t="e">
        <f t="shared" si="2"/>
        <v>#REF!</v>
      </c>
      <c r="P40" s="86" t="e">
        <f t="shared" si="3"/>
        <v>#REF!</v>
      </c>
      <c r="Q40" s="78" t="e">
        <f t="shared" si="4"/>
        <v>#REF!</v>
      </c>
      <c r="R40" s="524" t="e">
        <f t="shared" si="5"/>
        <v>#REF!</v>
      </c>
    </row>
    <row r="41" spans="1:18">
      <c r="A41" s="1438"/>
      <c r="B41" s="1441"/>
      <c r="C41" s="1283" t="s">
        <v>18</v>
      </c>
      <c r="D41" s="1043" t="s">
        <v>14</v>
      </c>
      <c r="E41" s="1060">
        <v>-3.9229999999999996</v>
      </c>
      <c r="F41" s="1060" t="e">
        <f>F37-F39</f>
        <v>#REF!</v>
      </c>
      <c r="G41" s="1061" t="e">
        <f>G37-G39</f>
        <v>#REF!</v>
      </c>
      <c r="H41" s="78" t="e">
        <f t="shared" si="19"/>
        <v>#REF!</v>
      </c>
      <c r="I41" s="86" t="e">
        <f t="shared" si="20"/>
        <v>#REF!</v>
      </c>
      <c r="J41" s="78" t="e">
        <f t="shared" si="21"/>
        <v>#REF!</v>
      </c>
      <c r="K41" s="86" t="e">
        <f t="shared" si="22"/>
        <v>#REF!</v>
      </c>
      <c r="L41" s="1092" t="e">
        <f>E41+'июль '!L41</f>
        <v>#REF!</v>
      </c>
      <c r="M41" s="1092" t="e">
        <f>F41+'июль '!M41</f>
        <v>#REF!</v>
      </c>
      <c r="N41" s="1092" t="e">
        <f>G41+'июль '!N41</f>
        <v>#REF!</v>
      </c>
      <c r="O41" s="78" t="e">
        <f t="shared" si="2"/>
        <v>#REF!</v>
      </c>
      <c r="P41" s="86" t="e">
        <f t="shared" si="3"/>
        <v>#REF!</v>
      </c>
      <c r="Q41" s="78" t="e">
        <f t="shared" si="4"/>
        <v>#REF!</v>
      </c>
      <c r="R41" s="524" t="e">
        <f t="shared" si="5"/>
        <v>#REF!</v>
      </c>
    </row>
    <row r="42" spans="1:18">
      <c r="A42" s="1438"/>
      <c r="B42" s="1441"/>
      <c r="C42" s="1283"/>
      <c r="D42" s="1043" t="s">
        <v>16</v>
      </c>
      <c r="E42" s="1062">
        <v>3.4043117405089494E-2</v>
      </c>
      <c r="F42" s="1062" t="e">
        <f t="shared" ref="F42:G42" si="28">F41/F36</f>
        <v>#REF!</v>
      </c>
      <c r="G42" s="1063" t="e">
        <f t="shared" si="28"/>
        <v>#REF!</v>
      </c>
      <c r="H42" s="78" t="e">
        <f t="shared" si="19"/>
        <v>#REF!</v>
      </c>
      <c r="I42" s="86" t="e">
        <f t="shared" si="20"/>
        <v>#REF!</v>
      </c>
      <c r="J42" s="78" t="e">
        <f t="shared" si="21"/>
        <v>#REF!</v>
      </c>
      <c r="K42" s="86" t="e">
        <f t="shared" si="22"/>
        <v>#REF!</v>
      </c>
      <c r="L42" s="1062" t="e">
        <f t="shared" ref="L42:N42" si="29">L41/L36</f>
        <v>#REF!</v>
      </c>
      <c r="M42" s="1062" t="e">
        <f t="shared" si="29"/>
        <v>#REF!</v>
      </c>
      <c r="N42" s="1063" t="e">
        <f t="shared" si="29"/>
        <v>#REF!</v>
      </c>
      <c r="O42" s="78" t="e">
        <f t="shared" si="2"/>
        <v>#REF!</v>
      </c>
      <c r="P42" s="86" t="e">
        <f t="shared" si="3"/>
        <v>#REF!</v>
      </c>
      <c r="Q42" s="78" t="e">
        <f t="shared" si="4"/>
        <v>#REF!</v>
      </c>
      <c r="R42" s="524" t="e">
        <f t="shared" si="5"/>
        <v>#REF!</v>
      </c>
    </row>
    <row r="43" spans="1:18" ht="25.5" customHeight="1">
      <c r="A43" s="1438"/>
      <c r="B43" s="1441"/>
      <c r="C43" s="513" t="s">
        <v>111</v>
      </c>
      <c r="D43" s="1043" t="s">
        <v>14</v>
      </c>
      <c r="E43" s="1068">
        <f>E36-E37</f>
        <v>17.792999999999999</v>
      </c>
      <c r="F43" s="1068" t="e">
        <f>#REF!</f>
        <v>#REF!</v>
      </c>
      <c r="G43" s="1067">
        <f>G44+G45</f>
        <v>23.986000000000001</v>
      </c>
      <c r="H43" s="78" t="e">
        <f t="shared" si="19"/>
        <v>#REF!</v>
      </c>
      <c r="I43" s="86" t="e">
        <f t="shared" si="20"/>
        <v>#REF!</v>
      </c>
      <c r="J43" s="78">
        <f t="shared" si="21"/>
        <v>6.1930000000000014</v>
      </c>
      <c r="K43" s="86">
        <f t="shared" si="22"/>
        <v>0.3480582251447199</v>
      </c>
      <c r="L43" s="1092" t="e">
        <f>E43+'июль '!L43</f>
        <v>#REF!</v>
      </c>
      <c r="M43" s="1092" t="e">
        <f>F43+'июль '!M43</f>
        <v>#REF!</v>
      </c>
      <c r="N43" s="1092" t="e">
        <f>G43+'июль '!N43</f>
        <v>#REF!</v>
      </c>
      <c r="O43" s="78" t="e">
        <f t="shared" si="2"/>
        <v>#REF!</v>
      </c>
      <c r="P43" s="86" t="e">
        <f t="shared" si="3"/>
        <v>#REF!</v>
      </c>
      <c r="Q43" s="78" t="e">
        <f t="shared" si="4"/>
        <v>#REF!</v>
      </c>
      <c r="R43" s="524" t="e">
        <f t="shared" si="5"/>
        <v>#REF!</v>
      </c>
    </row>
    <row r="44" spans="1:18" ht="25.5" customHeight="1">
      <c r="A44" s="1438"/>
      <c r="B44" s="1441"/>
      <c r="C44" s="518" t="s">
        <v>104</v>
      </c>
      <c r="D44" s="1043" t="s">
        <v>14</v>
      </c>
      <c r="E44" s="1068">
        <v>0</v>
      </c>
      <c r="F44" s="1068"/>
      <c r="G44" s="1061"/>
      <c r="H44" s="78">
        <f t="shared" si="19"/>
        <v>0</v>
      </c>
      <c r="I44" s="86" t="str">
        <f t="shared" si="20"/>
        <v xml:space="preserve"> </v>
      </c>
      <c r="J44" s="78">
        <f t="shared" si="21"/>
        <v>0</v>
      </c>
      <c r="K44" s="86" t="str">
        <f t="shared" si="22"/>
        <v xml:space="preserve"> </v>
      </c>
      <c r="L44" s="1092" t="e">
        <f>E44+'июль '!L44</f>
        <v>#REF!</v>
      </c>
      <c r="M44" s="1092" t="e">
        <f>F44+'июль '!M44</f>
        <v>#REF!</v>
      </c>
      <c r="N44" s="1092" t="e">
        <f>G44+'июль '!N44</f>
        <v>#REF!</v>
      </c>
      <c r="O44" s="78" t="e">
        <f t="shared" si="2"/>
        <v>#REF!</v>
      </c>
      <c r="P44" s="86" t="e">
        <f t="shared" si="3"/>
        <v>#REF!</v>
      </c>
      <c r="Q44" s="78" t="e">
        <f t="shared" si="4"/>
        <v>#REF!</v>
      </c>
      <c r="R44" s="524" t="e">
        <f t="shared" si="5"/>
        <v>#REF!</v>
      </c>
    </row>
    <row r="45" spans="1:18" ht="32.25" customHeight="1" thickBot="1">
      <c r="A45" s="1439"/>
      <c r="B45" s="1442"/>
      <c r="C45" s="525" t="s">
        <v>106</v>
      </c>
      <c r="D45" s="526" t="s">
        <v>14</v>
      </c>
      <c r="E45" s="1070">
        <f>E43-E44</f>
        <v>17.792999999999999</v>
      </c>
      <c r="F45" s="1070" t="e">
        <f>F43-F44</f>
        <v>#REF!</v>
      </c>
      <c r="G45" s="1072">
        <v>23.986000000000001</v>
      </c>
      <c r="H45" s="528" t="e">
        <f t="shared" si="19"/>
        <v>#REF!</v>
      </c>
      <c r="I45" s="529" t="e">
        <f t="shared" si="20"/>
        <v>#REF!</v>
      </c>
      <c r="J45" s="528">
        <f t="shared" si="21"/>
        <v>6.1930000000000014</v>
      </c>
      <c r="K45" s="529">
        <f t="shared" si="22"/>
        <v>0.3480582251447199</v>
      </c>
      <c r="L45" s="1092" t="e">
        <f>E45+'июль '!L45</f>
        <v>#REF!</v>
      </c>
      <c r="M45" s="1092" t="e">
        <f>F45+'июль '!M45</f>
        <v>#REF!</v>
      </c>
      <c r="N45" s="1092" t="e">
        <f>G45+'июль '!N45</f>
        <v>#REF!</v>
      </c>
      <c r="O45" s="528" t="e">
        <f t="shared" si="2"/>
        <v>#REF!</v>
      </c>
      <c r="P45" s="529" t="e">
        <f t="shared" si="3"/>
        <v>#REF!</v>
      </c>
      <c r="Q45" s="528" t="e">
        <f t="shared" si="4"/>
        <v>#REF!</v>
      </c>
      <c r="R45" s="530" t="e">
        <f t="shared" si="5"/>
        <v>#REF!</v>
      </c>
    </row>
    <row r="46" spans="1:18" ht="22.5" customHeight="1">
      <c r="A46" s="1437">
        <v>3</v>
      </c>
      <c r="B46" s="1443" t="s">
        <v>310</v>
      </c>
      <c r="C46" s="519" t="s">
        <v>19</v>
      </c>
      <c r="D46" s="519" t="s">
        <v>14</v>
      </c>
      <c r="E46" s="1058">
        <f>E26+E36</f>
        <v>2835.1849999999999</v>
      </c>
      <c r="F46" s="1058" t="e">
        <f t="shared" ref="F46:G47" si="30">F26+F36</f>
        <v>#REF!</v>
      </c>
      <c r="G46" s="1077">
        <f t="shared" si="30"/>
        <v>2824.8679999999999</v>
      </c>
      <c r="H46" s="534" t="e">
        <f>G46-F46</f>
        <v>#REF!</v>
      </c>
      <c r="I46" s="535" t="e">
        <f>IF(F46=0," ",H46/F46)</f>
        <v>#REF!</v>
      </c>
      <c r="J46" s="534">
        <f>G46-E46</f>
        <v>-10.317000000000007</v>
      </c>
      <c r="K46" s="535">
        <f>IF(E46=0," ",J46/E46)</f>
        <v>-3.6389159790278262E-3</v>
      </c>
      <c r="L46" s="1092" t="e">
        <f>E46+'июль '!L46</f>
        <v>#REF!</v>
      </c>
      <c r="M46" s="1092" t="e">
        <f>F46+'июль '!M46</f>
        <v>#REF!</v>
      </c>
      <c r="N46" s="1092" t="e">
        <f>G46+'июль '!N46</f>
        <v>#REF!</v>
      </c>
      <c r="O46" s="534" t="e">
        <f t="shared" si="2"/>
        <v>#REF!</v>
      </c>
      <c r="P46" s="535" t="e">
        <f t="shared" si="3"/>
        <v>#REF!</v>
      </c>
      <c r="Q46" s="534" t="e">
        <f t="shared" si="4"/>
        <v>#REF!</v>
      </c>
      <c r="R46" s="536" t="e">
        <f t="shared" si="5"/>
        <v>#REF!</v>
      </c>
    </row>
    <row r="47" spans="1:18" ht="21" customHeight="1">
      <c r="A47" s="1438"/>
      <c r="B47" s="1444"/>
      <c r="C47" s="1283" t="s">
        <v>15</v>
      </c>
      <c r="D47" s="1043" t="s">
        <v>14</v>
      </c>
      <c r="E47" s="1060">
        <f>E27+E37</f>
        <v>242.97399999999999</v>
      </c>
      <c r="F47" s="1060" t="e">
        <f t="shared" si="30"/>
        <v>#REF!</v>
      </c>
      <c r="G47" s="1064">
        <f t="shared" si="30"/>
        <v>379.96699999999998</v>
      </c>
      <c r="H47" s="78" t="e">
        <f>G47-F47</f>
        <v>#REF!</v>
      </c>
      <c r="I47" s="86" t="e">
        <f>IF(F47=0," ",H47/F47)</f>
        <v>#REF!</v>
      </c>
      <c r="J47" s="78">
        <f>G47-E47</f>
        <v>136.99299999999999</v>
      </c>
      <c r="K47" s="86">
        <f>IF(E47=0," ",J47/E47)</f>
        <v>0.56381752780132854</v>
      </c>
      <c r="L47" s="1092" t="e">
        <f>E47+'июль '!L47</f>
        <v>#REF!</v>
      </c>
      <c r="M47" s="1092" t="e">
        <f>F47+'июль '!M47</f>
        <v>#REF!</v>
      </c>
      <c r="N47" s="1092" t="e">
        <f>G47+'июль '!N47</f>
        <v>#REF!</v>
      </c>
      <c r="O47" s="78" t="e">
        <f t="shared" si="2"/>
        <v>#REF!</v>
      </c>
      <c r="P47" s="86" t="e">
        <f t="shared" si="3"/>
        <v>#REF!</v>
      </c>
      <c r="Q47" s="78" t="e">
        <f t="shared" si="4"/>
        <v>#REF!</v>
      </c>
      <c r="R47" s="524" t="e">
        <f t="shared" si="5"/>
        <v>#REF!</v>
      </c>
    </row>
    <row r="48" spans="1:18" ht="15.75" customHeight="1">
      <c r="A48" s="1438"/>
      <c r="B48" s="1444"/>
      <c r="C48" s="1283"/>
      <c r="D48" s="1043" t="s">
        <v>16</v>
      </c>
      <c r="E48" s="1073">
        <f>E47/E46</f>
        <v>8.5699522253397928E-2</v>
      </c>
      <c r="F48" s="1073" t="e">
        <f>F47/F46</f>
        <v>#REF!</v>
      </c>
      <c r="G48" s="1074">
        <f>G47/G46</f>
        <v>0.13450787789022353</v>
      </c>
      <c r="H48" s="452"/>
      <c r="I48" s="1056" t="e">
        <f>G48-F48</f>
        <v>#REF!</v>
      </c>
      <c r="J48" s="454"/>
      <c r="K48" s="1056">
        <f>G48-E48</f>
        <v>4.8808355636825604E-2</v>
      </c>
      <c r="L48" s="1062" t="e">
        <f t="shared" ref="L48:N48" si="31">L47/L46</f>
        <v>#REF!</v>
      </c>
      <c r="M48" s="1062" t="e">
        <f t="shared" si="31"/>
        <v>#REF!</v>
      </c>
      <c r="N48" s="1063" t="e">
        <f t="shared" si="31"/>
        <v>#REF!</v>
      </c>
      <c r="O48" s="452"/>
      <c r="P48" s="453" t="e">
        <f>N48-M48</f>
        <v>#REF!</v>
      </c>
      <c r="Q48" s="454"/>
      <c r="R48" s="571" t="e">
        <f>N48-L48</f>
        <v>#REF!</v>
      </c>
    </row>
    <row r="49" spans="1:18">
      <c r="A49" s="1438"/>
      <c r="B49" s="1444"/>
      <c r="C49" s="1283" t="s">
        <v>17</v>
      </c>
      <c r="D49" s="1043" t="s">
        <v>14</v>
      </c>
      <c r="E49" s="1060">
        <f>E29+E39</f>
        <v>225.136</v>
      </c>
      <c r="F49" s="1060" t="e">
        <f>F29+F39</f>
        <v>#REF!</v>
      </c>
      <c r="G49" s="1061" t="e">
        <f>G29+G39</f>
        <v>#REF!</v>
      </c>
      <c r="H49" s="78" t="e">
        <f t="shared" ref="H49:H112" si="32">G49-F49</f>
        <v>#REF!</v>
      </c>
      <c r="I49" s="86" t="e">
        <f t="shared" ref="I49:I112" si="33">IF(F49=0," ",H49/F49)</f>
        <v>#REF!</v>
      </c>
      <c r="J49" s="78" t="e">
        <f t="shared" ref="J49:J112" si="34">G49-E49</f>
        <v>#REF!</v>
      </c>
      <c r="K49" s="86" t="e">
        <f t="shared" ref="K49:K112" si="35">IF(E49=0," ",J49/E49)</f>
        <v>#REF!</v>
      </c>
      <c r="L49" s="1092" t="e">
        <f>E49+'июль '!L49</f>
        <v>#REF!</v>
      </c>
      <c r="M49" s="1092" t="e">
        <f>F49+'июль '!M49</f>
        <v>#REF!</v>
      </c>
      <c r="N49" s="1092" t="e">
        <f>G49+'июль '!N49</f>
        <v>#REF!</v>
      </c>
      <c r="O49" s="78" t="e">
        <f t="shared" si="2"/>
        <v>#REF!</v>
      </c>
      <c r="P49" s="86" t="e">
        <f t="shared" si="3"/>
        <v>#REF!</v>
      </c>
      <c r="Q49" s="78" t="e">
        <f t="shared" si="4"/>
        <v>#REF!</v>
      </c>
      <c r="R49" s="524" t="e">
        <f t="shared" si="5"/>
        <v>#REF!</v>
      </c>
    </row>
    <row r="50" spans="1:18">
      <c r="A50" s="1438"/>
      <c r="B50" s="1444"/>
      <c r="C50" s="1283"/>
      <c r="D50" s="1043" t="s">
        <v>16</v>
      </c>
      <c r="E50" s="1062">
        <f>E49/E46</f>
        <v>7.9407869327751096E-2</v>
      </c>
      <c r="F50" s="1062" t="e">
        <f>F49/F46</f>
        <v>#REF!</v>
      </c>
      <c r="G50" s="1063" t="e">
        <f>G49/G46</f>
        <v>#REF!</v>
      </c>
      <c r="H50" s="78" t="e">
        <f t="shared" si="32"/>
        <v>#REF!</v>
      </c>
      <c r="I50" s="86" t="e">
        <f t="shared" si="33"/>
        <v>#REF!</v>
      </c>
      <c r="J50" s="78" t="e">
        <f t="shared" si="34"/>
        <v>#REF!</v>
      </c>
      <c r="K50" s="86" t="e">
        <f t="shared" si="35"/>
        <v>#REF!</v>
      </c>
      <c r="L50" s="1062" t="e">
        <f t="shared" ref="L50:N50" si="36">L49/L46</f>
        <v>#REF!</v>
      </c>
      <c r="M50" s="1062" t="e">
        <f t="shared" si="36"/>
        <v>#REF!</v>
      </c>
      <c r="N50" s="1065" t="e">
        <f t="shared" si="36"/>
        <v>#REF!</v>
      </c>
      <c r="O50" s="78" t="e">
        <f t="shared" si="2"/>
        <v>#REF!</v>
      </c>
      <c r="P50" s="86" t="e">
        <f t="shared" si="3"/>
        <v>#REF!</v>
      </c>
      <c r="Q50" s="78" t="e">
        <f t="shared" si="4"/>
        <v>#REF!</v>
      </c>
      <c r="R50" s="524" t="e">
        <f t="shared" si="5"/>
        <v>#REF!</v>
      </c>
    </row>
    <row r="51" spans="1:18">
      <c r="A51" s="1438"/>
      <c r="B51" s="1444"/>
      <c r="C51" s="1283" t="s">
        <v>18</v>
      </c>
      <c r="D51" s="1043" t="s">
        <v>14</v>
      </c>
      <c r="E51" s="1060">
        <f>E31+E41</f>
        <v>17.837999999999997</v>
      </c>
      <c r="F51" s="1060" t="e">
        <f>F31+F41</f>
        <v>#REF!</v>
      </c>
      <c r="G51" s="1061" t="e">
        <f>G31+G41</f>
        <v>#REF!</v>
      </c>
      <c r="H51" s="78" t="e">
        <f t="shared" si="32"/>
        <v>#REF!</v>
      </c>
      <c r="I51" s="86" t="e">
        <f t="shared" si="33"/>
        <v>#REF!</v>
      </c>
      <c r="J51" s="78" t="e">
        <f t="shared" si="34"/>
        <v>#REF!</v>
      </c>
      <c r="K51" s="86" t="e">
        <f t="shared" si="35"/>
        <v>#REF!</v>
      </c>
      <c r="L51" s="1092" t="e">
        <f>E51+'июль '!L51</f>
        <v>#REF!</v>
      </c>
      <c r="M51" s="1092" t="e">
        <f>F51+'июль '!M51</f>
        <v>#REF!</v>
      </c>
      <c r="N51" s="1092" t="e">
        <f>G51+'июль '!N51</f>
        <v>#REF!</v>
      </c>
      <c r="O51" s="78" t="e">
        <f t="shared" si="2"/>
        <v>#REF!</v>
      </c>
      <c r="P51" s="86" t="e">
        <f t="shared" si="3"/>
        <v>#REF!</v>
      </c>
      <c r="Q51" s="78" t="e">
        <f t="shared" si="4"/>
        <v>#REF!</v>
      </c>
      <c r="R51" s="524" t="e">
        <f t="shared" si="5"/>
        <v>#REF!</v>
      </c>
    </row>
    <row r="52" spans="1:18">
      <c r="A52" s="1438"/>
      <c r="B52" s="1444"/>
      <c r="C52" s="1283"/>
      <c r="D52" s="1043" t="s">
        <v>16</v>
      </c>
      <c r="E52" s="1062">
        <v>3.4043117405089494E-2</v>
      </c>
      <c r="F52" s="1062" t="e">
        <f t="shared" ref="F52" si="37">F51/F46</f>
        <v>#REF!</v>
      </c>
      <c r="G52" s="1063" t="e">
        <f>G51/G46</f>
        <v>#REF!</v>
      </c>
      <c r="H52" s="78" t="e">
        <f t="shared" si="32"/>
        <v>#REF!</v>
      </c>
      <c r="I52" s="86" t="e">
        <f t="shared" si="33"/>
        <v>#REF!</v>
      </c>
      <c r="J52" s="78" t="e">
        <f t="shared" si="34"/>
        <v>#REF!</v>
      </c>
      <c r="K52" s="86" t="e">
        <f t="shared" si="35"/>
        <v>#REF!</v>
      </c>
      <c r="L52" s="1062" t="e">
        <f t="shared" ref="L52:N52" si="38">L51/L46</f>
        <v>#REF!</v>
      </c>
      <c r="M52" s="1062" t="e">
        <f t="shared" si="38"/>
        <v>#REF!</v>
      </c>
      <c r="N52" s="1063" t="e">
        <f t="shared" si="38"/>
        <v>#REF!</v>
      </c>
      <c r="O52" s="78" t="e">
        <f t="shared" si="2"/>
        <v>#REF!</v>
      </c>
      <c r="P52" s="86" t="e">
        <f t="shared" si="3"/>
        <v>#REF!</v>
      </c>
      <c r="Q52" s="78" t="e">
        <f t="shared" si="4"/>
        <v>#REF!</v>
      </c>
      <c r="R52" s="524" t="e">
        <f t="shared" si="5"/>
        <v>#REF!</v>
      </c>
    </row>
    <row r="53" spans="1:18" ht="25.5" customHeight="1">
      <c r="A53" s="1438"/>
      <c r="B53" s="1444"/>
      <c r="C53" s="513" t="s">
        <v>111</v>
      </c>
      <c r="D53" s="1043" t="s">
        <v>14</v>
      </c>
      <c r="E53" s="1068">
        <f>E46-E47</f>
        <v>2592.2109999999998</v>
      </c>
      <c r="F53" s="1068" t="e">
        <f>F46-F47</f>
        <v>#REF!</v>
      </c>
      <c r="G53" s="1067">
        <f>G33+G43</f>
        <v>2444.9009999999998</v>
      </c>
      <c r="H53" s="78" t="e">
        <f t="shared" si="32"/>
        <v>#REF!</v>
      </c>
      <c r="I53" s="86" t="e">
        <f t="shared" si="33"/>
        <v>#REF!</v>
      </c>
      <c r="J53" s="78">
        <f t="shared" si="34"/>
        <v>-147.30999999999995</v>
      </c>
      <c r="K53" s="86">
        <f t="shared" si="35"/>
        <v>-5.682793568887716E-2</v>
      </c>
      <c r="L53" s="1092" t="e">
        <f>E53+'июль '!L53</f>
        <v>#REF!</v>
      </c>
      <c r="M53" s="1092" t="e">
        <f>F53+'июль '!M53</f>
        <v>#REF!</v>
      </c>
      <c r="N53" s="1092" t="e">
        <f>G53+'июль '!N53</f>
        <v>#REF!</v>
      </c>
      <c r="O53" s="78" t="e">
        <f t="shared" si="2"/>
        <v>#REF!</v>
      </c>
      <c r="P53" s="86" t="e">
        <f t="shared" si="3"/>
        <v>#REF!</v>
      </c>
      <c r="Q53" s="78" t="e">
        <f t="shared" si="4"/>
        <v>#REF!</v>
      </c>
      <c r="R53" s="524" t="e">
        <f t="shared" si="5"/>
        <v>#REF!</v>
      </c>
    </row>
    <row r="54" spans="1:18" ht="25.5" customHeight="1">
      <c r="A54" s="1438"/>
      <c r="B54" s="1444"/>
      <c r="C54" s="518" t="s">
        <v>104</v>
      </c>
      <c r="D54" s="1043" t="s">
        <v>14</v>
      </c>
      <c r="E54" s="1068">
        <f>E44+E34</f>
        <v>60.415999999999997</v>
      </c>
      <c r="F54" s="1068">
        <f>F44+F34</f>
        <v>60.387999999999998</v>
      </c>
      <c r="G54" s="1067">
        <f t="shared" ref="G54:G55" si="39">G34+G44</f>
        <v>11.542</v>
      </c>
      <c r="H54" s="78">
        <f t="shared" si="32"/>
        <v>-48.845999999999997</v>
      </c>
      <c r="I54" s="86">
        <f t="shared" si="33"/>
        <v>-0.80886931178379806</v>
      </c>
      <c r="J54" s="78">
        <f t="shared" si="34"/>
        <v>-48.873999999999995</v>
      </c>
      <c r="K54" s="86">
        <f t="shared" si="35"/>
        <v>-0.80895789194915246</v>
      </c>
      <c r="L54" s="1092" t="e">
        <f>E54+'июль '!L54</f>
        <v>#REF!</v>
      </c>
      <c r="M54" s="1092" t="e">
        <f>F54+'июль '!M54</f>
        <v>#REF!</v>
      </c>
      <c r="N54" s="1092" t="e">
        <f>G54+'июль '!N54</f>
        <v>#REF!</v>
      </c>
      <c r="O54" s="78" t="e">
        <f t="shared" si="2"/>
        <v>#REF!</v>
      </c>
      <c r="P54" s="86" t="e">
        <f t="shared" si="3"/>
        <v>#REF!</v>
      </c>
      <c r="Q54" s="78" t="e">
        <f t="shared" si="4"/>
        <v>#REF!</v>
      </c>
      <c r="R54" s="524" t="e">
        <f t="shared" si="5"/>
        <v>#REF!</v>
      </c>
    </row>
    <row r="55" spans="1:18" ht="32.25" customHeight="1" thickBot="1">
      <c r="A55" s="1439"/>
      <c r="B55" s="1445"/>
      <c r="C55" s="525" t="s">
        <v>106</v>
      </c>
      <c r="D55" s="526" t="s">
        <v>14</v>
      </c>
      <c r="E55" s="1070">
        <f>E53-E54</f>
        <v>2531.7949999999996</v>
      </c>
      <c r="F55" s="1070" t="e">
        <f>F53-F54</f>
        <v>#REF!</v>
      </c>
      <c r="G55" s="1072">
        <f t="shared" si="39"/>
        <v>2433.3589999999999</v>
      </c>
      <c r="H55" s="528" t="e">
        <f t="shared" si="32"/>
        <v>#REF!</v>
      </c>
      <c r="I55" s="529" t="e">
        <f t="shared" si="33"/>
        <v>#REF!</v>
      </c>
      <c r="J55" s="528">
        <f t="shared" si="34"/>
        <v>-98.435999999999694</v>
      </c>
      <c r="K55" s="529">
        <f t="shared" si="35"/>
        <v>-3.8879925112420125E-2</v>
      </c>
      <c r="L55" s="1092" t="e">
        <f>E55+'июль '!L55</f>
        <v>#REF!</v>
      </c>
      <c r="M55" s="1092" t="e">
        <f>F55+'июль '!M55</f>
        <v>#REF!</v>
      </c>
      <c r="N55" s="1092" t="e">
        <f>G55+'июль '!N55</f>
        <v>#REF!</v>
      </c>
      <c r="O55" s="528" t="e">
        <f t="shared" si="2"/>
        <v>#REF!</v>
      </c>
      <c r="P55" s="529" t="e">
        <f t="shared" si="3"/>
        <v>#REF!</v>
      </c>
      <c r="Q55" s="528" t="e">
        <f t="shared" si="4"/>
        <v>#REF!</v>
      </c>
      <c r="R55" s="530" t="e">
        <f t="shared" si="5"/>
        <v>#REF!</v>
      </c>
    </row>
    <row r="56" spans="1:18" ht="19.5" customHeight="1">
      <c r="A56" s="1437">
        <v>5</v>
      </c>
      <c r="B56" s="1440" t="s">
        <v>6</v>
      </c>
      <c r="C56" s="519" t="s">
        <v>19</v>
      </c>
      <c r="D56" s="519" t="s">
        <v>14</v>
      </c>
      <c r="E56" s="1058">
        <v>5398.6109999999999</v>
      </c>
      <c r="F56" s="1058" t="e">
        <f>#REF!</f>
        <v>#REF!</v>
      </c>
      <c r="G56" s="1059">
        <f>G57+G63</f>
        <v>5129.4269999999997</v>
      </c>
      <c r="H56" s="534" t="e">
        <f t="shared" si="32"/>
        <v>#REF!</v>
      </c>
      <c r="I56" s="535" t="e">
        <f t="shared" si="33"/>
        <v>#REF!</v>
      </c>
      <c r="J56" s="534">
        <f t="shared" si="34"/>
        <v>-269.1840000000002</v>
      </c>
      <c r="K56" s="535">
        <f t="shared" si="35"/>
        <v>-4.9861714429878391E-2</v>
      </c>
      <c r="L56" s="1092" t="e">
        <f>E56+'июль '!L56</f>
        <v>#REF!</v>
      </c>
      <c r="M56" s="1092" t="e">
        <f>F56+'июль '!M56</f>
        <v>#REF!</v>
      </c>
      <c r="N56" s="1092" t="e">
        <f>G56+'июль '!N56</f>
        <v>#REF!</v>
      </c>
      <c r="O56" s="534" t="e">
        <f t="shared" si="2"/>
        <v>#REF!</v>
      </c>
      <c r="P56" s="535" t="e">
        <f t="shared" si="3"/>
        <v>#REF!</v>
      </c>
      <c r="Q56" s="534" t="e">
        <f t="shared" si="4"/>
        <v>#REF!</v>
      </c>
      <c r="R56" s="536" t="e">
        <f t="shared" si="5"/>
        <v>#REF!</v>
      </c>
    </row>
    <row r="57" spans="1:18" ht="17.25" customHeight="1">
      <c r="A57" s="1438"/>
      <c r="B57" s="1441"/>
      <c r="C57" s="1283" t="s">
        <v>15</v>
      </c>
      <c r="D57" s="1043" t="s">
        <v>14</v>
      </c>
      <c r="E57" s="1060">
        <v>614.59299999999996</v>
      </c>
      <c r="F57" s="1060" t="e">
        <f>F56-F63</f>
        <v>#REF!</v>
      </c>
      <c r="G57" s="1069">
        <v>673.51199999999994</v>
      </c>
      <c r="H57" s="78" t="e">
        <f t="shared" si="32"/>
        <v>#REF!</v>
      </c>
      <c r="I57" s="86" t="e">
        <f t="shared" si="33"/>
        <v>#REF!</v>
      </c>
      <c r="J57" s="78">
        <f t="shared" si="34"/>
        <v>58.918999999999983</v>
      </c>
      <c r="K57" s="86">
        <f t="shared" si="35"/>
        <v>9.5866695520450101E-2</v>
      </c>
      <c r="L57" s="1092" t="e">
        <f>E57+'июль '!L57</f>
        <v>#REF!</v>
      </c>
      <c r="M57" s="1092" t="e">
        <f>F57+'июль '!M57</f>
        <v>#REF!</v>
      </c>
      <c r="N57" s="1092" t="e">
        <f>G57+'июль '!N57</f>
        <v>#REF!</v>
      </c>
      <c r="O57" s="78" t="e">
        <f t="shared" si="2"/>
        <v>#REF!</v>
      </c>
      <c r="P57" s="86" t="e">
        <f t="shared" si="3"/>
        <v>#REF!</v>
      </c>
      <c r="Q57" s="78" t="e">
        <f t="shared" si="4"/>
        <v>#REF!</v>
      </c>
      <c r="R57" s="524" t="e">
        <f t="shared" si="5"/>
        <v>#REF!</v>
      </c>
    </row>
    <row r="58" spans="1:18" ht="15.75" customHeight="1">
      <c r="A58" s="1438"/>
      <c r="B58" s="1441"/>
      <c r="C58" s="1283"/>
      <c r="D58" s="1043" t="s">
        <v>16</v>
      </c>
      <c r="E58" s="1062">
        <f>E57/E56</f>
        <v>0.11384280141688297</v>
      </c>
      <c r="F58" s="1062" t="e">
        <f>F57/F56</f>
        <v>#REF!</v>
      </c>
      <c r="G58" s="1063">
        <f>G57/G56</f>
        <v>0.13130355495847781</v>
      </c>
      <c r="H58" s="452"/>
      <c r="I58" s="453" t="e">
        <f>G58-F58</f>
        <v>#REF!</v>
      </c>
      <c r="J58" s="454"/>
      <c r="K58" s="453">
        <f>G58-E58</f>
        <v>1.7460753541594848E-2</v>
      </c>
      <c r="L58" s="1062" t="e">
        <f t="shared" ref="L58:N58" si="40">L57/L56</f>
        <v>#REF!</v>
      </c>
      <c r="M58" s="1062" t="e">
        <f t="shared" si="40"/>
        <v>#REF!</v>
      </c>
      <c r="N58" s="1063" t="e">
        <f t="shared" si="40"/>
        <v>#REF!</v>
      </c>
      <c r="O58" s="452"/>
      <c r="P58" s="453" t="e">
        <f>N58-M58</f>
        <v>#REF!</v>
      </c>
      <c r="Q58" s="454"/>
      <c r="R58" s="571" t="e">
        <f>N58-L58</f>
        <v>#REF!</v>
      </c>
    </row>
    <row r="59" spans="1:18">
      <c r="A59" s="1438"/>
      <c r="B59" s="1441"/>
      <c r="C59" s="1283" t="s">
        <v>17</v>
      </c>
      <c r="D59" s="1043" t="s">
        <v>14</v>
      </c>
      <c r="E59" s="1060">
        <v>799.10699999999997</v>
      </c>
      <c r="F59" s="1060" t="e">
        <f>#REF!</f>
        <v>#REF!</v>
      </c>
      <c r="G59" s="1064" t="e">
        <f>F60*G56</f>
        <v>#REF!</v>
      </c>
      <c r="H59" s="78" t="e">
        <f t="shared" si="32"/>
        <v>#REF!</v>
      </c>
      <c r="I59" s="86" t="e">
        <f t="shared" si="33"/>
        <v>#REF!</v>
      </c>
      <c r="J59" s="78" t="e">
        <f t="shared" si="34"/>
        <v>#REF!</v>
      </c>
      <c r="K59" s="86" t="e">
        <f t="shared" si="35"/>
        <v>#REF!</v>
      </c>
      <c r="L59" s="1092" t="e">
        <f>E59+'июль '!L59</f>
        <v>#REF!</v>
      </c>
      <c r="M59" s="1092" t="e">
        <f>F59+'июль '!M59</f>
        <v>#REF!</v>
      </c>
      <c r="N59" s="1092" t="e">
        <f>G59+'июль '!N59</f>
        <v>#REF!</v>
      </c>
      <c r="O59" s="78" t="e">
        <f t="shared" si="2"/>
        <v>#REF!</v>
      </c>
      <c r="P59" s="86" t="e">
        <f t="shared" si="3"/>
        <v>#REF!</v>
      </c>
      <c r="Q59" s="78" t="e">
        <f t="shared" si="4"/>
        <v>#REF!</v>
      </c>
      <c r="R59" s="524" t="e">
        <f t="shared" si="5"/>
        <v>#REF!</v>
      </c>
    </row>
    <row r="60" spans="1:18">
      <c r="A60" s="1438"/>
      <c r="B60" s="1441"/>
      <c r="C60" s="1283"/>
      <c r="D60" s="1043" t="s">
        <v>16</v>
      </c>
      <c r="E60" s="1062">
        <f>E59/E56</f>
        <v>0.14802085203027224</v>
      </c>
      <c r="F60" s="1062" t="e">
        <f>F59/F56</f>
        <v>#REF!</v>
      </c>
      <c r="G60" s="1065" t="e">
        <f>G59/G56</f>
        <v>#REF!</v>
      </c>
      <c r="H60" s="78" t="e">
        <f t="shared" si="32"/>
        <v>#REF!</v>
      </c>
      <c r="I60" s="86" t="e">
        <f t="shared" si="33"/>
        <v>#REF!</v>
      </c>
      <c r="J60" s="78" t="e">
        <f t="shared" si="34"/>
        <v>#REF!</v>
      </c>
      <c r="K60" s="86" t="e">
        <f t="shared" si="35"/>
        <v>#REF!</v>
      </c>
      <c r="L60" s="1062" t="e">
        <f t="shared" ref="L60:N60" si="41">L59/L56</f>
        <v>#REF!</v>
      </c>
      <c r="M60" s="1062" t="e">
        <f t="shared" si="41"/>
        <v>#REF!</v>
      </c>
      <c r="N60" s="1065" t="e">
        <f t="shared" si="41"/>
        <v>#REF!</v>
      </c>
      <c r="O60" s="78" t="e">
        <f t="shared" si="2"/>
        <v>#REF!</v>
      </c>
      <c r="P60" s="86" t="e">
        <f t="shared" si="3"/>
        <v>#REF!</v>
      </c>
      <c r="Q60" s="78" t="e">
        <f t="shared" si="4"/>
        <v>#REF!</v>
      </c>
      <c r="R60" s="524" t="e">
        <f t="shared" si="5"/>
        <v>#REF!</v>
      </c>
    </row>
    <row r="61" spans="1:18">
      <c r="A61" s="1438"/>
      <c r="B61" s="1441"/>
      <c r="C61" s="1283" t="s">
        <v>18</v>
      </c>
      <c r="D61" s="1043" t="s">
        <v>14</v>
      </c>
      <c r="E61" s="1060">
        <v>-184.51400000000001</v>
      </c>
      <c r="F61" s="1060" t="e">
        <f>F57-F59</f>
        <v>#REF!</v>
      </c>
      <c r="G61" s="1061" t="e">
        <f>G57-G59</f>
        <v>#REF!</v>
      </c>
      <c r="H61" s="78" t="e">
        <f t="shared" si="32"/>
        <v>#REF!</v>
      </c>
      <c r="I61" s="86" t="e">
        <f t="shared" si="33"/>
        <v>#REF!</v>
      </c>
      <c r="J61" s="78" t="e">
        <f t="shared" si="34"/>
        <v>#REF!</v>
      </c>
      <c r="K61" s="86" t="e">
        <f t="shared" si="35"/>
        <v>#REF!</v>
      </c>
      <c r="L61" s="1092" t="e">
        <f>E61+'июль '!L61</f>
        <v>#REF!</v>
      </c>
      <c r="M61" s="1092" t="e">
        <f>F61+'июль '!M61</f>
        <v>#REF!</v>
      </c>
      <c r="N61" s="1092" t="e">
        <f>G61+'июль '!N61</f>
        <v>#REF!</v>
      </c>
      <c r="O61" s="78" t="e">
        <f t="shared" si="2"/>
        <v>#REF!</v>
      </c>
      <c r="P61" s="86" t="e">
        <f t="shared" si="3"/>
        <v>#REF!</v>
      </c>
      <c r="Q61" s="78" t="e">
        <f t="shared" si="4"/>
        <v>#REF!</v>
      </c>
      <c r="R61" s="524" t="e">
        <f t="shared" si="5"/>
        <v>#REF!</v>
      </c>
    </row>
    <row r="62" spans="1:18">
      <c r="A62" s="1438"/>
      <c r="B62" s="1441"/>
      <c r="C62" s="1283"/>
      <c r="D62" s="1043" t="s">
        <v>16</v>
      </c>
      <c r="E62" s="1062">
        <v>3.4043117405089494E-2</v>
      </c>
      <c r="F62" s="1062" t="e">
        <f t="shared" ref="F62:G62" si="42">F61/F56</f>
        <v>#REF!</v>
      </c>
      <c r="G62" s="1063" t="e">
        <f t="shared" si="42"/>
        <v>#REF!</v>
      </c>
      <c r="H62" s="78" t="e">
        <f t="shared" si="32"/>
        <v>#REF!</v>
      </c>
      <c r="I62" s="86" t="e">
        <f t="shared" si="33"/>
        <v>#REF!</v>
      </c>
      <c r="J62" s="78" t="e">
        <f t="shared" si="34"/>
        <v>#REF!</v>
      </c>
      <c r="K62" s="86" t="e">
        <f t="shared" si="35"/>
        <v>#REF!</v>
      </c>
      <c r="L62" s="1062" t="e">
        <f t="shared" ref="L62:N62" si="43">L61/L56</f>
        <v>#REF!</v>
      </c>
      <c r="M62" s="1062" t="e">
        <f t="shared" si="43"/>
        <v>#REF!</v>
      </c>
      <c r="N62" s="1063" t="e">
        <f t="shared" si="43"/>
        <v>#REF!</v>
      </c>
      <c r="O62" s="78" t="e">
        <f t="shared" si="2"/>
        <v>#REF!</v>
      </c>
      <c r="P62" s="86" t="e">
        <f t="shared" si="3"/>
        <v>#REF!</v>
      </c>
      <c r="Q62" s="78" t="e">
        <f t="shared" si="4"/>
        <v>#REF!</v>
      </c>
      <c r="R62" s="524" t="e">
        <f t="shared" si="5"/>
        <v>#REF!</v>
      </c>
    </row>
    <row r="63" spans="1:18" ht="25.5" customHeight="1">
      <c r="A63" s="1438"/>
      <c r="B63" s="1441"/>
      <c r="C63" s="513" t="s">
        <v>111</v>
      </c>
      <c r="D63" s="1043" t="s">
        <v>14</v>
      </c>
      <c r="E63" s="1068">
        <f>E56-E57</f>
        <v>4784.018</v>
      </c>
      <c r="F63" s="1068" t="e">
        <f>#REF!</f>
        <v>#REF!</v>
      </c>
      <c r="G63" s="1067">
        <f>G64+G65</f>
        <v>4455.915</v>
      </c>
      <c r="H63" s="78" t="e">
        <f t="shared" si="32"/>
        <v>#REF!</v>
      </c>
      <c r="I63" s="86" t="e">
        <f t="shared" si="33"/>
        <v>#REF!</v>
      </c>
      <c r="J63" s="78">
        <f t="shared" si="34"/>
        <v>-328.10300000000007</v>
      </c>
      <c r="K63" s="86">
        <f t="shared" si="35"/>
        <v>-6.8583144963083348E-2</v>
      </c>
      <c r="L63" s="1092" t="e">
        <f>E63+'июль '!L63</f>
        <v>#REF!</v>
      </c>
      <c r="M63" s="1092" t="e">
        <f>F63+'июль '!M63</f>
        <v>#REF!</v>
      </c>
      <c r="N63" s="1092" t="e">
        <f>G63+'июль '!N63</f>
        <v>#REF!</v>
      </c>
      <c r="O63" s="78" t="e">
        <f t="shared" si="2"/>
        <v>#REF!</v>
      </c>
      <c r="P63" s="86" t="e">
        <f t="shared" si="3"/>
        <v>#REF!</v>
      </c>
      <c r="Q63" s="78" t="e">
        <f t="shared" si="4"/>
        <v>#REF!</v>
      </c>
      <c r="R63" s="524" t="e">
        <f t="shared" si="5"/>
        <v>#REF!</v>
      </c>
    </row>
    <row r="64" spans="1:18" ht="25.5" customHeight="1">
      <c r="A64" s="1438"/>
      <c r="B64" s="1441"/>
      <c r="C64" s="518" t="s">
        <v>104</v>
      </c>
      <c r="D64" s="1043" t="s">
        <v>14</v>
      </c>
      <c r="E64" s="1068">
        <v>0</v>
      </c>
      <c r="F64" s="1068"/>
      <c r="G64" s="1061"/>
      <c r="H64" s="78">
        <f t="shared" si="32"/>
        <v>0</v>
      </c>
      <c r="I64" s="86" t="str">
        <f t="shared" si="33"/>
        <v xml:space="preserve"> </v>
      </c>
      <c r="J64" s="78">
        <f t="shared" si="34"/>
        <v>0</v>
      </c>
      <c r="K64" s="86" t="str">
        <f t="shared" si="35"/>
        <v xml:space="preserve"> </v>
      </c>
      <c r="L64" s="1092" t="e">
        <f>E64+'июль '!L64</f>
        <v>#REF!</v>
      </c>
      <c r="M64" s="1092" t="e">
        <f>F64+'июль '!M64</f>
        <v>#REF!</v>
      </c>
      <c r="N64" s="1092" t="e">
        <f>G64+'июль '!N64</f>
        <v>#REF!</v>
      </c>
      <c r="O64" s="78" t="e">
        <f t="shared" si="2"/>
        <v>#REF!</v>
      </c>
      <c r="P64" s="86" t="e">
        <f t="shared" si="3"/>
        <v>#REF!</v>
      </c>
      <c r="Q64" s="78" t="e">
        <f t="shared" si="4"/>
        <v>#REF!</v>
      </c>
      <c r="R64" s="524" t="e">
        <f t="shared" si="5"/>
        <v>#REF!</v>
      </c>
    </row>
    <row r="65" spans="1:18" ht="33" customHeight="1" thickBot="1">
      <c r="A65" s="1439"/>
      <c r="B65" s="1442"/>
      <c r="C65" s="525" t="s">
        <v>106</v>
      </c>
      <c r="D65" s="526" t="s">
        <v>14</v>
      </c>
      <c r="E65" s="1070">
        <f>E63-E64</f>
        <v>4784.018</v>
      </c>
      <c r="F65" s="1070" t="e">
        <f>F63-F64</f>
        <v>#REF!</v>
      </c>
      <c r="G65" s="1072">
        <v>4455.915</v>
      </c>
      <c r="H65" s="528" t="e">
        <f t="shared" si="32"/>
        <v>#REF!</v>
      </c>
      <c r="I65" s="529" t="e">
        <f t="shared" si="33"/>
        <v>#REF!</v>
      </c>
      <c r="J65" s="528">
        <f t="shared" si="34"/>
        <v>-328.10300000000007</v>
      </c>
      <c r="K65" s="529">
        <f t="shared" si="35"/>
        <v>-6.8583144963083348E-2</v>
      </c>
      <c r="L65" s="1092" t="e">
        <f>E65+'июль '!L65</f>
        <v>#REF!</v>
      </c>
      <c r="M65" s="1092" t="e">
        <f>F65+'июль '!M65</f>
        <v>#REF!</v>
      </c>
      <c r="N65" s="1092" t="e">
        <f>G65+'июль '!N65</f>
        <v>#REF!</v>
      </c>
      <c r="O65" s="528" t="e">
        <f t="shared" si="2"/>
        <v>#REF!</v>
      </c>
      <c r="P65" s="529" t="e">
        <f t="shared" si="3"/>
        <v>#REF!</v>
      </c>
      <c r="Q65" s="528" t="e">
        <f t="shared" si="4"/>
        <v>#REF!</v>
      </c>
      <c r="R65" s="530" t="e">
        <f t="shared" si="5"/>
        <v>#REF!</v>
      </c>
    </row>
    <row r="66" spans="1:18" ht="22.5" customHeight="1">
      <c r="A66" s="1437">
        <v>6</v>
      </c>
      <c r="B66" s="1440" t="s">
        <v>7</v>
      </c>
      <c r="C66" s="519" t="s">
        <v>19</v>
      </c>
      <c r="D66" s="519" t="s">
        <v>14</v>
      </c>
      <c r="E66" s="1058">
        <v>15875.871000000003</v>
      </c>
      <c r="F66" s="1058" t="e">
        <f>#REF!</f>
        <v>#REF!</v>
      </c>
      <c r="G66" s="1059">
        <f>G67+G73</f>
        <v>15489.513999999999</v>
      </c>
      <c r="H66" s="534" t="e">
        <f t="shared" si="32"/>
        <v>#REF!</v>
      </c>
      <c r="I66" s="535" t="e">
        <f t="shared" si="33"/>
        <v>#REF!</v>
      </c>
      <c r="J66" s="534">
        <f t="shared" si="34"/>
        <v>-386.35700000000361</v>
      </c>
      <c r="K66" s="535">
        <f t="shared" si="35"/>
        <v>-2.4336113590240405E-2</v>
      </c>
      <c r="L66" s="1092" t="e">
        <f>E66+'июль '!L66</f>
        <v>#REF!</v>
      </c>
      <c r="M66" s="1092" t="e">
        <f>F66+'июль '!M66</f>
        <v>#REF!</v>
      </c>
      <c r="N66" s="1092" t="e">
        <f>G66+'июль '!N66</f>
        <v>#REF!</v>
      </c>
      <c r="O66" s="534" t="e">
        <f t="shared" si="2"/>
        <v>#REF!</v>
      </c>
      <c r="P66" s="535" t="e">
        <f t="shared" si="3"/>
        <v>#REF!</v>
      </c>
      <c r="Q66" s="534" t="e">
        <f t="shared" si="4"/>
        <v>#REF!</v>
      </c>
      <c r="R66" s="536" t="e">
        <f t="shared" si="5"/>
        <v>#REF!</v>
      </c>
    </row>
    <row r="67" spans="1:18">
      <c r="A67" s="1438"/>
      <c r="B67" s="1441"/>
      <c r="C67" s="1283" t="s">
        <v>15</v>
      </c>
      <c r="D67" s="1043" t="s">
        <v>14</v>
      </c>
      <c r="E67" s="1060">
        <v>2772.5050000000001</v>
      </c>
      <c r="F67" s="1060" t="e">
        <f>F66-F73</f>
        <v>#REF!</v>
      </c>
      <c r="G67" s="1061">
        <v>2541.2469999999998</v>
      </c>
      <c r="H67" s="78" t="e">
        <f t="shared" si="32"/>
        <v>#REF!</v>
      </c>
      <c r="I67" s="86" t="e">
        <f t="shared" si="33"/>
        <v>#REF!</v>
      </c>
      <c r="J67" s="78">
        <f t="shared" si="34"/>
        <v>-231.25800000000027</v>
      </c>
      <c r="K67" s="86">
        <f t="shared" si="35"/>
        <v>-8.3411211161025955E-2</v>
      </c>
      <c r="L67" s="1092" t="e">
        <f>E67+'июль '!L67</f>
        <v>#REF!</v>
      </c>
      <c r="M67" s="1092" t="e">
        <f>F67+'июль '!M67</f>
        <v>#REF!</v>
      </c>
      <c r="N67" s="1092" t="e">
        <f>G67+'июль '!N67</f>
        <v>#REF!</v>
      </c>
      <c r="O67" s="78" t="e">
        <f t="shared" si="2"/>
        <v>#REF!</v>
      </c>
      <c r="P67" s="86" t="e">
        <f t="shared" si="3"/>
        <v>#REF!</v>
      </c>
      <c r="Q67" s="78" t="e">
        <f t="shared" si="4"/>
        <v>#REF!</v>
      </c>
      <c r="R67" s="524" t="e">
        <f t="shared" si="5"/>
        <v>#REF!</v>
      </c>
    </row>
    <row r="68" spans="1:18">
      <c r="A68" s="1438"/>
      <c r="B68" s="1441"/>
      <c r="C68" s="1283"/>
      <c r="D68" s="1043" t="s">
        <v>16</v>
      </c>
      <c r="E68" s="1078">
        <f>E67/E66</f>
        <v>0.17463640262635036</v>
      </c>
      <c r="F68" s="1073" t="e">
        <f>F67/F66</f>
        <v>#REF!</v>
      </c>
      <c r="G68" s="1074">
        <f>G67/G66</f>
        <v>0.16406241022152149</v>
      </c>
      <c r="H68" s="452"/>
      <c r="I68" s="1056" t="e">
        <f>G68-F68</f>
        <v>#REF!</v>
      </c>
      <c r="J68" s="454"/>
      <c r="K68" s="1057">
        <f>G68-E68</f>
        <v>-1.0573992404828869E-2</v>
      </c>
      <c r="L68" s="1062" t="e">
        <f t="shared" ref="L68:N68" si="44">L67/L66</f>
        <v>#REF!</v>
      </c>
      <c r="M68" s="1062" t="e">
        <f t="shared" si="44"/>
        <v>#REF!</v>
      </c>
      <c r="N68" s="1063" t="e">
        <f t="shared" si="44"/>
        <v>#REF!</v>
      </c>
      <c r="O68" s="452"/>
      <c r="P68" s="453" t="e">
        <f>N68-M68</f>
        <v>#REF!</v>
      </c>
      <c r="Q68" s="454"/>
      <c r="R68" s="571" t="e">
        <f>N68-L68</f>
        <v>#REF!</v>
      </c>
    </row>
    <row r="69" spans="1:18">
      <c r="A69" s="1438"/>
      <c r="B69" s="1441"/>
      <c r="C69" s="1283" t="s">
        <v>17</v>
      </c>
      <c r="D69" s="1043" t="s">
        <v>14</v>
      </c>
      <c r="E69" s="1060">
        <v>2155.8200000000002</v>
      </c>
      <c r="F69" s="1060" t="e">
        <f>#REF!</f>
        <v>#REF!</v>
      </c>
      <c r="G69" s="1064" t="e">
        <f>F70*G66</f>
        <v>#REF!</v>
      </c>
      <c r="H69" s="78" t="e">
        <f t="shared" si="32"/>
        <v>#REF!</v>
      </c>
      <c r="I69" s="86" t="e">
        <f t="shared" si="33"/>
        <v>#REF!</v>
      </c>
      <c r="J69" s="78" t="e">
        <f t="shared" si="34"/>
        <v>#REF!</v>
      </c>
      <c r="K69" s="86" t="e">
        <f t="shared" si="35"/>
        <v>#REF!</v>
      </c>
      <c r="L69" s="1092" t="e">
        <f>E69+'июль '!L69</f>
        <v>#REF!</v>
      </c>
      <c r="M69" s="1092" t="e">
        <f>F69+'июль '!M69</f>
        <v>#REF!</v>
      </c>
      <c r="N69" s="1092" t="e">
        <f>G69+'июль '!N69</f>
        <v>#REF!</v>
      </c>
      <c r="O69" s="78" t="e">
        <f t="shared" si="2"/>
        <v>#REF!</v>
      </c>
      <c r="P69" s="86" t="e">
        <f t="shared" si="3"/>
        <v>#REF!</v>
      </c>
      <c r="Q69" s="78" t="e">
        <f t="shared" si="4"/>
        <v>#REF!</v>
      </c>
      <c r="R69" s="524" t="e">
        <f t="shared" si="5"/>
        <v>#REF!</v>
      </c>
    </row>
    <row r="70" spans="1:18">
      <c r="A70" s="1438"/>
      <c r="B70" s="1441"/>
      <c r="C70" s="1283"/>
      <c r="D70" s="1043" t="s">
        <v>16</v>
      </c>
      <c r="E70" s="1062">
        <f>E69/E66</f>
        <v>0.13579223464337797</v>
      </c>
      <c r="F70" s="1062" t="e">
        <f>F69/F66</f>
        <v>#REF!</v>
      </c>
      <c r="G70" s="1065" t="e">
        <f>G69/G66</f>
        <v>#REF!</v>
      </c>
      <c r="H70" s="78" t="e">
        <f t="shared" si="32"/>
        <v>#REF!</v>
      </c>
      <c r="I70" s="86" t="e">
        <f t="shared" si="33"/>
        <v>#REF!</v>
      </c>
      <c r="J70" s="78" t="e">
        <f t="shared" si="34"/>
        <v>#REF!</v>
      </c>
      <c r="K70" s="86" t="e">
        <f t="shared" si="35"/>
        <v>#REF!</v>
      </c>
      <c r="L70" s="1062" t="e">
        <f t="shared" ref="L70:N70" si="45">L69/L66</f>
        <v>#REF!</v>
      </c>
      <c r="M70" s="1062" t="e">
        <f t="shared" si="45"/>
        <v>#REF!</v>
      </c>
      <c r="N70" s="1065" t="e">
        <f t="shared" si="45"/>
        <v>#REF!</v>
      </c>
      <c r="O70" s="78" t="e">
        <f t="shared" si="2"/>
        <v>#REF!</v>
      </c>
      <c r="P70" s="86" t="e">
        <f t="shared" si="3"/>
        <v>#REF!</v>
      </c>
      <c r="Q70" s="78" t="e">
        <f t="shared" si="4"/>
        <v>#REF!</v>
      </c>
      <c r="R70" s="524" t="e">
        <f t="shared" si="5"/>
        <v>#REF!</v>
      </c>
    </row>
    <row r="71" spans="1:18">
      <c r="A71" s="1438"/>
      <c r="B71" s="1441"/>
      <c r="C71" s="1283" t="s">
        <v>18</v>
      </c>
      <c r="D71" s="1043" t="s">
        <v>14</v>
      </c>
      <c r="E71" s="1060">
        <v>616.68499999999995</v>
      </c>
      <c r="F71" s="1060" t="e">
        <f>F67-F69</f>
        <v>#REF!</v>
      </c>
      <c r="G71" s="1061" t="e">
        <f>G67-G69</f>
        <v>#REF!</v>
      </c>
      <c r="H71" s="78" t="e">
        <f t="shared" si="32"/>
        <v>#REF!</v>
      </c>
      <c r="I71" s="86" t="e">
        <f t="shared" si="33"/>
        <v>#REF!</v>
      </c>
      <c r="J71" s="78" t="e">
        <f t="shared" si="34"/>
        <v>#REF!</v>
      </c>
      <c r="K71" s="86" t="e">
        <f t="shared" si="35"/>
        <v>#REF!</v>
      </c>
      <c r="L71" s="1092" t="e">
        <f>E71+'июль '!L71</f>
        <v>#REF!</v>
      </c>
      <c r="M71" s="1092" t="e">
        <f>F71+'июль '!M71</f>
        <v>#REF!</v>
      </c>
      <c r="N71" s="1092" t="e">
        <f>G71+'июль '!N71</f>
        <v>#REF!</v>
      </c>
      <c r="O71" s="78" t="e">
        <f t="shared" ref="O71:O134" si="46">N71-M71</f>
        <v>#REF!</v>
      </c>
      <c r="P71" s="86" t="e">
        <f t="shared" ref="P71:P134" si="47">IF(M71=0," ",O71/M71)</f>
        <v>#REF!</v>
      </c>
      <c r="Q71" s="78" t="e">
        <f t="shared" ref="Q71:Q134" si="48">N71-L71</f>
        <v>#REF!</v>
      </c>
      <c r="R71" s="524" t="e">
        <f t="shared" ref="R71:R134" si="49">IF(L71=0," ",Q71/L71)</f>
        <v>#REF!</v>
      </c>
    </row>
    <row r="72" spans="1:18">
      <c r="A72" s="1438"/>
      <c r="B72" s="1441"/>
      <c r="C72" s="1283"/>
      <c r="D72" s="1043" t="s">
        <v>16</v>
      </c>
      <c r="E72" s="1062">
        <v>3.4043117405089494E-2</v>
      </c>
      <c r="F72" s="1062" t="e">
        <f t="shared" ref="F72:G72" si="50">F71/F66</f>
        <v>#REF!</v>
      </c>
      <c r="G72" s="1063" t="e">
        <f t="shared" si="50"/>
        <v>#REF!</v>
      </c>
      <c r="H72" s="78" t="e">
        <f t="shared" si="32"/>
        <v>#REF!</v>
      </c>
      <c r="I72" s="86" t="e">
        <f t="shared" si="33"/>
        <v>#REF!</v>
      </c>
      <c r="J72" s="78" t="e">
        <f t="shared" si="34"/>
        <v>#REF!</v>
      </c>
      <c r="K72" s="86" t="e">
        <f t="shared" si="35"/>
        <v>#REF!</v>
      </c>
      <c r="L72" s="1062" t="e">
        <f t="shared" ref="L72:N72" si="51">L71/L66</f>
        <v>#REF!</v>
      </c>
      <c r="M72" s="1062" t="e">
        <f t="shared" si="51"/>
        <v>#REF!</v>
      </c>
      <c r="N72" s="1063" t="e">
        <f t="shared" si="51"/>
        <v>#REF!</v>
      </c>
      <c r="O72" s="78" t="e">
        <f t="shared" si="46"/>
        <v>#REF!</v>
      </c>
      <c r="P72" s="86" t="e">
        <f t="shared" si="47"/>
        <v>#REF!</v>
      </c>
      <c r="Q72" s="78" t="e">
        <f t="shared" si="48"/>
        <v>#REF!</v>
      </c>
      <c r="R72" s="524" t="e">
        <f t="shared" si="49"/>
        <v>#REF!</v>
      </c>
    </row>
    <row r="73" spans="1:18" ht="25.5" customHeight="1">
      <c r="A73" s="1438"/>
      <c r="B73" s="1441"/>
      <c r="C73" s="513" t="s">
        <v>111</v>
      </c>
      <c r="D73" s="1043" t="s">
        <v>14</v>
      </c>
      <c r="E73" s="1068">
        <f>E66-E67</f>
        <v>13103.366000000002</v>
      </c>
      <c r="F73" s="1068" t="e">
        <f>#REF!</f>
        <v>#REF!</v>
      </c>
      <c r="G73" s="1067">
        <f>G74+G75</f>
        <v>12948.267</v>
      </c>
      <c r="H73" s="78" t="e">
        <f t="shared" si="32"/>
        <v>#REF!</v>
      </c>
      <c r="I73" s="86" t="e">
        <f t="shared" si="33"/>
        <v>#REF!</v>
      </c>
      <c r="J73" s="78">
        <f t="shared" si="34"/>
        <v>-155.09900000000198</v>
      </c>
      <c r="K73" s="86">
        <f t="shared" si="35"/>
        <v>-1.1836576952822806E-2</v>
      </c>
      <c r="L73" s="1092" t="e">
        <f>E73+'июль '!L73</f>
        <v>#REF!</v>
      </c>
      <c r="M73" s="1092" t="e">
        <f>F73+'июль '!M73</f>
        <v>#REF!</v>
      </c>
      <c r="N73" s="1092" t="e">
        <f>G73+'июль '!N73</f>
        <v>#REF!</v>
      </c>
      <c r="O73" s="78" t="e">
        <f t="shared" si="46"/>
        <v>#REF!</v>
      </c>
      <c r="P73" s="86" t="e">
        <f t="shared" si="47"/>
        <v>#REF!</v>
      </c>
      <c r="Q73" s="78" t="e">
        <f t="shared" si="48"/>
        <v>#REF!</v>
      </c>
      <c r="R73" s="524" t="e">
        <f t="shared" si="49"/>
        <v>#REF!</v>
      </c>
    </row>
    <row r="74" spans="1:18" ht="25.5" customHeight="1">
      <c r="A74" s="1438"/>
      <c r="B74" s="1441"/>
      <c r="C74" s="518" t="s">
        <v>104</v>
      </c>
      <c r="D74" s="1043" t="s">
        <v>14</v>
      </c>
      <c r="E74" s="1068">
        <v>0</v>
      </c>
      <c r="F74" s="1068"/>
      <c r="G74" s="1061"/>
      <c r="H74" s="78">
        <f t="shared" si="32"/>
        <v>0</v>
      </c>
      <c r="I74" s="86" t="str">
        <f t="shared" si="33"/>
        <v xml:space="preserve"> </v>
      </c>
      <c r="J74" s="78">
        <f t="shared" si="34"/>
        <v>0</v>
      </c>
      <c r="K74" s="86" t="str">
        <f t="shared" si="35"/>
        <v xml:space="preserve"> </v>
      </c>
      <c r="L74" s="1092" t="e">
        <f>E74+'июль '!L74</f>
        <v>#REF!</v>
      </c>
      <c r="M74" s="1092" t="e">
        <f>F74+'июль '!M74</f>
        <v>#REF!</v>
      </c>
      <c r="N74" s="1092" t="e">
        <f>G74+'июль '!N74</f>
        <v>#REF!</v>
      </c>
      <c r="O74" s="78" t="e">
        <f t="shared" si="46"/>
        <v>#REF!</v>
      </c>
      <c r="P74" s="86" t="e">
        <f t="shared" si="47"/>
        <v>#REF!</v>
      </c>
      <c r="Q74" s="78" t="e">
        <f t="shared" si="48"/>
        <v>#REF!</v>
      </c>
      <c r="R74" s="524" t="e">
        <f t="shared" si="49"/>
        <v>#REF!</v>
      </c>
    </row>
    <row r="75" spans="1:18" ht="29.25" customHeight="1" thickBot="1">
      <c r="A75" s="1439"/>
      <c r="B75" s="1442"/>
      <c r="C75" s="525" t="s">
        <v>106</v>
      </c>
      <c r="D75" s="526" t="s">
        <v>14</v>
      </c>
      <c r="E75" s="1070">
        <f>E73-E74</f>
        <v>13103.366000000002</v>
      </c>
      <c r="F75" s="1070" t="e">
        <f>F73-F74</f>
        <v>#REF!</v>
      </c>
      <c r="G75" s="1072">
        <v>12948.267</v>
      </c>
      <c r="H75" s="528" t="e">
        <f t="shared" si="32"/>
        <v>#REF!</v>
      </c>
      <c r="I75" s="529" t="e">
        <f t="shared" si="33"/>
        <v>#REF!</v>
      </c>
      <c r="J75" s="528">
        <f t="shared" si="34"/>
        <v>-155.09900000000198</v>
      </c>
      <c r="K75" s="529">
        <f t="shared" si="35"/>
        <v>-1.1836576952822806E-2</v>
      </c>
      <c r="L75" s="1092" t="e">
        <f>E75+'июль '!L75</f>
        <v>#REF!</v>
      </c>
      <c r="M75" s="1092" t="e">
        <f>F75+'июль '!M75</f>
        <v>#REF!</v>
      </c>
      <c r="N75" s="1092" t="e">
        <f>G75+'июль '!N75</f>
        <v>#REF!</v>
      </c>
      <c r="O75" s="528" t="e">
        <f t="shared" si="46"/>
        <v>#REF!</v>
      </c>
      <c r="P75" s="529" t="e">
        <f t="shared" si="47"/>
        <v>#REF!</v>
      </c>
      <c r="Q75" s="528" t="e">
        <f t="shared" si="48"/>
        <v>#REF!</v>
      </c>
      <c r="R75" s="530" t="e">
        <f t="shared" si="49"/>
        <v>#REF!</v>
      </c>
    </row>
    <row r="76" spans="1:18" ht="22.5" customHeight="1">
      <c r="A76" s="1437">
        <v>7</v>
      </c>
      <c r="B76" s="1440" t="s">
        <v>8</v>
      </c>
      <c r="C76" s="519" t="s">
        <v>19</v>
      </c>
      <c r="D76" s="519" t="s">
        <v>14</v>
      </c>
      <c r="E76" s="1058">
        <v>6585.33</v>
      </c>
      <c r="F76" s="1058" t="e">
        <f>#REF!</f>
        <v>#REF!</v>
      </c>
      <c r="G76" s="1059">
        <f>G77+G83</f>
        <v>6662.6930000000002</v>
      </c>
      <c r="H76" s="534" t="e">
        <f t="shared" si="32"/>
        <v>#REF!</v>
      </c>
      <c r="I76" s="535" t="e">
        <f t="shared" si="33"/>
        <v>#REF!</v>
      </c>
      <c r="J76" s="534">
        <f t="shared" si="34"/>
        <v>77.363000000000284</v>
      </c>
      <c r="K76" s="535">
        <f t="shared" si="35"/>
        <v>1.1747778774943743E-2</v>
      </c>
      <c r="L76" s="1092" t="e">
        <f>E76+'июль '!L76</f>
        <v>#REF!</v>
      </c>
      <c r="M76" s="1092" t="e">
        <f>F76+'июль '!M76</f>
        <v>#REF!</v>
      </c>
      <c r="N76" s="1092" t="e">
        <f>G76+'июль '!N76</f>
        <v>#REF!</v>
      </c>
      <c r="O76" s="534" t="e">
        <f t="shared" si="46"/>
        <v>#REF!</v>
      </c>
      <c r="P76" s="535" t="e">
        <f t="shared" si="47"/>
        <v>#REF!</v>
      </c>
      <c r="Q76" s="534" t="e">
        <f t="shared" si="48"/>
        <v>#REF!</v>
      </c>
      <c r="R76" s="536" t="e">
        <f t="shared" si="49"/>
        <v>#REF!</v>
      </c>
    </row>
    <row r="77" spans="1:18" ht="19.5" customHeight="1">
      <c r="A77" s="1438"/>
      <c r="B77" s="1441"/>
      <c r="C77" s="1283" t="s">
        <v>15</v>
      </c>
      <c r="D77" s="1043" t="s">
        <v>14</v>
      </c>
      <c r="E77" s="1060">
        <v>1515.001</v>
      </c>
      <c r="F77" s="1060" t="e">
        <f>F76-F83</f>
        <v>#REF!</v>
      </c>
      <c r="G77" s="1061">
        <v>870.17</v>
      </c>
      <c r="H77" s="78" t="e">
        <f t="shared" si="32"/>
        <v>#REF!</v>
      </c>
      <c r="I77" s="86" t="e">
        <f t="shared" si="33"/>
        <v>#REF!</v>
      </c>
      <c r="J77" s="78">
        <f t="shared" si="34"/>
        <v>-644.83100000000002</v>
      </c>
      <c r="K77" s="86">
        <f t="shared" si="35"/>
        <v>-0.42563074215792601</v>
      </c>
      <c r="L77" s="1092" t="e">
        <f>E77+'июль '!L77</f>
        <v>#REF!</v>
      </c>
      <c r="M77" s="1092" t="e">
        <f>F77+'июль '!M77</f>
        <v>#REF!</v>
      </c>
      <c r="N77" s="1092" t="e">
        <f>G77+'июль '!N77</f>
        <v>#REF!</v>
      </c>
      <c r="O77" s="78" t="e">
        <f t="shared" si="46"/>
        <v>#REF!</v>
      </c>
      <c r="P77" s="86" t="e">
        <f t="shared" si="47"/>
        <v>#REF!</v>
      </c>
      <c r="Q77" s="78" t="e">
        <f t="shared" si="48"/>
        <v>#REF!</v>
      </c>
      <c r="R77" s="524" t="e">
        <f t="shared" si="49"/>
        <v>#REF!</v>
      </c>
    </row>
    <row r="78" spans="1:18" ht="15.75" customHeight="1">
      <c r="A78" s="1438"/>
      <c r="B78" s="1441"/>
      <c r="C78" s="1283"/>
      <c r="D78" s="1043" t="s">
        <v>16</v>
      </c>
      <c r="E78" s="1076">
        <f>E77/E76</f>
        <v>0.23005695993974484</v>
      </c>
      <c r="F78" s="1073" t="e">
        <f>F77/F76</f>
        <v>#REF!</v>
      </c>
      <c r="G78" s="1074">
        <f>G77/G76</f>
        <v>0.13060334612445748</v>
      </c>
      <c r="H78" s="452"/>
      <c r="I78" s="1056" t="e">
        <f>G78-F78</f>
        <v>#REF!</v>
      </c>
      <c r="J78" s="454"/>
      <c r="K78" s="1057">
        <f>G78-E78</f>
        <v>-9.9453613815287362E-2</v>
      </c>
      <c r="L78" s="1062" t="e">
        <f t="shared" ref="L78:N78" si="52">L77/L76</f>
        <v>#REF!</v>
      </c>
      <c r="M78" s="1062" t="e">
        <f t="shared" si="52"/>
        <v>#REF!</v>
      </c>
      <c r="N78" s="1063" t="e">
        <f t="shared" si="52"/>
        <v>#REF!</v>
      </c>
      <c r="O78" s="452"/>
      <c r="P78" s="453" t="e">
        <f>N78-M78</f>
        <v>#REF!</v>
      </c>
      <c r="Q78" s="454"/>
      <c r="R78" s="571" t="e">
        <f>N78-L78</f>
        <v>#REF!</v>
      </c>
    </row>
    <row r="79" spans="1:18">
      <c r="A79" s="1438"/>
      <c r="B79" s="1441"/>
      <c r="C79" s="1283" t="s">
        <v>17</v>
      </c>
      <c r="D79" s="1043" t="s">
        <v>14</v>
      </c>
      <c r="E79" s="1060">
        <v>659.36400000000003</v>
      </c>
      <c r="F79" s="1060" t="e">
        <f>#REF!</f>
        <v>#REF!</v>
      </c>
      <c r="G79" s="1064" t="e">
        <f>F80*G76</f>
        <v>#REF!</v>
      </c>
      <c r="H79" s="78" t="e">
        <f t="shared" si="32"/>
        <v>#REF!</v>
      </c>
      <c r="I79" s="86" t="e">
        <f t="shared" si="33"/>
        <v>#REF!</v>
      </c>
      <c r="J79" s="78" t="e">
        <f t="shared" si="34"/>
        <v>#REF!</v>
      </c>
      <c r="K79" s="86" t="e">
        <f t="shared" si="35"/>
        <v>#REF!</v>
      </c>
      <c r="L79" s="1092" t="e">
        <f>E79+'июль '!L79</f>
        <v>#REF!</v>
      </c>
      <c r="M79" s="1092" t="e">
        <f>F79+'июль '!M79</f>
        <v>#REF!</v>
      </c>
      <c r="N79" s="1092" t="e">
        <f>G79+'июль '!N79</f>
        <v>#REF!</v>
      </c>
      <c r="O79" s="78" t="e">
        <f t="shared" si="46"/>
        <v>#REF!</v>
      </c>
      <c r="P79" s="86" t="e">
        <f t="shared" si="47"/>
        <v>#REF!</v>
      </c>
      <c r="Q79" s="78" t="e">
        <f t="shared" si="48"/>
        <v>#REF!</v>
      </c>
      <c r="R79" s="524" t="e">
        <f t="shared" si="49"/>
        <v>#REF!</v>
      </c>
    </row>
    <row r="80" spans="1:18">
      <c r="A80" s="1438"/>
      <c r="B80" s="1441"/>
      <c r="C80" s="1283"/>
      <c r="D80" s="1043" t="s">
        <v>16</v>
      </c>
      <c r="E80" s="1062">
        <f>E79/E76</f>
        <v>0.10012618957592104</v>
      </c>
      <c r="F80" s="1062" t="e">
        <f>F79/F76</f>
        <v>#REF!</v>
      </c>
      <c r="G80" s="1065" t="e">
        <f>G79/G76</f>
        <v>#REF!</v>
      </c>
      <c r="H80" s="78" t="e">
        <f t="shared" si="32"/>
        <v>#REF!</v>
      </c>
      <c r="I80" s="86" t="e">
        <f t="shared" si="33"/>
        <v>#REF!</v>
      </c>
      <c r="J80" s="78" t="e">
        <f t="shared" si="34"/>
        <v>#REF!</v>
      </c>
      <c r="K80" s="86" t="e">
        <f t="shared" si="35"/>
        <v>#REF!</v>
      </c>
      <c r="L80" s="1062" t="e">
        <f t="shared" ref="L80:N80" si="53">L79/L76</f>
        <v>#REF!</v>
      </c>
      <c r="M80" s="1062" t="e">
        <f t="shared" si="53"/>
        <v>#REF!</v>
      </c>
      <c r="N80" s="1065" t="e">
        <f t="shared" si="53"/>
        <v>#REF!</v>
      </c>
      <c r="O80" s="78" t="e">
        <f t="shared" si="46"/>
        <v>#REF!</v>
      </c>
      <c r="P80" s="86" t="e">
        <f t="shared" si="47"/>
        <v>#REF!</v>
      </c>
      <c r="Q80" s="78" t="e">
        <f t="shared" si="48"/>
        <v>#REF!</v>
      </c>
      <c r="R80" s="524" t="e">
        <f t="shared" si="49"/>
        <v>#REF!</v>
      </c>
    </row>
    <row r="81" spans="1:18">
      <c r="A81" s="1438"/>
      <c r="B81" s="1441"/>
      <c r="C81" s="1283" t="s">
        <v>18</v>
      </c>
      <c r="D81" s="1043" t="s">
        <v>14</v>
      </c>
      <c r="E81" s="1060">
        <v>855.63699999999994</v>
      </c>
      <c r="F81" s="1060" t="e">
        <f>F77-F79</f>
        <v>#REF!</v>
      </c>
      <c r="G81" s="1061" t="e">
        <f>G77-G79</f>
        <v>#REF!</v>
      </c>
      <c r="H81" s="78" t="e">
        <f t="shared" si="32"/>
        <v>#REF!</v>
      </c>
      <c r="I81" s="86" t="e">
        <f t="shared" si="33"/>
        <v>#REF!</v>
      </c>
      <c r="J81" s="78" t="e">
        <f t="shared" si="34"/>
        <v>#REF!</v>
      </c>
      <c r="K81" s="86" t="e">
        <f t="shared" si="35"/>
        <v>#REF!</v>
      </c>
      <c r="L81" s="1092" t="e">
        <f>E81+'июль '!L81</f>
        <v>#REF!</v>
      </c>
      <c r="M81" s="1092" t="e">
        <f>F81+'июль '!M81</f>
        <v>#REF!</v>
      </c>
      <c r="N81" s="1092" t="e">
        <f>G81+'июль '!N81</f>
        <v>#REF!</v>
      </c>
      <c r="O81" s="78" t="e">
        <f t="shared" si="46"/>
        <v>#REF!</v>
      </c>
      <c r="P81" s="86" t="e">
        <f t="shared" si="47"/>
        <v>#REF!</v>
      </c>
      <c r="Q81" s="78" t="e">
        <f t="shared" si="48"/>
        <v>#REF!</v>
      </c>
      <c r="R81" s="524" t="e">
        <f t="shared" si="49"/>
        <v>#REF!</v>
      </c>
    </row>
    <row r="82" spans="1:18">
      <c r="A82" s="1438"/>
      <c r="B82" s="1441"/>
      <c r="C82" s="1283"/>
      <c r="D82" s="1043" t="s">
        <v>16</v>
      </c>
      <c r="E82" s="1062">
        <v>3.4043117405089494E-2</v>
      </c>
      <c r="F82" s="1062" t="e">
        <f t="shared" ref="F82:G82" si="54">F81/F76</f>
        <v>#REF!</v>
      </c>
      <c r="G82" s="1063" t="e">
        <f t="shared" si="54"/>
        <v>#REF!</v>
      </c>
      <c r="H82" s="78" t="e">
        <f t="shared" si="32"/>
        <v>#REF!</v>
      </c>
      <c r="I82" s="86" t="e">
        <f t="shared" si="33"/>
        <v>#REF!</v>
      </c>
      <c r="J82" s="78" t="e">
        <f t="shared" si="34"/>
        <v>#REF!</v>
      </c>
      <c r="K82" s="86" t="e">
        <f t="shared" si="35"/>
        <v>#REF!</v>
      </c>
      <c r="L82" s="1062" t="e">
        <f t="shared" ref="L82:N82" si="55">L81/L76</f>
        <v>#REF!</v>
      </c>
      <c r="M82" s="1062" t="e">
        <f t="shared" si="55"/>
        <v>#REF!</v>
      </c>
      <c r="N82" s="1063" t="e">
        <f t="shared" si="55"/>
        <v>#REF!</v>
      </c>
      <c r="O82" s="78" t="e">
        <f t="shared" si="46"/>
        <v>#REF!</v>
      </c>
      <c r="P82" s="86" t="e">
        <f t="shared" si="47"/>
        <v>#REF!</v>
      </c>
      <c r="Q82" s="78" t="e">
        <f t="shared" si="48"/>
        <v>#REF!</v>
      </c>
      <c r="R82" s="524" t="e">
        <f t="shared" si="49"/>
        <v>#REF!</v>
      </c>
    </row>
    <row r="83" spans="1:18" ht="25.5" customHeight="1">
      <c r="A83" s="1438"/>
      <c r="B83" s="1441"/>
      <c r="C83" s="513" t="s">
        <v>111</v>
      </c>
      <c r="D83" s="1043" t="s">
        <v>14</v>
      </c>
      <c r="E83" s="1068">
        <f>E76-E77</f>
        <v>5070.3289999999997</v>
      </c>
      <c r="F83" s="1068" t="e">
        <f>#REF!</f>
        <v>#REF!</v>
      </c>
      <c r="G83" s="1067">
        <f>G84+G85</f>
        <v>5792.5230000000001</v>
      </c>
      <c r="H83" s="78" t="e">
        <f t="shared" si="32"/>
        <v>#REF!</v>
      </c>
      <c r="I83" s="86" t="e">
        <f t="shared" si="33"/>
        <v>#REF!</v>
      </c>
      <c r="J83" s="78">
        <f t="shared" si="34"/>
        <v>722.19400000000041</v>
      </c>
      <c r="K83" s="86">
        <f t="shared" si="35"/>
        <v>0.14243533309179748</v>
      </c>
      <c r="L83" s="1092" t="e">
        <f>E83+'июль '!L83</f>
        <v>#REF!</v>
      </c>
      <c r="M83" s="1092" t="e">
        <f>F83+'июль '!M83</f>
        <v>#REF!</v>
      </c>
      <c r="N83" s="1092" t="e">
        <f>G83+'июль '!N83</f>
        <v>#REF!</v>
      </c>
      <c r="O83" s="78" t="e">
        <f t="shared" si="46"/>
        <v>#REF!</v>
      </c>
      <c r="P83" s="86" t="e">
        <f t="shared" si="47"/>
        <v>#REF!</v>
      </c>
      <c r="Q83" s="78" t="e">
        <f t="shared" si="48"/>
        <v>#REF!</v>
      </c>
      <c r="R83" s="524" t="e">
        <f t="shared" si="49"/>
        <v>#REF!</v>
      </c>
    </row>
    <row r="84" spans="1:18" ht="25.5" customHeight="1">
      <c r="A84" s="1438"/>
      <c r="B84" s="1441"/>
      <c r="C84" s="518" t="s">
        <v>104</v>
      </c>
      <c r="D84" s="1043" t="s">
        <v>14</v>
      </c>
      <c r="E84" s="1068">
        <v>0</v>
      </c>
      <c r="F84" s="1068"/>
      <c r="G84" s="1061"/>
      <c r="H84" s="78">
        <f t="shared" si="32"/>
        <v>0</v>
      </c>
      <c r="I84" s="86" t="str">
        <f t="shared" si="33"/>
        <v xml:space="preserve"> </v>
      </c>
      <c r="J84" s="78">
        <f t="shared" si="34"/>
        <v>0</v>
      </c>
      <c r="K84" s="86" t="str">
        <f t="shared" si="35"/>
        <v xml:space="preserve"> </v>
      </c>
      <c r="L84" s="1092" t="e">
        <f>E84+'июль '!L84</f>
        <v>#REF!</v>
      </c>
      <c r="M84" s="1092" t="e">
        <f>F84+'июль '!M84</f>
        <v>#REF!</v>
      </c>
      <c r="N84" s="1092" t="e">
        <f>G84+'июль '!N84</f>
        <v>#REF!</v>
      </c>
      <c r="O84" s="78" t="e">
        <f t="shared" si="46"/>
        <v>#REF!</v>
      </c>
      <c r="P84" s="86" t="e">
        <f t="shared" si="47"/>
        <v>#REF!</v>
      </c>
      <c r="Q84" s="78" t="e">
        <f t="shared" si="48"/>
        <v>#REF!</v>
      </c>
      <c r="R84" s="524" t="e">
        <f t="shared" si="49"/>
        <v>#REF!</v>
      </c>
    </row>
    <row r="85" spans="1:18" ht="37.5" customHeight="1" thickBot="1">
      <c r="A85" s="1439"/>
      <c r="B85" s="1442"/>
      <c r="C85" s="525" t="s">
        <v>106</v>
      </c>
      <c r="D85" s="526" t="s">
        <v>14</v>
      </c>
      <c r="E85" s="1070">
        <f>E83-E84</f>
        <v>5070.3289999999997</v>
      </c>
      <c r="F85" s="1070" t="e">
        <f>F83-F84</f>
        <v>#REF!</v>
      </c>
      <c r="G85" s="1072">
        <v>5792.5230000000001</v>
      </c>
      <c r="H85" s="528" t="e">
        <f t="shared" si="32"/>
        <v>#REF!</v>
      </c>
      <c r="I85" s="529" t="e">
        <f t="shared" si="33"/>
        <v>#REF!</v>
      </c>
      <c r="J85" s="528">
        <f t="shared" si="34"/>
        <v>722.19400000000041</v>
      </c>
      <c r="K85" s="529">
        <f t="shared" si="35"/>
        <v>0.14243533309179748</v>
      </c>
      <c r="L85" s="1092" t="e">
        <f>E85+'июль '!L85</f>
        <v>#REF!</v>
      </c>
      <c r="M85" s="1092" t="e">
        <f>F85+'июль '!M85</f>
        <v>#REF!</v>
      </c>
      <c r="N85" s="1092" t="e">
        <f>G85+'июль '!N85</f>
        <v>#REF!</v>
      </c>
      <c r="O85" s="528" t="e">
        <f t="shared" si="46"/>
        <v>#REF!</v>
      </c>
      <c r="P85" s="529" t="e">
        <f t="shared" si="47"/>
        <v>#REF!</v>
      </c>
      <c r="Q85" s="528" t="e">
        <f t="shared" si="48"/>
        <v>#REF!</v>
      </c>
      <c r="R85" s="530" t="e">
        <f t="shared" si="49"/>
        <v>#REF!</v>
      </c>
    </row>
    <row r="86" spans="1:18" ht="22.5" customHeight="1">
      <c r="A86" s="1437">
        <v>8</v>
      </c>
      <c r="B86" s="1440" t="s">
        <v>9</v>
      </c>
      <c r="C86" s="519" t="s">
        <v>19</v>
      </c>
      <c r="D86" s="519" t="s">
        <v>14</v>
      </c>
      <c r="E86" s="1058">
        <v>3594.2709999999997</v>
      </c>
      <c r="F86" s="1058" t="e">
        <f>#REF!</f>
        <v>#REF!</v>
      </c>
      <c r="G86" s="1059">
        <f>G87+G93</f>
        <v>3661.5880000000002</v>
      </c>
      <c r="H86" s="534" t="e">
        <f t="shared" si="32"/>
        <v>#REF!</v>
      </c>
      <c r="I86" s="535" t="e">
        <f t="shared" si="33"/>
        <v>#REF!</v>
      </c>
      <c r="J86" s="534">
        <f t="shared" si="34"/>
        <v>67.317000000000462</v>
      </c>
      <c r="K86" s="535">
        <f t="shared" si="35"/>
        <v>1.872897174420083E-2</v>
      </c>
      <c r="L86" s="1092" t="e">
        <f>E86+'июль '!L86</f>
        <v>#REF!</v>
      </c>
      <c r="M86" s="1092" t="e">
        <f>F86+'июль '!M86</f>
        <v>#REF!</v>
      </c>
      <c r="N86" s="1092" t="e">
        <f>G86+'июль '!N86</f>
        <v>#REF!</v>
      </c>
      <c r="O86" s="534" t="e">
        <f t="shared" si="46"/>
        <v>#REF!</v>
      </c>
      <c r="P86" s="535" t="e">
        <f t="shared" si="47"/>
        <v>#REF!</v>
      </c>
      <c r="Q86" s="534" t="e">
        <f t="shared" si="48"/>
        <v>#REF!</v>
      </c>
      <c r="R86" s="536" t="e">
        <f t="shared" si="49"/>
        <v>#REF!</v>
      </c>
    </row>
    <row r="87" spans="1:18">
      <c r="A87" s="1438"/>
      <c r="B87" s="1441"/>
      <c r="C87" s="1283" t="s">
        <v>15</v>
      </c>
      <c r="D87" s="1043" t="s">
        <v>14</v>
      </c>
      <c r="E87" s="1060">
        <v>602.53599999999994</v>
      </c>
      <c r="F87" s="1060" t="e">
        <f>F86-F93</f>
        <v>#REF!</v>
      </c>
      <c r="G87" s="1061">
        <v>618.18499999999995</v>
      </c>
      <c r="H87" s="78" t="e">
        <f t="shared" si="32"/>
        <v>#REF!</v>
      </c>
      <c r="I87" s="86" t="e">
        <f t="shared" si="33"/>
        <v>#REF!</v>
      </c>
      <c r="J87" s="78">
        <f t="shared" si="34"/>
        <v>15.649000000000001</v>
      </c>
      <c r="K87" s="86">
        <f t="shared" si="35"/>
        <v>2.5971892135905575E-2</v>
      </c>
      <c r="L87" s="1092" t="e">
        <f>E87+'июль '!L87</f>
        <v>#REF!</v>
      </c>
      <c r="M87" s="1092" t="e">
        <f>F87+'июль '!M87</f>
        <v>#REF!</v>
      </c>
      <c r="N87" s="1092" t="e">
        <f>G87+'июль '!N87</f>
        <v>#REF!</v>
      </c>
      <c r="O87" s="78" t="e">
        <f t="shared" si="46"/>
        <v>#REF!</v>
      </c>
      <c r="P87" s="86" t="e">
        <f t="shared" si="47"/>
        <v>#REF!</v>
      </c>
      <c r="Q87" s="78" t="e">
        <f t="shared" si="48"/>
        <v>#REF!</v>
      </c>
      <c r="R87" s="524" t="e">
        <f t="shared" si="49"/>
        <v>#REF!</v>
      </c>
    </row>
    <row r="88" spans="1:18" ht="17.25" customHeight="1">
      <c r="A88" s="1438"/>
      <c r="B88" s="1441"/>
      <c r="C88" s="1283"/>
      <c r="D88" s="1043" t="s">
        <v>16</v>
      </c>
      <c r="E88" s="1073">
        <f>E87/E86</f>
        <v>0.16763788818372349</v>
      </c>
      <c r="F88" s="1073" t="e">
        <f>F87/F86</f>
        <v>#REF!</v>
      </c>
      <c r="G88" s="1074">
        <f>G87/G86</f>
        <v>0.16882975364787078</v>
      </c>
      <c r="H88" s="452"/>
      <c r="I88" s="1056" t="e">
        <f>G88-F88</f>
        <v>#REF!</v>
      </c>
      <c r="J88" s="454"/>
      <c r="K88" s="1056">
        <f>G88-E88</f>
        <v>1.1918654641472903E-3</v>
      </c>
      <c r="L88" s="1062" t="e">
        <f t="shared" ref="L88:N88" si="56">L87/L86</f>
        <v>#REF!</v>
      </c>
      <c r="M88" s="1062" t="e">
        <f t="shared" si="56"/>
        <v>#REF!</v>
      </c>
      <c r="N88" s="1063" t="e">
        <f t="shared" si="56"/>
        <v>#REF!</v>
      </c>
      <c r="O88" s="452"/>
      <c r="P88" s="453" t="e">
        <f>N88-M88</f>
        <v>#REF!</v>
      </c>
      <c r="Q88" s="454"/>
      <c r="R88" s="571" t="e">
        <f>N88-L88</f>
        <v>#REF!</v>
      </c>
    </row>
    <row r="89" spans="1:18">
      <c r="A89" s="1438"/>
      <c r="B89" s="1441"/>
      <c r="C89" s="1283" t="s">
        <v>17</v>
      </c>
      <c r="D89" s="1043" t="s">
        <v>14</v>
      </c>
      <c r="E89" s="1060">
        <v>404.84100000000001</v>
      </c>
      <c r="F89" s="1060" t="e">
        <f>#REF!</f>
        <v>#REF!</v>
      </c>
      <c r="G89" s="1064" t="e">
        <f>F90*G86</f>
        <v>#REF!</v>
      </c>
      <c r="H89" s="78" t="e">
        <f t="shared" si="32"/>
        <v>#REF!</v>
      </c>
      <c r="I89" s="86" t="e">
        <f t="shared" si="33"/>
        <v>#REF!</v>
      </c>
      <c r="J89" s="78" t="e">
        <f t="shared" si="34"/>
        <v>#REF!</v>
      </c>
      <c r="K89" s="86" t="e">
        <f t="shared" si="35"/>
        <v>#REF!</v>
      </c>
      <c r="L89" s="1092" t="e">
        <f>E89+'июль '!L89</f>
        <v>#REF!</v>
      </c>
      <c r="M89" s="1092" t="e">
        <f>F89+'июль '!M89</f>
        <v>#REF!</v>
      </c>
      <c r="N89" s="1092" t="e">
        <f>G89+'июль '!N89</f>
        <v>#REF!</v>
      </c>
      <c r="O89" s="78" t="e">
        <f t="shared" si="46"/>
        <v>#REF!</v>
      </c>
      <c r="P89" s="86" t="e">
        <f t="shared" si="47"/>
        <v>#REF!</v>
      </c>
      <c r="Q89" s="78" t="e">
        <f t="shared" si="48"/>
        <v>#REF!</v>
      </c>
      <c r="R89" s="524" t="e">
        <f t="shared" si="49"/>
        <v>#REF!</v>
      </c>
    </row>
    <row r="90" spans="1:18">
      <c r="A90" s="1438"/>
      <c r="B90" s="1441"/>
      <c r="C90" s="1283"/>
      <c r="D90" s="1043" t="s">
        <v>16</v>
      </c>
      <c r="E90" s="1062">
        <f>E89/E86</f>
        <v>0.11263507954742423</v>
      </c>
      <c r="F90" s="1062" t="e">
        <f>F89/F86</f>
        <v>#REF!</v>
      </c>
      <c r="G90" s="1065" t="e">
        <f>G89/G86</f>
        <v>#REF!</v>
      </c>
      <c r="H90" s="78" t="e">
        <f t="shared" si="32"/>
        <v>#REF!</v>
      </c>
      <c r="I90" s="86" t="e">
        <f t="shared" si="33"/>
        <v>#REF!</v>
      </c>
      <c r="J90" s="78" t="e">
        <f t="shared" si="34"/>
        <v>#REF!</v>
      </c>
      <c r="K90" s="86" t="e">
        <f t="shared" si="35"/>
        <v>#REF!</v>
      </c>
      <c r="L90" s="1062" t="e">
        <f t="shared" ref="L90:N90" si="57">L89/L86</f>
        <v>#REF!</v>
      </c>
      <c r="M90" s="1062" t="e">
        <f t="shared" si="57"/>
        <v>#REF!</v>
      </c>
      <c r="N90" s="1065" t="e">
        <f t="shared" si="57"/>
        <v>#REF!</v>
      </c>
      <c r="O90" s="78" t="e">
        <f t="shared" si="46"/>
        <v>#REF!</v>
      </c>
      <c r="P90" s="86" t="e">
        <f t="shared" si="47"/>
        <v>#REF!</v>
      </c>
      <c r="Q90" s="78" t="e">
        <f t="shared" si="48"/>
        <v>#REF!</v>
      </c>
      <c r="R90" s="524" t="e">
        <f t="shared" si="49"/>
        <v>#REF!</v>
      </c>
    </row>
    <row r="91" spans="1:18">
      <c r="A91" s="1438"/>
      <c r="B91" s="1441"/>
      <c r="C91" s="1283" t="s">
        <v>18</v>
      </c>
      <c r="D91" s="1043" t="s">
        <v>14</v>
      </c>
      <c r="E91" s="1060">
        <v>197.69499999999999</v>
      </c>
      <c r="F91" s="1060" t="e">
        <f>F87-F89</f>
        <v>#REF!</v>
      </c>
      <c r="G91" s="1061" t="e">
        <f>G87-G89</f>
        <v>#REF!</v>
      </c>
      <c r="H91" s="78" t="e">
        <f t="shared" si="32"/>
        <v>#REF!</v>
      </c>
      <c r="I91" s="86" t="e">
        <f t="shared" si="33"/>
        <v>#REF!</v>
      </c>
      <c r="J91" s="78" t="e">
        <f t="shared" si="34"/>
        <v>#REF!</v>
      </c>
      <c r="K91" s="86" t="e">
        <f t="shared" si="35"/>
        <v>#REF!</v>
      </c>
      <c r="L91" s="1092" t="e">
        <f>E91+'июль '!L91</f>
        <v>#REF!</v>
      </c>
      <c r="M91" s="1092" t="e">
        <f>F91+'июль '!M91</f>
        <v>#REF!</v>
      </c>
      <c r="N91" s="1092" t="e">
        <f>G91+'июль '!N91</f>
        <v>#REF!</v>
      </c>
      <c r="O91" s="78" t="e">
        <f t="shared" si="46"/>
        <v>#REF!</v>
      </c>
      <c r="P91" s="86" t="e">
        <f t="shared" si="47"/>
        <v>#REF!</v>
      </c>
      <c r="Q91" s="78" t="e">
        <f t="shared" si="48"/>
        <v>#REF!</v>
      </c>
      <c r="R91" s="524" t="e">
        <f t="shared" si="49"/>
        <v>#REF!</v>
      </c>
    </row>
    <row r="92" spans="1:18">
      <c r="A92" s="1438"/>
      <c r="B92" s="1441"/>
      <c r="C92" s="1283"/>
      <c r="D92" s="1043" t="s">
        <v>16</v>
      </c>
      <c r="E92" s="1062">
        <v>3.4043117405089494E-2</v>
      </c>
      <c r="F92" s="1062" t="e">
        <f t="shared" ref="F92:G92" si="58">F91/F86</f>
        <v>#REF!</v>
      </c>
      <c r="G92" s="1063" t="e">
        <f t="shared" si="58"/>
        <v>#REF!</v>
      </c>
      <c r="H92" s="78" t="e">
        <f t="shared" si="32"/>
        <v>#REF!</v>
      </c>
      <c r="I92" s="86" t="e">
        <f t="shared" si="33"/>
        <v>#REF!</v>
      </c>
      <c r="J92" s="78" t="e">
        <f t="shared" si="34"/>
        <v>#REF!</v>
      </c>
      <c r="K92" s="86" t="e">
        <f t="shared" si="35"/>
        <v>#REF!</v>
      </c>
      <c r="L92" s="1062" t="e">
        <f t="shared" ref="L92:N92" si="59">L91/L86</f>
        <v>#REF!</v>
      </c>
      <c r="M92" s="1062" t="e">
        <f t="shared" si="59"/>
        <v>#REF!</v>
      </c>
      <c r="N92" s="1063" t="e">
        <f t="shared" si="59"/>
        <v>#REF!</v>
      </c>
      <c r="O92" s="78" t="e">
        <f t="shared" si="46"/>
        <v>#REF!</v>
      </c>
      <c r="P92" s="86" t="e">
        <f t="shared" si="47"/>
        <v>#REF!</v>
      </c>
      <c r="Q92" s="78" t="e">
        <f t="shared" si="48"/>
        <v>#REF!</v>
      </c>
      <c r="R92" s="524" t="e">
        <f t="shared" si="49"/>
        <v>#REF!</v>
      </c>
    </row>
    <row r="93" spans="1:18" ht="25.5" customHeight="1">
      <c r="A93" s="1438"/>
      <c r="B93" s="1441"/>
      <c r="C93" s="513" t="s">
        <v>111</v>
      </c>
      <c r="D93" s="1043" t="s">
        <v>14</v>
      </c>
      <c r="E93" s="1068">
        <f>E86-E87</f>
        <v>2991.7349999999997</v>
      </c>
      <c r="F93" s="1068" t="e">
        <f>#REF!</f>
        <v>#REF!</v>
      </c>
      <c r="G93" s="1067">
        <f>G94+G95</f>
        <v>3043.4030000000002</v>
      </c>
      <c r="H93" s="78" t="e">
        <f t="shared" si="32"/>
        <v>#REF!</v>
      </c>
      <c r="I93" s="86" t="e">
        <f t="shared" si="33"/>
        <v>#REF!</v>
      </c>
      <c r="J93" s="78">
        <f t="shared" si="34"/>
        <v>51.668000000000575</v>
      </c>
      <c r="K93" s="86">
        <f t="shared" si="35"/>
        <v>1.7270246194933902E-2</v>
      </c>
      <c r="L93" s="1092" t="e">
        <f>E93+'июль '!L93</f>
        <v>#REF!</v>
      </c>
      <c r="M93" s="1092" t="e">
        <f>F93+'июль '!M93</f>
        <v>#REF!</v>
      </c>
      <c r="N93" s="1092" t="e">
        <f>G93+'июль '!N93</f>
        <v>#REF!</v>
      </c>
      <c r="O93" s="78" t="e">
        <f t="shared" si="46"/>
        <v>#REF!</v>
      </c>
      <c r="P93" s="86" t="e">
        <f t="shared" si="47"/>
        <v>#REF!</v>
      </c>
      <c r="Q93" s="78" t="e">
        <f t="shared" si="48"/>
        <v>#REF!</v>
      </c>
      <c r="R93" s="524" t="e">
        <f t="shared" si="49"/>
        <v>#REF!</v>
      </c>
    </row>
    <row r="94" spans="1:18" ht="25.5" customHeight="1">
      <c r="A94" s="1438"/>
      <c r="B94" s="1441"/>
      <c r="C94" s="518" t="s">
        <v>104</v>
      </c>
      <c r="D94" s="1043" t="s">
        <v>14</v>
      </c>
      <c r="E94" s="1068">
        <v>255.00399999999999</v>
      </c>
      <c r="F94" s="1075">
        <v>228.33099999999999</v>
      </c>
      <c r="G94" s="1069">
        <v>228.26900000000001</v>
      </c>
      <c r="H94" s="78">
        <f t="shared" si="32"/>
        <v>-6.1999999999983402E-2</v>
      </c>
      <c r="I94" s="86">
        <f t="shared" si="33"/>
        <v>-2.7153562153182616E-4</v>
      </c>
      <c r="J94" s="78">
        <f t="shared" si="34"/>
        <v>-26.734999999999985</v>
      </c>
      <c r="K94" s="86">
        <f t="shared" si="35"/>
        <v>-0.10484149268246767</v>
      </c>
      <c r="L94" s="1092" t="e">
        <f>E94+'июль '!L94</f>
        <v>#REF!</v>
      </c>
      <c r="M94" s="1092" t="e">
        <f>F94+'июль '!M94</f>
        <v>#REF!</v>
      </c>
      <c r="N94" s="1092" t="e">
        <f>G94+'июль '!N94</f>
        <v>#REF!</v>
      </c>
      <c r="O94" s="78" t="e">
        <f t="shared" si="46"/>
        <v>#REF!</v>
      </c>
      <c r="P94" s="86" t="e">
        <f t="shared" si="47"/>
        <v>#REF!</v>
      </c>
      <c r="Q94" s="78" t="e">
        <f t="shared" si="48"/>
        <v>#REF!</v>
      </c>
      <c r="R94" s="524" t="e">
        <f t="shared" si="49"/>
        <v>#REF!</v>
      </c>
    </row>
    <row r="95" spans="1:18" ht="32.25" customHeight="1" thickBot="1">
      <c r="A95" s="1439"/>
      <c r="B95" s="1442"/>
      <c r="C95" s="525" t="s">
        <v>106</v>
      </c>
      <c r="D95" s="526" t="s">
        <v>14</v>
      </c>
      <c r="E95" s="1070">
        <f>E93-E94</f>
        <v>2736.7309999999998</v>
      </c>
      <c r="F95" s="1070" t="e">
        <f>F93-F94</f>
        <v>#REF!</v>
      </c>
      <c r="G95" s="1072">
        <v>2815.134</v>
      </c>
      <c r="H95" s="528" t="e">
        <f t="shared" si="32"/>
        <v>#REF!</v>
      </c>
      <c r="I95" s="529" t="e">
        <f t="shared" si="33"/>
        <v>#REF!</v>
      </c>
      <c r="J95" s="528">
        <f t="shared" si="34"/>
        <v>78.403000000000247</v>
      </c>
      <c r="K95" s="529">
        <f t="shared" si="35"/>
        <v>2.8648413015382315E-2</v>
      </c>
      <c r="L95" s="1092" t="e">
        <f>E95+'июль '!L95</f>
        <v>#REF!</v>
      </c>
      <c r="M95" s="1092" t="e">
        <f>F95+'июль '!M95</f>
        <v>#REF!</v>
      </c>
      <c r="N95" s="1092" t="e">
        <f>G95+'июль '!N95</f>
        <v>#REF!</v>
      </c>
      <c r="O95" s="528" t="e">
        <f t="shared" si="46"/>
        <v>#REF!</v>
      </c>
      <c r="P95" s="529" t="e">
        <f t="shared" si="47"/>
        <v>#REF!</v>
      </c>
      <c r="Q95" s="528" t="e">
        <f t="shared" si="48"/>
        <v>#REF!</v>
      </c>
      <c r="R95" s="530" t="e">
        <f t="shared" si="49"/>
        <v>#REF!</v>
      </c>
    </row>
    <row r="96" spans="1:18" ht="22.5" customHeight="1">
      <c r="A96" s="1437">
        <v>9</v>
      </c>
      <c r="B96" s="1440" t="s">
        <v>10</v>
      </c>
      <c r="C96" s="519" t="s">
        <v>19</v>
      </c>
      <c r="D96" s="519" t="s">
        <v>14</v>
      </c>
      <c r="E96" s="1058">
        <v>6315.0560000000005</v>
      </c>
      <c r="F96" s="1058" t="e">
        <f>#REF!</f>
        <v>#REF!</v>
      </c>
      <c r="G96" s="1059">
        <f>G97+G103</f>
        <v>6434.8579999999993</v>
      </c>
      <c r="H96" s="534" t="e">
        <f t="shared" si="32"/>
        <v>#REF!</v>
      </c>
      <c r="I96" s="535" t="e">
        <f t="shared" si="33"/>
        <v>#REF!</v>
      </c>
      <c r="J96" s="534">
        <f t="shared" si="34"/>
        <v>119.80199999999877</v>
      </c>
      <c r="K96" s="535">
        <f t="shared" si="35"/>
        <v>1.8970853148412105E-2</v>
      </c>
      <c r="L96" s="1092" t="e">
        <f>E96+'июль '!L96</f>
        <v>#REF!</v>
      </c>
      <c r="M96" s="1092" t="e">
        <f>F96+'июль '!M96</f>
        <v>#REF!</v>
      </c>
      <c r="N96" s="1092" t="e">
        <f>G96+'июль '!N96</f>
        <v>#REF!</v>
      </c>
      <c r="O96" s="534" t="e">
        <f t="shared" si="46"/>
        <v>#REF!</v>
      </c>
      <c r="P96" s="535" t="e">
        <f t="shared" si="47"/>
        <v>#REF!</v>
      </c>
      <c r="Q96" s="534" t="e">
        <f t="shared" si="48"/>
        <v>#REF!</v>
      </c>
      <c r="R96" s="536" t="e">
        <f t="shared" si="49"/>
        <v>#REF!</v>
      </c>
    </row>
    <row r="97" spans="1:18">
      <c r="A97" s="1438"/>
      <c r="B97" s="1441"/>
      <c r="C97" s="1283" t="s">
        <v>15</v>
      </c>
      <c r="D97" s="1043" t="s">
        <v>14</v>
      </c>
      <c r="E97" s="1060">
        <v>1023.3049999999999</v>
      </c>
      <c r="F97" s="1060" t="e">
        <f>F96-F103</f>
        <v>#REF!</v>
      </c>
      <c r="G97" s="1061">
        <v>1222.258</v>
      </c>
      <c r="H97" s="78" t="e">
        <f t="shared" si="32"/>
        <v>#REF!</v>
      </c>
      <c r="I97" s="86" t="e">
        <f t="shared" si="33"/>
        <v>#REF!</v>
      </c>
      <c r="J97" s="78">
        <f t="shared" si="34"/>
        <v>198.95300000000009</v>
      </c>
      <c r="K97" s="86">
        <f t="shared" si="35"/>
        <v>0.19442199539726679</v>
      </c>
      <c r="L97" s="1092" t="e">
        <f>E97+'июль '!L97</f>
        <v>#REF!</v>
      </c>
      <c r="M97" s="1092" t="e">
        <f>F97+'июль '!M97</f>
        <v>#REF!</v>
      </c>
      <c r="N97" s="1092" t="e">
        <f>G97+'июль '!N97</f>
        <v>#REF!</v>
      </c>
      <c r="O97" s="78" t="e">
        <f t="shared" si="46"/>
        <v>#REF!</v>
      </c>
      <c r="P97" s="86" t="e">
        <f t="shared" si="47"/>
        <v>#REF!</v>
      </c>
      <c r="Q97" s="78" t="e">
        <f t="shared" si="48"/>
        <v>#REF!</v>
      </c>
      <c r="R97" s="524" t="e">
        <f t="shared" si="49"/>
        <v>#REF!</v>
      </c>
    </row>
    <row r="98" spans="1:18">
      <c r="A98" s="1438"/>
      <c r="B98" s="1441"/>
      <c r="C98" s="1283"/>
      <c r="D98" s="1043" t="s">
        <v>16</v>
      </c>
      <c r="E98" s="1073">
        <f>E97/E96</f>
        <v>0.16204211015705955</v>
      </c>
      <c r="F98" s="1073" t="e">
        <f>F97/F96</f>
        <v>#REF!</v>
      </c>
      <c r="G98" s="1074">
        <f>G97/G96</f>
        <v>0.18994327458352619</v>
      </c>
      <c r="H98" s="452"/>
      <c r="I98" s="1056" t="e">
        <f>G98-F98</f>
        <v>#REF!</v>
      </c>
      <c r="J98" s="454"/>
      <c r="K98" s="1056">
        <f>G98-E98</f>
        <v>2.7901164426466646E-2</v>
      </c>
      <c r="L98" s="1062" t="e">
        <f t="shared" ref="L98:N98" si="60">L97/L96</f>
        <v>#REF!</v>
      </c>
      <c r="M98" s="1062" t="e">
        <f t="shared" si="60"/>
        <v>#REF!</v>
      </c>
      <c r="N98" s="1063" t="e">
        <f t="shared" si="60"/>
        <v>#REF!</v>
      </c>
      <c r="O98" s="452"/>
      <c r="P98" s="453" t="e">
        <f>N98-M98</f>
        <v>#REF!</v>
      </c>
      <c r="Q98" s="454"/>
      <c r="R98" s="571" t="e">
        <f>N98-L98</f>
        <v>#REF!</v>
      </c>
    </row>
    <row r="99" spans="1:18">
      <c r="A99" s="1438"/>
      <c r="B99" s="1441"/>
      <c r="C99" s="1283" t="s">
        <v>17</v>
      </c>
      <c r="D99" s="1043" t="s">
        <v>14</v>
      </c>
      <c r="E99" s="1060">
        <v>1031.5989999999999</v>
      </c>
      <c r="F99" s="1060" t="e">
        <f>#REF!</f>
        <v>#REF!</v>
      </c>
      <c r="G99" s="1064" t="e">
        <f>F100*G96</f>
        <v>#REF!</v>
      </c>
      <c r="H99" s="78" t="e">
        <f t="shared" si="32"/>
        <v>#REF!</v>
      </c>
      <c r="I99" s="86" t="e">
        <f t="shared" si="33"/>
        <v>#REF!</v>
      </c>
      <c r="J99" s="78" t="e">
        <f t="shared" si="34"/>
        <v>#REF!</v>
      </c>
      <c r="K99" s="86" t="e">
        <f t="shared" si="35"/>
        <v>#REF!</v>
      </c>
      <c r="L99" s="1092" t="e">
        <f>E99+'июль '!L99</f>
        <v>#REF!</v>
      </c>
      <c r="M99" s="1092" t="e">
        <f>F99+'июль '!M99</f>
        <v>#REF!</v>
      </c>
      <c r="N99" s="1092" t="e">
        <f>G99+'июль '!N99</f>
        <v>#REF!</v>
      </c>
      <c r="O99" s="78" t="e">
        <f t="shared" si="46"/>
        <v>#REF!</v>
      </c>
      <c r="P99" s="86" t="e">
        <f t="shared" si="47"/>
        <v>#REF!</v>
      </c>
      <c r="Q99" s="78" t="e">
        <f t="shared" si="48"/>
        <v>#REF!</v>
      </c>
      <c r="R99" s="524" t="e">
        <f t="shared" si="49"/>
        <v>#REF!</v>
      </c>
    </row>
    <row r="100" spans="1:18">
      <c r="A100" s="1438"/>
      <c r="B100" s="1441"/>
      <c r="C100" s="1283"/>
      <c r="D100" s="1043" t="s">
        <v>16</v>
      </c>
      <c r="E100" s="1062">
        <f>E99/E96</f>
        <v>0.16335547934966846</v>
      </c>
      <c r="F100" s="1062" t="e">
        <f>F99/F96</f>
        <v>#REF!</v>
      </c>
      <c r="G100" s="1065" t="e">
        <f>G99/G96</f>
        <v>#REF!</v>
      </c>
      <c r="H100" s="78" t="e">
        <f t="shared" si="32"/>
        <v>#REF!</v>
      </c>
      <c r="I100" s="86" t="e">
        <f t="shared" si="33"/>
        <v>#REF!</v>
      </c>
      <c r="J100" s="78" t="e">
        <f t="shared" si="34"/>
        <v>#REF!</v>
      </c>
      <c r="K100" s="86" t="e">
        <f t="shared" si="35"/>
        <v>#REF!</v>
      </c>
      <c r="L100" s="1062" t="e">
        <f t="shared" ref="L100:N100" si="61">L99/L96</f>
        <v>#REF!</v>
      </c>
      <c r="M100" s="1062" t="e">
        <f t="shared" si="61"/>
        <v>#REF!</v>
      </c>
      <c r="N100" s="1065" t="e">
        <f t="shared" si="61"/>
        <v>#REF!</v>
      </c>
      <c r="O100" s="78" t="e">
        <f t="shared" si="46"/>
        <v>#REF!</v>
      </c>
      <c r="P100" s="86" t="e">
        <f t="shared" si="47"/>
        <v>#REF!</v>
      </c>
      <c r="Q100" s="78" t="e">
        <f t="shared" si="48"/>
        <v>#REF!</v>
      </c>
      <c r="R100" s="524" t="e">
        <f t="shared" si="49"/>
        <v>#REF!</v>
      </c>
    </row>
    <row r="101" spans="1:18">
      <c r="A101" s="1438"/>
      <c r="B101" s="1441"/>
      <c r="C101" s="1283" t="s">
        <v>18</v>
      </c>
      <c r="D101" s="1043" t="s">
        <v>14</v>
      </c>
      <c r="E101" s="1060">
        <v>-8.2939999999999827</v>
      </c>
      <c r="F101" s="1060" t="e">
        <f>F97-F99</f>
        <v>#REF!</v>
      </c>
      <c r="G101" s="1061" t="e">
        <f>G97-G99</f>
        <v>#REF!</v>
      </c>
      <c r="H101" s="78" t="e">
        <f t="shared" si="32"/>
        <v>#REF!</v>
      </c>
      <c r="I101" s="86" t="e">
        <f t="shared" si="33"/>
        <v>#REF!</v>
      </c>
      <c r="J101" s="78" t="e">
        <f t="shared" si="34"/>
        <v>#REF!</v>
      </c>
      <c r="K101" s="86" t="e">
        <f t="shared" si="35"/>
        <v>#REF!</v>
      </c>
      <c r="L101" s="1092" t="e">
        <f>E101+'июль '!L101</f>
        <v>#REF!</v>
      </c>
      <c r="M101" s="1092" t="e">
        <f>F101+'июль '!M101</f>
        <v>#REF!</v>
      </c>
      <c r="N101" s="1092" t="e">
        <f>G101+'июль '!N101</f>
        <v>#REF!</v>
      </c>
      <c r="O101" s="78" t="e">
        <f t="shared" si="46"/>
        <v>#REF!</v>
      </c>
      <c r="P101" s="86" t="e">
        <f t="shared" si="47"/>
        <v>#REF!</v>
      </c>
      <c r="Q101" s="78" t="e">
        <f t="shared" si="48"/>
        <v>#REF!</v>
      </c>
      <c r="R101" s="524" t="e">
        <f t="shared" si="49"/>
        <v>#REF!</v>
      </c>
    </row>
    <row r="102" spans="1:18">
      <c r="A102" s="1438"/>
      <c r="B102" s="1441"/>
      <c r="C102" s="1283"/>
      <c r="D102" s="1043" t="s">
        <v>16</v>
      </c>
      <c r="E102" s="1062">
        <v>3.4043117405089494E-2</v>
      </c>
      <c r="F102" s="1062" t="e">
        <f t="shared" ref="F102:G102" si="62">F101/F96</f>
        <v>#REF!</v>
      </c>
      <c r="G102" s="1063" t="e">
        <f t="shared" si="62"/>
        <v>#REF!</v>
      </c>
      <c r="H102" s="78" t="e">
        <f t="shared" si="32"/>
        <v>#REF!</v>
      </c>
      <c r="I102" s="86" t="e">
        <f t="shared" si="33"/>
        <v>#REF!</v>
      </c>
      <c r="J102" s="78" t="e">
        <f t="shared" si="34"/>
        <v>#REF!</v>
      </c>
      <c r="K102" s="86" t="e">
        <f t="shared" si="35"/>
        <v>#REF!</v>
      </c>
      <c r="L102" s="1062" t="e">
        <f t="shared" ref="L102:N102" si="63">L101/L96</f>
        <v>#REF!</v>
      </c>
      <c r="M102" s="1062" t="e">
        <f t="shared" si="63"/>
        <v>#REF!</v>
      </c>
      <c r="N102" s="1063" t="e">
        <f t="shared" si="63"/>
        <v>#REF!</v>
      </c>
      <c r="O102" s="78" t="e">
        <f t="shared" si="46"/>
        <v>#REF!</v>
      </c>
      <c r="P102" s="86" t="e">
        <f t="shared" si="47"/>
        <v>#REF!</v>
      </c>
      <c r="Q102" s="78" t="e">
        <f t="shared" si="48"/>
        <v>#REF!</v>
      </c>
      <c r="R102" s="524" t="e">
        <f t="shared" si="49"/>
        <v>#REF!</v>
      </c>
    </row>
    <row r="103" spans="1:18" ht="25.5" customHeight="1">
      <c r="A103" s="1438"/>
      <c r="B103" s="1441"/>
      <c r="C103" s="513" t="s">
        <v>111</v>
      </c>
      <c r="D103" s="1043" t="s">
        <v>14</v>
      </c>
      <c r="E103" s="1068">
        <f>E96-E97</f>
        <v>5291.7510000000002</v>
      </c>
      <c r="F103" s="1068" t="e">
        <f>#REF!</f>
        <v>#REF!</v>
      </c>
      <c r="G103" s="1067">
        <f>G104+G105</f>
        <v>5212.5999999999995</v>
      </c>
      <c r="H103" s="78" t="e">
        <f t="shared" si="32"/>
        <v>#REF!</v>
      </c>
      <c r="I103" s="86" t="e">
        <f t="shared" si="33"/>
        <v>#REF!</v>
      </c>
      <c r="J103" s="78">
        <f t="shared" si="34"/>
        <v>-79.151000000000749</v>
      </c>
      <c r="K103" s="86">
        <f t="shared" si="35"/>
        <v>-1.4957430914644462E-2</v>
      </c>
      <c r="L103" s="1092" t="e">
        <f>E103+'июль '!L103</f>
        <v>#REF!</v>
      </c>
      <c r="M103" s="1092" t="e">
        <f>F103+'июль '!M103</f>
        <v>#REF!</v>
      </c>
      <c r="N103" s="1092" t="e">
        <f>G103+'июль '!N103</f>
        <v>#REF!</v>
      </c>
      <c r="O103" s="78" t="e">
        <f t="shared" si="46"/>
        <v>#REF!</v>
      </c>
      <c r="P103" s="86" t="e">
        <f t="shared" si="47"/>
        <v>#REF!</v>
      </c>
      <c r="Q103" s="78" t="e">
        <f t="shared" si="48"/>
        <v>#REF!</v>
      </c>
      <c r="R103" s="524" t="e">
        <f t="shared" si="49"/>
        <v>#REF!</v>
      </c>
    </row>
    <row r="104" spans="1:18" ht="25.5" customHeight="1">
      <c r="A104" s="1438"/>
      <c r="B104" s="1441"/>
      <c r="C104" s="518" t="s">
        <v>104</v>
      </c>
      <c r="D104" s="1043" t="s">
        <v>14</v>
      </c>
      <c r="E104" s="1068">
        <v>3.855</v>
      </c>
      <c r="F104" s="1075">
        <v>4.7320000000000002</v>
      </c>
      <c r="G104" s="1069">
        <v>3.141</v>
      </c>
      <c r="H104" s="78">
        <f t="shared" si="32"/>
        <v>-1.5910000000000002</v>
      </c>
      <c r="I104" s="86">
        <f t="shared" si="33"/>
        <v>-0.3362214708368555</v>
      </c>
      <c r="J104" s="78">
        <f t="shared" si="34"/>
        <v>-0.71399999999999997</v>
      </c>
      <c r="K104" s="86">
        <f t="shared" si="35"/>
        <v>-0.18521400778210115</v>
      </c>
      <c r="L104" s="1092" t="e">
        <f>E104+'июль '!L104</f>
        <v>#REF!</v>
      </c>
      <c r="M104" s="1092" t="e">
        <f>F104+'июль '!M104</f>
        <v>#REF!</v>
      </c>
      <c r="N104" s="1092" t="e">
        <f>G104+'июль '!N104</f>
        <v>#REF!</v>
      </c>
      <c r="O104" s="78" t="e">
        <f t="shared" si="46"/>
        <v>#REF!</v>
      </c>
      <c r="P104" s="86" t="e">
        <f t="shared" si="47"/>
        <v>#REF!</v>
      </c>
      <c r="Q104" s="78" t="e">
        <f t="shared" si="48"/>
        <v>#REF!</v>
      </c>
      <c r="R104" s="524" t="e">
        <f t="shared" si="49"/>
        <v>#REF!</v>
      </c>
    </row>
    <row r="105" spans="1:18" ht="29.25" customHeight="1" thickBot="1">
      <c r="A105" s="1439"/>
      <c r="B105" s="1442"/>
      <c r="C105" s="525" t="s">
        <v>106</v>
      </c>
      <c r="D105" s="526" t="s">
        <v>14</v>
      </c>
      <c r="E105" s="1070">
        <f>E103-E104</f>
        <v>5287.8960000000006</v>
      </c>
      <c r="F105" s="1070" t="e">
        <f>F103-F104</f>
        <v>#REF!</v>
      </c>
      <c r="G105" s="1072">
        <v>5209.4589999999998</v>
      </c>
      <c r="H105" s="528" t="e">
        <f t="shared" si="32"/>
        <v>#REF!</v>
      </c>
      <c r="I105" s="529" t="e">
        <f t="shared" si="33"/>
        <v>#REF!</v>
      </c>
      <c r="J105" s="528">
        <f t="shared" si="34"/>
        <v>-78.437000000000808</v>
      </c>
      <c r="K105" s="529">
        <f t="shared" si="35"/>
        <v>-1.4833309883553081E-2</v>
      </c>
      <c r="L105" s="1092" t="e">
        <f>E105+'июль '!L105</f>
        <v>#REF!</v>
      </c>
      <c r="M105" s="1092" t="e">
        <f>F105+'июль '!M105</f>
        <v>#REF!</v>
      </c>
      <c r="N105" s="1092" t="e">
        <f>G105+'июль '!N105</f>
        <v>#REF!</v>
      </c>
      <c r="O105" s="528" t="e">
        <f t="shared" si="46"/>
        <v>#REF!</v>
      </c>
      <c r="P105" s="529" t="e">
        <f t="shared" si="47"/>
        <v>#REF!</v>
      </c>
      <c r="Q105" s="528" t="e">
        <f t="shared" si="48"/>
        <v>#REF!</v>
      </c>
      <c r="R105" s="530" t="e">
        <f t="shared" si="49"/>
        <v>#REF!</v>
      </c>
    </row>
    <row r="106" spans="1:18" ht="22.5" customHeight="1">
      <c r="A106" s="1437">
        <v>10</v>
      </c>
      <c r="B106" s="1440" t="s">
        <v>12</v>
      </c>
      <c r="C106" s="519" t="s">
        <v>19</v>
      </c>
      <c r="D106" s="519" t="s">
        <v>14</v>
      </c>
      <c r="E106" s="1058">
        <v>357.24800000000005</v>
      </c>
      <c r="F106" s="1058" t="e">
        <f>#REF!</f>
        <v>#REF!</v>
      </c>
      <c r="G106" s="1059">
        <f>G107+G113</f>
        <v>364.75199999999995</v>
      </c>
      <c r="H106" s="534" t="e">
        <f t="shared" si="32"/>
        <v>#REF!</v>
      </c>
      <c r="I106" s="535" t="e">
        <f t="shared" si="33"/>
        <v>#REF!</v>
      </c>
      <c r="J106" s="534">
        <f t="shared" si="34"/>
        <v>7.5039999999999054</v>
      </c>
      <c r="K106" s="535">
        <f t="shared" si="35"/>
        <v>2.1005016123253048E-2</v>
      </c>
      <c r="L106" s="1092" t="e">
        <f>E106+'июль '!L106</f>
        <v>#REF!</v>
      </c>
      <c r="M106" s="1092" t="e">
        <f>F106+'июль '!M106</f>
        <v>#REF!</v>
      </c>
      <c r="N106" s="1092" t="e">
        <f>G106+'июль '!N106</f>
        <v>#REF!</v>
      </c>
      <c r="O106" s="534" t="e">
        <f t="shared" si="46"/>
        <v>#REF!</v>
      </c>
      <c r="P106" s="535" t="e">
        <f t="shared" si="47"/>
        <v>#REF!</v>
      </c>
      <c r="Q106" s="534" t="e">
        <f t="shared" si="48"/>
        <v>#REF!</v>
      </c>
      <c r="R106" s="536" t="e">
        <f t="shared" si="49"/>
        <v>#REF!</v>
      </c>
    </row>
    <row r="107" spans="1:18">
      <c r="A107" s="1438"/>
      <c r="B107" s="1441"/>
      <c r="C107" s="1283" t="s">
        <v>15</v>
      </c>
      <c r="D107" s="1043" t="s">
        <v>14</v>
      </c>
      <c r="E107" s="1060">
        <v>45.606999999999999</v>
      </c>
      <c r="F107" s="1060" t="e">
        <f>F106-F113</f>
        <v>#REF!</v>
      </c>
      <c r="G107" s="1061">
        <v>46.625999999999998</v>
      </c>
      <c r="H107" s="78" t="e">
        <f t="shared" si="32"/>
        <v>#REF!</v>
      </c>
      <c r="I107" s="86" t="e">
        <f t="shared" si="33"/>
        <v>#REF!</v>
      </c>
      <c r="J107" s="78">
        <f t="shared" si="34"/>
        <v>1.0189999999999984</v>
      </c>
      <c r="K107" s="86">
        <f t="shared" si="35"/>
        <v>2.2343061372157746E-2</v>
      </c>
      <c r="L107" s="1092" t="e">
        <f>E107+'июль '!L107</f>
        <v>#REF!</v>
      </c>
      <c r="M107" s="1092" t="e">
        <f>F107+'июль '!M107</f>
        <v>#REF!</v>
      </c>
      <c r="N107" s="1092" t="e">
        <f>G107+'июль '!N107</f>
        <v>#REF!</v>
      </c>
      <c r="O107" s="78" t="e">
        <f t="shared" si="46"/>
        <v>#REF!</v>
      </c>
      <c r="P107" s="86" t="e">
        <f t="shared" si="47"/>
        <v>#REF!</v>
      </c>
      <c r="Q107" s="78" t="e">
        <f t="shared" si="48"/>
        <v>#REF!</v>
      </c>
      <c r="R107" s="524" t="e">
        <f t="shared" si="49"/>
        <v>#REF!</v>
      </c>
    </row>
    <row r="108" spans="1:18">
      <c r="A108" s="1438"/>
      <c r="B108" s="1441"/>
      <c r="C108" s="1283"/>
      <c r="D108" s="1043" t="s">
        <v>16</v>
      </c>
      <c r="E108" s="1076">
        <f>E107/E106</f>
        <v>0.12766201630240057</v>
      </c>
      <c r="F108" s="1073" t="e">
        <f>F107/F106</f>
        <v>#REF!</v>
      </c>
      <c r="G108" s="1074">
        <f>G107/G106</f>
        <v>0.12782931964732203</v>
      </c>
      <c r="H108" s="452"/>
      <c r="I108" s="1056" t="e">
        <f>G108-F108</f>
        <v>#REF!</v>
      </c>
      <c r="J108" s="454"/>
      <c r="K108" s="1055">
        <f>G108-E108</f>
        <v>1.6730334492146004E-4</v>
      </c>
      <c r="L108" s="1062" t="e">
        <f t="shared" ref="L108:N108" si="64">L107/L106</f>
        <v>#REF!</v>
      </c>
      <c r="M108" s="1062" t="e">
        <f t="shared" si="64"/>
        <v>#REF!</v>
      </c>
      <c r="N108" s="1063" t="e">
        <f t="shared" si="64"/>
        <v>#REF!</v>
      </c>
      <c r="O108" s="452"/>
      <c r="P108" s="453" t="e">
        <f>N108-M108</f>
        <v>#REF!</v>
      </c>
      <c r="Q108" s="454"/>
      <c r="R108" s="571" t="e">
        <f>N108-L108</f>
        <v>#REF!</v>
      </c>
    </row>
    <row r="109" spans="1:18">
      <c r="A109" s="1438"/>
      <c r="B109" s="1441"/>
      <c r="C109" s="1283" t="s">
        <v>17</v>
      </c>
      <c r="D109" s="1043" t="s">
        <v>14</v>
      </c>
      <c r="E109" s="1060">
        <v>44.786000000000001</v>
      </c>
      <c r="F109" s="1060" t="e">
        <f>#REF!</f>
        <v>#REF!</v>
      </c>
      <c r="G109" s="1064" t="e">
        <f>F110*G106</f>
        <v>#REF!</v>
      </c>
      <c r="H109" s="78" t="e">
        <f t="shared" si="32"/>
        <v>#REF!</v>
      </c>
      <c r="I109" s="86" t="e">
        <f t="shared" si="33"/>
        <v>#REF!</v>
      </c>
      <c r="J109" s="78" t="e">
        <f t="shared" si="34"/>
        <v>#REF!</v>
      </c>
      <c r="K109" s="86" t="e">
        <f t="shared" si="35"/>
        <v>#REF!</v>
      </c>
      <c r="L109" s="1092" t="e">
        <f>E109+'июль '!L109</f>
        <v>#REF!</v>
      </c>
      <c r="M109" s="1092" t="e">
        <f>F109+'июль '!M109</f>
        <v>#REF!</v>
      </c>
      <c r="N109" s="1092" t="e">
        <f>G109+'июль '!N109</f>
        <v>#REF!</v>
      </c>
      <c r="O109" s="78" t="e">
        <f t="shared" si="46"/>
        <v>#REF!</v>
      </c>
      <c r="P109" s="86" t="e">
        <f t="shared" si="47"/>
        <v>#REF!</v>
      </c>
      <c r="Q109" s="78" t="e">
        <f t="shared" si="48"/>
        <v>#REF!</v>
      </c>
      <c r="R109" s="524" t="e">
        <f t="shared" si="49"/>
        <v>#REF!</v>
      </c>
    </row>
    <row r="110" spans="1:18">
      <c r="A110" s="1438"/>
      <c r="B110" s="1441"/>
      <c r="C110" s="1283"/>
      <c r="D110" s="1043" t="s">
        <v>16</v>
      </c>
      <c r="E110" s="1062">
        <f>E109/E106</f>
        <v>0.12536389286993907</v>
      </c>
      <c r="F110" s="1062" t="e">
        <f>F109/F106</f>
        <v>#REF!</v>
      </c>
      <c r="G110" s="1065" t="e">
        <f>G109/G106</f>
        <v>#REF!</v>
      </c>
      <c r="H110" s="78" t="e">
        <f t="shared" si="32"/>
        <v>#REF!</v>
      </c>
      <c r="I110" s="86" t="e">
        <f t="shared" si="33"/>
        <v>#REF!</v>
      </c>
      <c r="J110" s="78" t="e">
        <f t="shared" si="34"/>
        <v>#REF!</v>
      </c>
      <c r="K110" s="86" t="e">
        <f t="shared" si="35"/>
        <v>#REF!</v>
      </c>
      <c r="L110" s="1062" t="e">
        <f t="shared" ref="L110:N110" si="65">L109/L106</f>
        <v>#REF!</v>
      </c>
      <c r="M110" s="1062" t="e">
        <f t="shared" si="65"/>
        <v>#REF!</v>
      </c>
      <c r="N110" s="1065" t="e">
        <f t="shared" si="65"/>
        <v>#REF!</v>
      </c>
      <c r="O110" s="78" t="e">
        <f t="shared" si="46"/>
        <v>#REF!</v>
      </c>
      <c r="P110" s="86" t="e">
        <f t="shared" si="47"/>
        <v>#REF!</v>
      </c>
      <c r="Q110" s="78" t="e">
        <f t="shared" si="48"/>
        <v>#REF!</v>
      </c>
      <c r="R110" s="524" t="e">
        <f t="shared" si="49"/>
        <v>#REF!</v>
      </c>
    </row>
    <row r="111" spans="1:18">
      <c r="A111" s="1438"/>
      <c r="B111" s="1441"/>
      <c r="C111" s="1283" t="s">
        <v>18</v>
      </c>
      <c r="D111" s="1043" t="s">
        <v>14</v>
      </c>
      <c r="E111" s="1060">
        <v>0.82099999999999795</v>
      </c>
      <c r="F111" s="1060" t="e">
        <f>F107-F109</f>
        <v>#REF!</v>
      </c>
      <c r="G111" s="1061" t="e">
        <f>G107-G109</f>
        <v>#REF!</v>
      </c>
      <c r="H111" s="78" t="e">
        <f t="shared" si="32"/>
        <v>#REF!</v>
      </c>
      <c r="I111" s="86" t="e">
        <f t="shared" si="33"/>
        <v>#REF!</v>
      </c>
      <c r="J111" s="78" t="e">
        <f t="shared" si="34"/>
        <v>#REF!</v>
      </c>
      <c r="K111" s="86" t="e">
        <f t="shared" si="35"/>
        <v>#REF!</v>
      </c>
      <c r="L111" s="1092" t="e">
        <f>E111+'июль '!L111</f>
        <v>#REF!</v>
      </c>
      <c r="M111" s="1092" t="e">
        <f>F111+'июль '!M111</f>
        <v>#REF!</v>
      </c>
      <c r="N111" s="1092" t="e">
        <f>G111+'июль '!N111</f>
        <v>#REF!</v>
      </c>
      <c r="O111" s="78" t="e">
        <f t="shared" si="46"/>
        <v>#REF!</v>
      </c>
      <c r="P111" s="86" t="e">
        <f t="shared" si="47"/>
        <v>#REF!</v>
      </c>
      <c r="Q111" s="78" t="e">
        <f t="shared" si="48"/>
        <v>#REF!</v>
      </c>
      <c r="R111" s="524" t="e">
        <f t="shared" si="49"/>
        <v>#REF!</v>
      </c>
    </row>
    <row r="112" spans="1:18">
      <c r="A112" s="1438"/>
      <c r="B112" s="1441"/>
      <c r="C112" s="1283"/>
      <c r="D112" s="1043" t="s">
        <v>16</v>
      </c>
      <c r="E112" s="1062">
        <v>3.4043117405089494E-2</v>
      </c>
      <c r="F112" s="1062" t="e">
        <f t="shared" ref="F112:G112" si="66">F111/F106</f>
        <v>#REF!</v>
      </c>
      <c r="G112" s="1063" t="e">
        <f t="shared" si="66"/>
        <v>#REF!</v>
      </c>
      <c r="H112" s="78" t="e">
        <f t="shared" si="32"/>
        <v>#REF!</v>
      </c>
      <c r="I112" s="86" t="e">
        <f t="shared" si="33"/>
        <v>#REF!</v>
      </c>
      <c r="J112" s="78" t="e">
        <f t="shared" si="34"/>
        <v>#REF!</v>
      </c>
      <c r="K112" s="86" t="e">
        <f t="shared" si="35"/>
        <v>#REF!</v>
      </c>
      <c r="L112" s="1062" t="e">
        <f t="shared" ref="L112:N112" si="67">L111/L106</f>
        <v>#REF!</v>
      </c>
      <c r="M112" s="1062" t="e">
        <f t="shared" si="67"/>
        <v>#REF!</v>
      </c>
      <c r="N112" s="1063" t="e">
        <f t="shared" si="67"/>
        <v>#REF!</v>
      </c>
      <c r="O112" s="78" t="e">
        <f t="shared" si="46"/>
        <v>#REF!</v>
      </c>
      <c r="P112" s="86" t="e">
        <f t="shared" si="47"/>
        <v>#REF!</v>
      </c>
      <c r="Q112" s="78" t="e">
        <f t="shared" si="48"/>
        <v>#REF!</v>
      </c>
      <c r="R112" s="524" t="e">
        <f t="shared" si="49"/>
        <v>#REF!</v>
      </c>
    </row>
    <row r="113" spans="1:18" ht="25.5" customHeight="1">
      <c r="A113" s="1438"/>
      <c r="B113" s="1441"/>
      <c r="C113" s="513" t="s">
        <v>111</v>
      </c>
      <c r="D113" s="1043" t="s">
        <v>14</v>
      </c>
      <c r="E113" s="1068">
        <f>E106-E107</f>
        <v>311.64100000000008</v>
      </c>
      <c r="F113" s="1068" t="e">
        <f>#REF!</f>
        <v>#REF!</v>
      </c>
      <c r="G113" s="1067">
        <f>G114+G115</f>
        <v>318.12599999999998</v>
      </c>
      <c r="H113" s="78" t="e">
        <f t="shared" ref="H113:H176" si="68">G113-F113</f>
        <v>#REF!</v>
      </c>
      <c r="I113" s="86" t="e">
        <f t="shared" ref="I113:I176" si="69">IF(F113=0," ",H113/F113)</f>
        <v>#REF!</v>
      </c>
      <c r="J113" s="78">
        <f t="shared" ref="J113:J176" si="70">G113-E113</f>
        <v>6.4849999999999</v>
      </c>
      <c r="K113" s="86">
        <f t="shared" ref="K113:K176" si="71">IF(E113=0," ",J113/E113)</f>
        <v>2.0809200329866412E-2</v>
      </c>
      <c r="L113" s="1092" t="e">
        <f>E113+'июль '!L113</f>
        <v>#REF!</v>
      </c>
      <c r="M113" s="1092" t="e">
        <f>F113+'июль '!M113</f>
        <v>#REF!</v>
      </c>
      <c r="N113" s="1092" t="e">
        <f>G113+'июль '!N113</f>
        <v>#REF!</v>
      </c>
      <c r="O113" s="78" t="e">
        <f t="shared" si="46"/>
        <v>#REF!</v>
      </c>
      <c r="P113" s="86" t="e">
        <f t="shared" si="47"/>
        <v>#REF!</v>
      </c>
      <c r="Q113" s="78" t="e">
        <f t="shared" si="48"/>
        <v>#REF!</v>
      </c>
      <c r="R113" s="524" t="e">
        <f t="shared" si="49"/>
        <v>#REF!</v>
      </c>
    </row>
    <row r="114" spans="1:18" ht="25.5" customHeight="1">
      <c r="A114" s="1438"/>
      <c r="B114" s="1441"/>
      <c r="C114" s="518" t="s">
        <v>104</v>
      </c>
      <c r="D114" s="1043" t="s">
        <v>14</v>
      </c>
      <c r="E114" s="1068">
        <v>0</v>
      </c>
      <c r="F114" s="1068"/>
      <c r="G114" s="1061"/>
      <c r="H114" s="78">
        <f t="shared" si="68"/>
        <v>0</v>
      </c>
      <c r="I114" s="86" t="str">
        <f t="shared" si="69"/>
        <v xml:space="preserve"> </v>
      </c>
      <c r="J114" s="78">
        <f t="shared" si="70"/>
        <v>0</v>
      </c>
      <c r="K114" s="86" t="str">
        <f t="shared" si="71"/>
        <v xml:space="preserve"> </v>
      </c>
      <c r="L114" s="1092" t="e">
        <f>E114+'июль '!L114</f>
        <v>#REF!</v>
      </c>
      <c r="M114" s="1092" t="e">
        <f>F114+'июль '!M114</f>
        <v>#REF!</v>
      </c>
      <c r="N114" s="1092" t="e">
        <f>G114+'июль '!N114</f>
        <v>#REF!</v>
      </c>
      <c r="O114" s="78" t="e">
        <f t="shared" si="46"/>
        <v>#REF!</v>
      </c>
      <c r="P114" s="86" t="e">
        <f t="shared" si="47"/>
        <v>#REF!</v>
      </c>
      <c r="Q114" s="78" t="e">
        <f t="shared" si="48"/>
        <v>#REF!</v>
      </c>
      <c r="R114" s="524" t="e">
        <f t="shared" si="49"/>
        <v>#REF!</v>
      </c>
    </row>
    <row r="115" spans="1:18" ht="35.25" customHeight="1" thickBot="1">
      <c r="A115" s="1439"/>
      <c r="B115" s="1442"/>
      <c r="C115" s="525" t="s">
        <v>106</v>
      </c>
      <c r="D115" s="526" t="s">
        <v>14</v>
      </c>
      <c r="E115" s="1070">
        <f>E113-E114</f>
        <v>311.64100000000008</v>
      </c>
      <c r="F115" s="1070" t="e">
        <f>F113-F114</f>
        <v>#REF!</v>
      </c>
      <c r="G115" s="1072">
        <v>318.12599999999998</v>
      </c>
      <c r="H115" s="528" t="e">
        <f t="shared" si="68"/>
        <v>#REF!</v>
      </c>
      <c r="I115" s="529" t="e">
        <f t="shared" si="69"/>
        <v>#REF!</v>
      </c>
      <c r="J115" s="528">
        <f t="shared" si="70"/>
        <v>6.4849999999999</v>
      </c>
      <c r="K115" s="529">
        <f t="shared" si="71"/>
        <v>2.0809200329866412E-2</v>
      </c>
      <c r="L115" s="1092" t="e">
        <f>E115+'июль '!L115</f>
        <v>#REF!</v>
      </c>
      <c r="M115" s="1092" t="e">
        <f>F115+'июль '!M115</f>
        <v>#REF!</v>
      </c>
      <c r="N115" s="1092" t="e">
        <f>G115+'июль '!N115</f>
        <v>#REF!</v>
      </c>
      <c r="O115" s="528" t="e">
        <f t="shared" si="46"/>
        <v>#REF!</v>
      </c>
      <c r="P115" s="529" t="e">
        <f t="shared" si="47"/>
        <v>#REF!</v>
      </c>
      <c r="Q115" s="528" t="e">
        <f t="shared" si="48"/>
        <v>#REF!</v>
      </c>
      <c r="R115" s="530" t="e">
        <f t="shared" si="49"/>
        <v>#REF!</v>
      </c>
    </row>
    <row r="116" spans="1:18" ht="22.5" customHeight="1">
      <c r="A116" s="1437"/>
      <c r="B116" s="1443" t="s">
        <v>91</v>
      </c>
      <c r="C116" s="519" t="s">
        <v>19</v>
      </c>
      <c r="D116" s="519" t="s">
        <v>14</v>
      </c>
      <c r="E116" s="1058">
        <f>E96+E106</f>
        <v>6672.3040000000001</v>
      </c>
      <c r="F116" s="1058" t="e">
        <f t="shared" ref="F116:G117" si="72">F96+F106</f>
        <v>#REF!</v>
      </c>
      <c r="G116" s="1077">
        <f t="shared" si="72"/>
        <v>6799.6099999999988</v>
      </c>
      <c r="H116" s="534" t="e">
        <f t="shared" si="68"/>
        <v>#REF!</v>
      </c>
      <c r="I116" s="535" t="e">
        <f t="shared" si="69"/>
        <v>#REF!</v>
      </c>
      <c r="J116" s="534">
        <f t="shared" si="70"/>
        <v>127.30599999999868</v>
      </c>
      <c r="K116" s="535">
        <f t="shared" si="71"/>
        <v>1.9079766149743577E-2</v>
      </c>
      <c r="L116" s="1092" t="e">
        <f>E116+'июль '!L116</f>
        <v>#REF!</v>
      </c>
      <c r="M116" s="1092" t="e">
        <f>F116+'июль '!M116</f>
        <v>#REF!</v>
      </c>
      <c r="N116" s="1092" t="e">
        <f>G116+'июль '!N116</f>
        <v>#REF!</v>
      </c>
      <c r="O116" s="534" t="e">
        <f t="shared" si="46"/>
        <v>#REF!</v>
      </c>
      <c r="P116" s="535" t="e">
        <f t="shared" si="47"/>
        <v>#REF!</v>
      </c>
      <c r="Q116" s="534" t="e">
        <f t="shared" si="48"/>
        <v>#REF!</v>
      </c>
      <c r="R116" s="536" t="e">
        <f t="shared" si="49"/>
        <v>#REF!</v>
      </c>
    </row>
    <row r="117" spans="1:18">
      <c r="A117" s="1438"/>
      <c r="B117" s="1444"/>
      <c r="C117" s="1283" t="s">
        <v>15</v>
      </c>
      <c r="D117" s="1043" t="s">
        <v>14</v>
      </c>
      <c r="E117" s="1060">
        <f>E97+E107</f>
        <v>1068.912</v>
      </c>
      <c r="F117" s="1060" t="e">
        <f t="shared" si="72"/>
        <v>#REF!</v>
      </c>
      <c r="G117" s="1064">
        <f t="shared" si="72"/>
        <v>1268.884</v>
      </c>
      <c r="H117" s="78" t="e">
        <f t="shared" si="68"/>
        <v>#REF!</v>
      </c>
      <c r="I117" s="86" t="e">
        <f t="shared" si="69"/>
        <v>#REF!</v>
      </c>
      <c r="J117" s="78">
        <f t="shared" si="70"/>
        <v>199.97199999999998</v>
      </c>
      <c r="K117" s="86">
        <f t="shared" si="71"/>
        <v>0.18707994671217085</v>
      </c>
      <c r="L117" s="1092" t="e">
        <f>E117+'июль '!L117</f>
        <v>#REF!</v>
      </c>
      <c r="M117" s="1092" t="e">
        <f>F117+'июль '!M117</f>
        <v>#REF!</v>
      </c>
      <c r="N117" s="1092" t="e">
        <f>G117+'июль '!N117</f>
        <v>#REF!</v>
      </c>
      <c r="O117" s="78" t="e">
        <f t="shared" si="46"/>
        <v>#REF!</v>
      </c>
      <c r="P117" s="86" t="e">
        <f t="shared" si="47"/>
        <v>#REF!</v>
      </c>
      <c r="Q117" s="78" t="e">
        <f t="shared" si="48"/>
        <v>#REF!</v>
      </c>
      <c r="R117" s="524" t="e">
        <f t="shared" si="49"/>
        <v>#REF!</v>
      </c>
    </row>
    <row r="118" spans="1:18">
      <c r="A118" s="1438"/>
      <c r="B118" s="1444"/>
      <c r="C118" s="1283"/>
      <c r="D118" s="1043" t="s">
        <v>16</v>
      </c>
      <c r="E118" s="1073">
        <f>E117/E116</f>
        <v>0.16020133375217915</v>
      </c>
      <c r="F118" s="1073" t="e">
        <f>F117/F116</f>
        <v>#REF!</v>
      </c>
      <c r="G118" s="1074">
        <f>G117/G116</f>
        <v>0.18661129094168641</v>
      </c>
      <c r="H118" s="452"/>
      <c r="I118" s="1056" t="e">
        <f>G118-F118</f>
        <v>#REF!</v>
      </c>
      <c r="J118" s="454"/>
      <c r="K118" s="1056">
        <f>G118-E118</f>
        <v>2.6409957189507255E-2</v>
      </c>
      <c r="L118" s="1062" t="e">
        <f t="shared" ref="L118:N118" si="73">L117/L116</f>
        <v>#REF!</v>
      </c>
      <c r="M118" s="1062" t="e">
        <f t="shared" si="73"/>
        <v>#REF!</v>
      </c>
      <c r="N118" s="1063" t="e">
        <f t="shared" si="73"/>
        <v>#REF!</v>
      </c>
      <c r="O118" s="452"/>
      <c r="P118" s="453" t="e">
        <f>N118-M118</f>
        <v>#REF!</v>
      </c>
      <c r="Q118" s="454"/>
      <c r="R118" s="571" t="e">
        <f>N118-L118</f>
        <v>#REF!</v>
      </c>
    </row>
    <row r="119" spans="1:18">
      <c r="A119" s="1438"/>
      <c r="B119" s="1444"/>
      <c r="C119" s="1283" t="s">
        <v>17</v>
      </c>
      <c r="D119" s="1043" t="s">
        <v>14</v>
      </c>
      <c r="E119" s="1060">
        <f t="shared" ref="E119:F119" si="74">E99+E109</f>
        <v>1076.385</v>
      </c>
      <c r="F119" s="1060" t="e">
        <f t="shared" si="74"/>
        <v>#REF!</v>
      </c>
      <c r="G119" s="1061" t="e">
        <f>G99+G109</f>
        <v>#REF!</v>
      </c>
      <c r="H119" s="78" t="e">
        <f t="shared" si="68"/>
        <v>#REF!</v>
      </c>
      <c r="I119" s="86" t="e">
        <f t="shared" si="69"/>
        <v>#REF!</v>
      </c>
      <c r="J119" s="78" t="e">
        <f t="shared" si="70"/>
        <v>#REF!</v>
      </c>
      <c r="K119" s="86" t="e">
        <f t="shared" si="71"/>
        <v>#REF!</v>
      </c>
      <c r="L119" s="1092" t="e">
        <f>E119+'июль '!L119</f>
        <v>#REF!</v>
      </c>
      <c r="M119" s="1092" t="e">
        <f>F119+'июль '!M119</f>
        <v>#REF!</v>
      </c>
      <c r="N119" s="1092" t="e">
        <f>G119+'июль '!N119</f>
        <v>#REF!</v>
      </c>
      <c r="O119" s="78" t="e">
        <f t="shared" si="46"/>
        <v>#REF!</v>
      </c>
      <c r="P119" s="86" t="e">
        <f t="shared" si="47"/>
        <v>#REF!</v>
      </c>
      <c r="Q119" s="78" t="e">
        <f t="shared" si="48"/>
        <v>#REF!</v>
      </c>
      <c r="R119" s="524" t="e">
        <f t="shared" si="49"/>
        <v>#REF!</v>
      </c>
    </row>
    <row r="120" spans="1:18">
      <c r="A120" s="1438"/>
      <c r="B120" s="1444"/>
      <c r="C120" s="1283"/>
      <c r="D120" s="1043" t="s">
        <v>16</v>
      </c>
      <c r="E120" s="1062">
        <f>E119/E116</f>
        <v>0.16132133667770532</v>
      </c>
      <c r="F120" s="1062" t="e">
        <f>F119/F116</f>
        <v>#REF!</v>
      </c>
      <c r="G120" s="1063" t="e">
        <f>G119/G116</f>
        <v>#REF!</v>
      </c>
      <c r="H120" s="78" t="e">
        <f t="shared" si="68"/>
        <v>#REF!</v>
      </c>
      <c r="I120" s="86" t="e">
        <f t="shared" si="69"/>
        <v>#REF!</v>
      </c>
      <c r="J120" s="78" t="e">
        <f t="shared" si="70"/>
        <v>#REF!</v>
      </c>
      <c r="K120" s="86" t="e">
        <f t="shared" si="71"/>
        <v>#REF!</v>
      </c>
      <c r="L120" s="1062" t="e">
        <f t="shared" ref="L120:N120" si="75">L119/L116</f>
        <v>#REF!</v>
      </c>
      <c r="M120" s="1062" t="e">
        <f t="shared" si="75"/>
        <v>#REF!</v>
      </c>
      <c r="N120" s="1065" t="e">
        <f t="shared" si="75"/>
        <v>#REF!</v>
      </c>
      <c r="O120" s="78" t="e">
        <f t="shared" si="46"/>
        <v>#REF!</v>
      </c>
      <c r="P120" s="86" t="e">
        <f t="shared" si="47"/>
        <v>#REF!</v>
      </c>
      <c r="Q120" s="78" t="e">
        <f t="shared" si="48"/>
        <v>#REF!</v>
      </c>
      <c r="R120" s="524" t="e">
        <f t="shared" si="49"/>
        <v>#REF!</v>
      </c>
    </row>
    <row r="121" spans="1:18">
      <c r="A121" s="1438"/>
      <c r="B121" s="1444"/>
      <c r="C121" s="1283" t="s">
        <v>18</v>
      </c>
      <c r="D121" s="1043" t="s">
        <v>14</v>
      </c>
      <c r="E121" s="1060">
        <f t="shared" ref="E121:F121" si="76">E101+E111</f>
        <v>-7.4729999999999848</v>
      </c>
      <c r="F121" s="1060" t="e">
        <f t="shared" si="76"/>
        <v>#REF!</v>
      </c>
      <c r="G121" s="1061" t="e">
        <f>G101+G111</f>
        <v>#REF!</v>
      </c>
      <c r="H121" s="78" t="e">
        <f t="shared" si="68"/>
        <v>#REF!</v>
      </c>
      <c r="I121" s="86" t="e">
        <f t="shared" si="69"/>
        <v>#REF!</v>
      </c>
      <c r="J121" s="78" t="e">
        <f t="shared" si="70"/>
        <v>#REF!</v>
      </c>
      <c r="K121" s="86" t="e">
        <f t="shared" si="71"/>
        <v>#REF!</v>
      </c>
      <c r="L121" s="1092" t="e">
        <f>E121+'июль '!L121</f>
        <v>#REF!</v>
      </c>
      <c r="M121" s="1092" t="e">
        <f>F121+'июль '!M121</f>
        <v>#REF!</v>
      </c>
      <c r="N121" s="1092" t="e">
        <f>G121+'июль '!N121</f>
        <v>#REF!</v>
      </c>
      <c r="O121" s="78" t="e">
        <f t="shared" si="46"/>
        <v>#REF!</v>
      </c>
      <c r="P121" s="86" t="e">
        <f t="shared" si="47"/>
        <v>#REF!</v>
      </c>
      <c r="Q121" s="78" t="e">
        <f t="shared" si="48"/>
        <v>#REF!</v>
      </c>
      <c r="R121" s="524" t="e">
        <f t="shared" si="49"/>
        <v>#REF!</v>
      </c>
    </row>
    <row r="122" spans="1:18">
      <c r="A122" s="1438"/>
      <c r="B122" s="1444"/>
      <c r="C122" s="1283"/>
      <c r="D122" s="1043" t="s">
        <v>16</v>
      </c>
      <c r="E122" s="1062">
        <v>3.4043117405089494E-2</v>
      </c>
      <c r="F122" s="1062"/>
      <c r="G122" s="1063" t="e">
        <f>G121/G116</f>
        <v>#REF!</v>
      </c>
      <c r="H122" s="78" t="e">
        <f t="shared" si="68"/>
        <v>#REF!</v>
      </c>
      <c r="I122" s="86" t="str">
        <f t="shared" si="69"/>
        <v xml:space="preserve"> </v>
      </c>
      <c r="J122" s="78" t="e">
        <f t="shared" si="70"/>
        <v>#REF!</v>
      </c>
      <c r="K122" s="86" t="e">
        <f t="shared" si="71"/>
        <v>#REF!</v>
      </c>
      <c r="L122" s="1062" t="e">
        <f t="shared" ref="L122:N122" si="77">L121/L116</f>
        <v>#REF!</v>
      </c>
      <c r="M122" s="1062" t="e">
        <f t="shared" si="77"/>
        <v>#REF!</v>
      </c>
      <c r="N122" s="1063" t="e">
        <f t="shared" si="77"/>
        <v>#REF!</v>
      </c>
      <c r="O122" s="78" t="e">
        <f t="shared" si="46"/>
        <v>#REF!</v>
      </c>
      <c r="P122" s="86" t="e">
        <f t="shared" si="47"/>
        <v>#REF!</v>
      </c>
      <c r="Q122" s="78" t="e">
        <f t="shared" si="48"/>
        <v>#REF!</v>
      </c>
      <c r="R122" s="524" t="e">
        <f t="shared" si="49"/>
        <v>#REF!</v>
      </c>
    </row>
    <row r="123" spans="1:18" ht="25.5" customHeight="1">
      <c r="A123" s="1438"/>
      <c r="B123" s="1444"/>
      <c r="C123" s="513" t="s">
        <v>111</v>
      </c>
      <c r="D123" s="1043" t="s">
        <v>14</v>
      </c>
      <c r="E123" s="1068">
        <f>E116-E117</f>
        <v>5603.3919999999998</v>
      </c>
      <c r="F123" s="1068" t="e">
        <f>F116-F117</f>
        <v>#REF!</v>
      </c>
      <c r="G123" s="1067">
        <f>G103+G113</f>
        <v>5530.7259999999997</v>
      </c>
      <c r="H123" s="78" t="e">
        <f t="shared" si="68"/>
        <v>#REF!</v>
      </c>
      <c r="I123" s="86" t="e">
        <f t="shared" si="69"/>
        <v>#REF!</v>
      </c>
      <c r="J123" s="78">
        <f t="shared" si="70"/>
        <v>-72.666000000000167</v>
      </c>
      <c r="K123" s="86">
        <f t="shared" si="71"/>
        <v>-1.2968216394640991E-2</v>
      </c>
      <c r="L123" s="1092" t="e">
        <f>E123+'июль '!L123</f>
        <v>#REF!</v>
      </c>
      <c r="M123" s="1092" t="e">
        <f>F123+'июль '!M123</f>
        <v>#REF!</v>
      </c>
      <c r="N123" s="1092" t="e">
        <f>G123+'июль '!N123</f>
        <v>#REF!</v>
      </c>
      <c r="O123" s="78" t="e">
        <f t="shared" si="46"/>
        <v>#REF!</v>
      </c>
      <c r="P123" s="86" t="e">
        <f t="shared" si="47"/>
        <v>#REF!</v>
      </c>
      <c r="Q123" s="78" t="e">
        <f t="shared" si="48"/>
        <v>#REF!</v>
      </c>
      <c r="R123" s="524" t="e">
        <f t="shared" si="49"/>
        <v>#REF!</v>
      </c>
    </row>
    <row r="124" spans="1:18" ht="25.5" customHeight="1">
      <c r="A124" s="1438"/>
      <c r="B124" s="1444"/>
      <c r="C124" s="518" t="s">
        <v>104</v>
      </c>
      <c r="D124" s="1043" t="s">
        <v>14</v>
      </c>
      <c r="E124" s="1068">
        <f>E104+E114</f>
        <v>3.855</v>
      </c>
      <c r="F124" s="1068"/>
      <c r="G124" s="1061">
        <f>G104+G114</f>
        <v>3.141</v>
      </c>
      <c r="H124" s="78">
        <f t="shared" si="68"/>
        <v>3.141</v>
      </c>
      <c r="I124" s="86" t="str">
        <f t="shared" si="69"/>
        <v xml:space="preserve"> </v>
      </c>
      <c r="J124" s="78">
        <f t="shared" si="70"/>
        <v>-0.71399999999999997</v>
      </c>
      <c r="K124" s="86">
        <f t="shared" si="71"/>
        <v>-0.18521400778210115</v>
      </c>
      <c r="L124" s="1092" t="e">
        <f>E124+'июль '!L124</f>
        <v>#REF!</v>
      </c>
      <c r="M124" s="1092" t="e">
        <f>F124+'июль '!M124</f>
        <v>#REF!</v>
      </c>
      <c r="N124" s="1092" t="e">
        <f>G124+'июль '!N124</f>
        <v>#REF!</v>
      </c>
      <c r="O124" s="78" t="e">
        <f t="shared" si="46"/>
        <v>#REF!</v>
      </c>
      <c r="P124" s="86" t="e">
        <f t="shared" si="47"/>
        <v>#REF!</v>
      </c>
      <c r="Q124" s="78" t="e">
        <f t="shared" si="48"/>
        <v>#REF!</v>
      </c>
      <c r="R124" s="524" t="e">
        <f t="shared" si="49"/>
        <v>#REF!</v>
      </c>
    </row>
    <row r="125" spans="1:18" ht="35.25" customHeight="1" thickBot="1">
      <c r="A125" s="1439"/>
      <c r="B125" s="1445"/>
      <c r="C125" s="525" t="s">
        <v>106</v>
      </c>
      <c r="D125" s="526" t="s">
        <v>14</v>
      </c>
      <c r="E125" s="1070">
        <f>E123-E124</f>
        <v>5599.5370000000003</v>
      </c>
      <c r="F125" s="1070" t="e">
        <f>F123-F124</f>
        <v>#REF!</v>
      </c>
      <c r="G125" s="1072">
        <f>G123-G124</f>
        <v>5527.585</v>
      </c>
      <c r="H125" s="528" t="e">
        <f t="shared" si="68"/>
        <v>#REF!</v>
      </c>
      <c r="I125" s="529" t="e">
        <f t="shared" si="69"/>
        <v>#REF!</v>
      </c>
      <c r="J125" s="528">
        <f t="shared" si="70"/>
        <v>-71.952000000000226</v>
      </c>
      <c r="K125" s="529">
        <f t="shared" si="71"/>
        <v>-1.2849633817938915E-2</v>
      </c>
      <c r="L125" s="1092" t="e">
        <f>E125+'июль '!L125</f>
        <v>#REF!</v>
      </c>
      <c r="M125" s="1092" t="e">
        <f>F125+'июль '!M125</f>
        <v>#REF!</v>
      </c>
      <c r="N125" s="1092" t="e">
        <f>G125+'июль '!N125</f>
        <v>#REF!</v>
      </c>
      <c r="O125" s="528" t="e">
        <f t="shared" si="46"/>
        <v>#REF!</v>
      </c>
      <c r="P125" s="529" t="e">
        <f t="shared" si="47"/>
        <v>#REF!</v>
      </c>
      <c r="Q125" s="528" t="e">
        <f t="shared" si="48"/>
        <v>#REF!</v>
      </c>
      <c r="R125" s="530" t="e">
        <f t="shared" si="49"/>
        <v>#REF!</v>
      </c>
    </row>
    <row r="126" spans="1:18" ht="22.5" customHeight="1">
      <c r="A126" s="1437">
        <v>11</v>
      </c>
      <c r="B126" s="1440" t="s">
        <v>23</v>
      </c>
      <c r="C126" s="519" t="s">
        <v>19</v>
      </c>
      <c r="D126" s="519" t="s">
        <v>14</v>
      </c>
      <c r="E126" s="1058">
        <v>2845.8090000000002</v>
      </c>
      <c r="F126" s="1058" t="e">
        <f>#REF!</f>
        <v>#REF!</v>
      </c>
      <c r="G126" s="1059">
        <f>G127+G133</f>
        <v>2909.569</v>
      </c>
      <c r="H126" s="534" t="e">
        <f t="shared" si="68"/>
        <v>#REF!</v>
      </c>
      <c r="I126" s="535" t="e">
        <f t="shared" si="69"/>
        <v>#REF!</v>
      </c>
      <c r="J126" s="534">
        <f t="shared" si="70"/>
        <v>63.759999999999764</v>
      </c>
      <c r="K126" s="535">
        <f t="shared" si="71"/>
        <v>2.2404876785476383E-2</v>
      </c>
      <c r="L126" s="1092" t="e">
        <f>E126+'июль '!L126</f>
        <v>#REF!</v>
      </c>
      <c r="M126" s="1092" t="e">
        <f>F126+'июль '!M126</f>
        <v>#REF!</v>
      </c>
      <c r="N126" s="1092" t="e">
        <f>G126+'июль '!N126</f>
        <v>#REF!</v>
      </c>
      <c r="O126" s="534" t="e">
        <f t="shared" si="46"/>
        <v>#REF!</v>
      </c>
      <c r="P126" s="535" t="e">
        <f t="shared" si="47"/>
        <v>#REF!</v>
      </c>
      <c r="Q126" s="534" t="e">
        <f t="shared" si="48"/>
        <v>#REF!</v>
      </c>
      <c r="R126" s="536" t="e">
        <f t="shared" si="49"/>
        <v>#REF!</v>
      </c>
    </row>
    <row r="127" spans="1:18">
      <c r="A127" s="1438"/>
      <c r="B127" s="1441"/>
      <c r="C127" s="1283" t="s">
        <v>15</v>
      </c>
      <c r="D127" s="1043" t="s">
        <v>14</v>
      </c>
      <c r="E127" s="1060">
        <v>471.83300000000003</v>
      </c>
      <c r="F127" s="1060" t="e">
        <f>F126-F133</f>
        <v>#REF!</v>
      </c>
      <c r="G127" s="1061">
        <v>357.85</v>
      </c>
      <c r="H127" s="78" t="e">
        <f t="shared" si="68"/>
        <v>#REF!</v>
      </c>
      <c r="I127" s="86" t="e">
        <f t="shared" si="69"/>
        <v>#REF!</v>
      </c>
      <c r="J127" s="78">
        <f t="shared" si="70"/>
        <v>-113.983</v>
      </c>
      <c r="K127" s="86">
        <f t="shared" si="71"/>
        <v>-0.24157487924753038</v>
      </c>
      <c r="L127" s="1092" t="e">
        <f>E127+'июль '!L127</f>
        <v>#REF!</v>
      </c>
      <c r="M127" s="1092" t="e">
        <f>F127+'июль '!M127</f>
        <v>#REF!</v>
      </c>
      <c r="N127" s="1092" t="e">
        <f>G127+'июль '!N127</f>
        <v>#REF!</v>
      </c>
      <c r="O127" s="78" t="e">
        <f t="shared" si="46"/>
        <v>#REF!</v>
      </c>
      <c r="P127" s="86" t="e">
        <f t="shared" si="47"/>
        <v>#REF!</v>
      </c>
      <c r="Q127" s="78" t="e">
        <f t="shared" si="48"/>
        <v>#REF!</v>
      </c>
      <c r="R127" s="524" t="e">
        <f t="shared" si="49"/>
        <v>#REF!</v>
      </c>
    </row>
    <row r="128" spans="1:18">
      <c r="A128" s="1438"/>
      <c r="B128" s="1441"/>
      <c r="C128" s="1283"/>
      <c r="D128" s="1043" t="s">
        <v>16</v>
      </c>
      <c r="E128" s="1076">
        <f>E127/E126</f>
        <v>0.16579925075786886</v>
      </c>
      <c r="F128" s="1076" t="e">
        <f>F127/F126</f>
        <v>#REF!</v>
      </c>
      <c r="G128" s="1065">
        <f>G127/G126</f>
        <v>0.12299072474308051</v>
      </c>
      <c r="H128" s="452"/>
      <c r="I128" s="453" t="e">
        <f>G128-F128</f>
        <v>#REF!</v>
      </c>
      <c r="J128" s="454"/>
      <c r="K128" s="453">
        <f>G128-E128</f>
        <v>-4.2808526014788351E-2</v>
      </c>
      <c r="L128" s="1062" t="e">
        <f t="shared" ref="L128:N128" si="78">L127/L126</f>
        <v>#REF!</v>
      </c>
      <c r="M128" s="1062" t="e">
        <f t="shared" si="78"/>
        <v>#REF!</v>
      </c>
      <c r="N128" s="1063" t="e">
        <f t="shared" si="78"/>
        <v>#REF!</v>
      </c>
      <c r="O128" s="452"/>
      <c r="P128" s="453" t="e">
        <f>N128-M128</f>
        <v>#REF!</v>
      </c>
      <c r="Q128" s="454"/>
      <c r="R128" s="571" t="e">
        <f>N128-L128</f>
        <v>#REF!</v>
      </c>
    </row>
    <row r="129" spans="1:18">
      <c r="A129" s="1438"/>
      <c r="B129" s="1441"/>
      <c r="C129" s="1283" t="s">
        <v>17</v>
      </c>
      <c r="D129" s="1043" t="s">
        <v>14</v>
      </c>
      <c r="E129" s="1060">
        <v>365.214</v>
      </c>
      <c r="F129" s="1060" t="e">
        <f>#REF!</f>
        <v>#REF!</v>
      </c>
      <c r="G129" s="1064" t="e">
        <f>F130*G126</f>
        <v>#REF!</v>
      </c>
      <c r="H129" s="78" t="e">
        <f t="shared" si="68"/>
        <v>#REF!</v>
      </c>
      <c r="I129" s="86" t="e">
        <f t="shared" si="69"/>
        <v>#REF!</v>
      </c>
      <c r="J129" s="78" t="e">
        <f t="shared" si="70"/>
        <v>#REF!</v>
      </c>
      <c r="K129" s="86" t="e">
        <f t="shared" si="71"/>
        <v>#REF!</v>
      </c>
      <c r="L129" s="1092" t="e">
        <f>E129+'июль '!L129</f>
        <v>#REF!</v>
      </c>
      <c r="M129" s="1092" t="e">
        <f>F129+'июль '!M129</f>
        <v>#REF!</v>
      </c>
      <c r="N129" s="1092" t="e">
        <f>G129+'июль '!N129</f>
        <v>#REF!</v>
      </c>
      <c r="O129" s="78" t="e">
        <f t="shared" si="46"/>
        <v>#REF!</v>
      </c>
      <c r="P129" s="86" t="e">
        <f t="shared" si="47"/>
        <v>#REF!</v>
      </c>
      <c r="Q129" s="78" t="e">
        <f t="shared" si="48"/>
        <v>#REF!</v>
      </c>
      <c r="R129" s="524" t="e">
        <f t="shared" si="49"/>
        <v>#REF!</v>
      </c>
    </row>
    <row r="130" spans="1:18">
      <c r="A130" s="1438"/>
      <c r="B130" s="1441"/>
      <c r="C130" s="1283"/>
      <c r="D130" s="1043" t="s">
        <v>16</v>
      </c>
      <c r="E130" s="1062">
        <f>E129/E126</f>
        <v>0.12833398165512863</v>
      </c>
      <c r="F130" s="1062" t="e">
        <f>F129/F126</f>
        <v>#REF!</v>
      </c>
      <c r="G130" s="1065" t="e">
        <f>G129/G126</f>
        <v>#REF!</v>
      </c>
      <c r="H130" s="78" t="e">
        <f t="shared" si="68"/>
        <v>#REF!</v>
      </c>
      <c r="I130" s="86" t="e">
        <f t="shared" si="69"/>
        <v>#REF!</v>
      </c>
      <c r="J130" s="78" t="e">
        <f t="shared" si="70"/>
        <v>#REF!</v>
      </c>
      <c r="K130" s="86" t="e">
        <f t="shared" si="71"/>
        <v>#REF!</v>
      </c>
      <c r="L130" s="1062" t="e">
        <f t="shared" ref="L130:N130" si="79">L129/L126</f>
        <v>#REF!</v>
      </c>
      <c r="M130" s="1062" t="e">
        <f t="shared" si="79"/>
        <v>#REF!</v>
      </c>
      <c r="N130" s="1065" t="e">
        <f t="shared" si="79"/>
        <v>#REF!</v>
      </c>
      <c r="O130" s="78" t="e">
        <f t="shared" si="46"/>
        <v>#REF!</v>
      </c>
      <c r="P130" s="86" t="e">
        <f t="shared" si="47"/>
        <v>#REF!</v>
      </c>
      <c r="Q130" s="78" t="e">
        <f t="shared" si="48"/>
        <v>#REF!</v>
      </c>
      <c r="R130" s="524" t="e">
        <f t="shared" si="49"/>
        <v>#REF!</v>
      </c>
    </row>
    <row r="131" spans="1:18">
      <c r="A131" s="1438"/>
      <c r="B131" s="1441"/>
      <c r="C131" s="1283" t="s">
        <v>18</v>
      </c>
      <c r="D131" s="1043" t="s">
        <v>14</v>
      </c>
      <c r="E131" s="1060">
        <v>106.61900000000003</v>
      </c>
      <c r="F131" s="1060" t="e">
        <f>F127-F129</f>
        <v>#REF!</v>
      </c>
      <c r="G131" s="1061" t="e">
        <f>G127-G129</f>
        <v>#REF!</v>
      </c>
      <c r="H131" s="78" t="e">
        <f t="shared" si="68"/>
        <v>#REF!</v>
      </c>
      <c r="I131" s="86" t="e">
        <f t="shared" si="69"/>
        <v>#REF!</v>
      </c>
      <c r="J131" s="78" t="e">
        <f t="shared" si="70"/>
        <v>#REF!</v>
      </c>
      <c r="K131" s="86" t="e">
        <f t="shared" si="71"/>
        <v>#REF!</v>
      </c>
      <c r="L131" s="1092" t="e">
        <f>E131+'июль '!L131</f>
        <v>#REF!</v>
      </c>
      <c r="M131" s="1092" t="e">
        <f>F131+'июль '!M131</f>
        <v>#REF!</v>
      </c>
      <c r="N131" s="1092" t="e">
        <f>G131+'июль '!N131</f>
        <v>#REF!</v>
      </c>
      <c r="O131" s="78" t="e">
        <f t="shared" si="46"/>
        <v>#REF!</v>
      </c>
      <c r="P131" s="86" t="e">
        <f t="shared" si="47"/>
        <v>#REF!</v>
      </c>
      <c r="Q131" s="78" t="e">
        <f t="shared" si="48"/>
        <v>#REF!</v>
      </c>
      <c r="R131" s="524" t="e">
        <f t="shared" si="49"/>
        <v>#REF!</v>
      </c>
    </row>
    <row r="132" spans="1:18">
      <c r="A132" s="1438"/>
      <c r="B132" s="1441"/>
      <c r="C132" s="1283"/>
      <c r="D132" s="1043" t="s">
        <v>16</v>
      </c>
      <c r="E132" s="1062">
        <v>3.4043117405089494E-2</v>
      </c>
      <c r="F132" s="1062" t="e">
        <f t="shared" ref="F132:G132" si="80">F131/F126</f>
        <v>#REF!</v>
      </c>
      <c r="G132" s="1063" t="e">
        <f t="shared" si="80"/>
        <v>#REF!</v>
      </c>
      <c r="H132" s="78" t="e">
        <f t="shared" si="68"/>
        <v>#REF!</v>
      </c>
      <c r="I132" s="86" t="e">
        <f t="shared" si="69"/>
        <v>#REF!</v>
      </c>
      <c r="J132" s="78" t="e">
        <f t="shared" si="70"/>
        <v>#REF!</v>
      </c>
      <c r="K132" s="86" t="e">
        <f t="shared" si="71"/>
        <v>#REF!</v>
      </c>
      <c r="L132" s="1062" t="e">
        <f t="shared" ref="L132:N132" si="81">L131/L126</f>
        <v>#REF!</v>
      </c>
      <c r="M132" s="1062" t="e">
        <f t="shared" si="81"/>
        <v>#REF!</v>
      </c>
      <c r="N132" s="1063" t="e">
        <f t="shared" si="81"/>
        <v>#REF!</v>
      </c>
      <c r="O132" s="78" t="e">
        <f t="shared" si="46"/>
        <v>#REF!</v>
      </c>
      <c r="P132" s="86" t="e">
        <f t="shared" si="47"/>
        <v>#REF!</v>
      </c>
      <c r="Q132" s="78" t="e">
        <f t="shared" si="48"/>
        <v>#REF!</v>
      </c>
      <c r="R132" s="524" t="e">
        <f t="shared" si="49"/>
        <v>#REF!</v>
      </c>
    </row>
    <row r="133" spans="1:18" ht="25.5" customHeight="1">
      <c r="A133" s="1438"/>
      <c r="B133" s="1441"/>
      <c r="C133" s="513" t="s">
        <v>111</v>
      </c>
      <c r="D133" s="1043" t="s">
        <v>14</v>
      </c>
      <c r="E133" s="1068">
        <f>E126-E127</f>
        <v>2373.9760000000001</v>
      </c>
      <c r="F133" s="1068" t="e">
        <f>#REF!</f>
        <v>#REF!</v>
      </c>
      <c r="G133" s="1067">
        <f>G134+G135</f>
        <v>2551.7190000000001</v>
      </c>
      <c r="H133" s="78" t="e">
        <f t="shared" si="68"/>
        <v>#REF!</v>
      </c>
      <c r="I133" s="86" t="e">
        <f t="shared" si="69"/>
        <v>#REF!</v>
      </c>
      <c r="J133" s="78">
        <f t="shared" si="70"/>
        <v>177.74299999999994</v>
      </c>
      <c r="K133" s="86">
        <f t="shared" si="71"/>
        <v>7.487143930688428E-2</v>
      </c>
      <c r="L133" s="1092" t="e">
        <f>E133+'июль '!L133</f>
        <v>#REF!</v>
      </c>
      <c r="M133" s="1092" t="e">
        <f>F133+'июль '!M133</f>
        <v>#REF!</v>
      </c>
      <c r="N133" s="1092" t="e">
        <f>G133+'июль '!N133</f>
        <v>#REF!</v>
      </c>
      <c r="O133" s="78" t="e">
        <f t="shared" si="46"/>
        <v>#REF!</v>
      </c>
      <c r="P133" s="86" t="e">
        <f t="shared" si="47"/>
        <v>#REF!</v>
      </c>
      <c r="Q133" s="78" t="e">
        <f t="shared" si="48"/>
        <v>#REF!</v>
      </c>
      <c r="R133" s="524" t="e">
        <f t="shared" si="49"/>
        <v>#REF!</v>
      </c>
    </row>
    <row r="134" spans="1:18" ht="25.5" customHeight="1">
      <c r="A134" s="1438"/>
      <c r="B134" s="1441"/>
      <c r="C134" s="518" t="s">
        <v>104</v>
      </c>
      <c r="D134" s="1043" t="s">
        <v>14</v>
      </c>
      <c r="E134" s="1068">
        <v>8.2929999999999993</v>
      </c>
      <c r="F134" s="1075">
        <v>11.454000000000001</v>
      </c>
      <c r="G134" s="1069">
        <v>20.936</v>
      </c>
      <c r="H134" s="78">
        <f t="shared" si="68"/>
        <v>9.4819999999999993</v>
      </c>
      <c r="I134" s="86">
        <f t="shared" si="69"/>
        <v>0.82783307141609908</v>
      </c>
      <c r="J134" s="78">
        <f t="shared" si="70"/>
        <v>12.643000000000001</v>
      </c>
      <c r="K134" s="86">
        <f t="shared" si="71"/>
        <v>1.5245387676353552</v>
      </c>
      <c r="L134" s="1092" t="e">
        <f>E134+'июль '!L134</f>
        <v>#REF!</v>
      </c>
      <c r="M134" s="1092" t="e">
        <f>F134+'июль '!M134</f>
        <v>#REF!</v>
      </c>
      <c r="N134" s="1092" t="e">
        <f>G134+'июль '!N134</f>
        <v>#REF!</v>
      </c>
      <c r="O134" s="78" t="e">
        <f t="shared" si="46"/>
        <v>#REF!</v>
      </c>
      <c r="P134" s="86" t="e">
        <f t="shared" si="47"/>
        <v>#REF!</v>
      </c>
      <c r="Q134" s="78" t="e">
        <f t="shared" si="48"/>
        <v>#REF!</v>
      </c>
      <c r="R134" s="524" t="e">
        <f t="shared" si="49"/>
        <v>#REF!</v>
      </c>
    </row>
    <row r="135" spans="1:18" ht="35.25" customHeight="1" thickBot="1">
      <c r="A135" s="1439"/>
      <c r="B135" s="1442"/>
      <c r="C135" s="525" t="s">
        <v>106</v>
      </c>
      <c r="D135" s="526" t="s">
        <v>14</v>
      </c>
      <c r="E135" s="1070">
        <f>E133-E134</f>
        <v>2365.683</v>
      </c>
      <c r="F135" s="1070" t="e">
        <f>F133-F134</f>
        <v>#REF!</v>
      </c>
      <c r="G135" s="1072">
        <v>2530.7829999999999</v>
      </c>
      <c r="H135" s="528" t="e">
        <f t="shared" si="68"/>
        <v>#REF!</v>
      </c>
      <c r="I135" s="529" t="e">
        <f t="shared" si="69"/>
        <v>#REF!</v>
      </c>
      <c r="J135" s="528">
        <f t="shared" si="70"/>
        <v>165.09999999999991</v>
      </c>
      <c r="K135" s="529">
        <f t="shared" si="71"/>
        <v>6.9789570284776073E-2</v>
      </c>
      <c r="L135" s="1092" t="e">
        <f>E135+'июль '!L135</f>
        <v>#REF!</v>
      </c>
      <c r="M135" s="1092" t="e">
        <f>F135+'июль '!M135</f>
        <v>#REF!</v>
      </c>
      <c r="N135" s="1092" t="e">
        <f>G135+'июль '!N135</f>
        <v>#REF!</v>
      </c>
      <c r="O135" s="528" t="e">
        <f t="shared" ref="O135:O185" si="82">N135-M135</f>
        <v>#REF!</v>
      </c>
      <c r="P135" s="529" t="e">
        <f t="shared" ref="P135:P185" si="83">IF(M135=0," ",O135/M135)</f>
        <v>#REF!</v>
      </c>
      <c r="Q135" s="528" t="e">
        <f t="shared" ref="Q135:Q185" si="84">N135-L135</f>
        <v>#REF!</v>
      </c>
      <c r="R135" s="530" t="e">
        <f t="shared" ref="R135:R185" si="85">IF(L135=0," ",Q135/L135)</f>
        <v>#REF!</v>
      </c>
    </row>
    <row r="136" spans="1:18" ht="22.5" customHeight="1">
      <c r="A136" s="1437">
        <v>12</v>
      </c>
      <c r="B136" s="1440" t="s">
        <v>24</v>
      </c>
      <c r="C136" s="519" t="s">
        <v>19</v>
      </c>
      <c r="D136" s="519" t="s">
        <v>14</v>
      </c>
      <c r="E136" s="1058">
        <v>315.18700000000001</v>
      </c>
      <c r="F136" s="1058" t="e">
        <f>#REF!</f>
        <v>#REF!</v>
      </c>
      <c r="G136" s="1059">
        <f>G137+G143</f>
        <v>307.85300000000001</v>
      </c>
      <c r="H136" s="534" t="e">
        <f t="shared" si="68"/>
        <v>#REF!</v>
      </c>
      <c r="I136" s="535" t="e">
        <f t="shared" si="69"/>
        <v>#REF!</v>
      </c>
      <c r="J136" s="534">
        <f t="shared" si="70"/>
        <v>-7.3340000000000032</v>
      </c>
      <c r="K136" s="535">
        <f t="shared" si="71"/>
        <v>-2.3268726184772857E-2</v>
      </c>
      <c r="L136" s="1092" t="e">
        <f>E136+'июль '!L136</f>
        <v>#REF!</v>
      </c>
      <c r="M136" s="1092" t="e">
        <f>F136+'июль '!M136</f>
        <v>#REF!</v>
      </c>
      <c r="N136" s="1092" t="e">
        <f>G136+'июль '!N136</f>
        <v>#REF!</v>
      </c>
      <c r="O136" s="534" t="e">
        <f t="shared" si="82"/>
        <v>#REF!</v>
      </c>
      <c r="P136" s="535" t="e">
        <f t="shared" si="83"/>
        <v>#REF!</v>
      </c>
      <c r="Q136" s="534" t="e">
        <f t="shared" si="84"/>
        <v>#REF!</v>
      </c>
      <c r="R136" s="536" t="e">
        <f t="shared" si="85"/>
        <v>#REF!</v>
      </c>
    </row>
    <row r="137" spans="1:18">
      <c r="A137" s="1438"/>
      <c r="B137" s="1441"/>
      <c r="C137" s="1283" t="s">
        <v>15</v>
      </c>
      <c r="D137" s="1043" t="s">
        <v>14</v>
      </c>
      <c r="E137" s="1060">
        <v>48.779000000000003</v>
      </c>
      <c r="F137" s="1060" t="e">
        <f>F136-F143</f>
        <v>#REF!</v>
      </c>
      <c r="G137" s="1061">
        <v>64.22</v>
      </c>
      <c r="H137" s="78" t="e">
        <f t="shared" si="68"/>
        <v>#REF!</v>
      </c>
      <c r="I137" s="86" t="e">
        <f t="shared" si="69"/>
        <v>#REF!</v>
      </c>
      <c r="J137" s="78">
        <f t="shared" si="70"/>
        <v>15.440999999999995</v>
      </c>
      <c r="K137" s="86">
        <f t="shared" si="71"/>
        <v>0.31655015477972065</v>
      </c>
      <c r="L137" s="1092" t="e">
        <f>E137+'июль '!L137</f>
        <v>#REF!</v>
      </c>
      <c r="M137" s="1092" t="e">
        <f>F137+'июль '!M137</f>
        <v>#REF!</v>
      </c>
      <c r="N137" s="1092" t="e">
        <f>G137+'июль '!N137</f>
        <v>#REF!</v>
      </c>
      <c r="O137" s="78" t="e">
        <f t="shared" si="82"/>
        <v>#REF!</v>
      </c>
      <c r="P137" s="86" t="e">
        <f t="shared" si="83"/>
        <v>#REF!</v>
      </c>
      <c r="Q137" s="78" t="e">
        <f t="shared" si="84"/>
        <v>#REF!</v>
      </c>
      <c r="R137" s="524" t="e">
        <f t="shared" si="85"/>
        <v>#REF!</v>
      </c>
    </row>
    <row r="138" spans="1:18">
      <c r="A138" s="1438"/>
      <c r="B138" s="1441"/>
      <c r="C138" s="1283"/>
      <c r="D138" s="1043" t="s">
        <v>16</v>
      </c>
      <c r="E138" s="1073">
        <f>E137/E136</f>
        <v>0.1547620936142671</v>
      </c>
      <c r="F138" s="1073" t="e">
        <f>F137/F136</f>
        <v>#REF!</v>
      </c>
      <c r="G138" s="1074">
        <f>G137/G136</f>
        <v>0.20860605548752162</v>
      </c>
      <c r="H138" s="452"/>
      <c r="I138" s="1055" t="e">
        <f>G138-F138</f>
        <v>#REF!</v>
      </c>
      <c r="J138" s="454"/>
      <c r="K138" s="1056">
        <f>G138-E138</f>
        <v>5.384396187325452E-2</v>
      </c>
      <c r="L138" s="1062" t="e">
        <f t="shared" ref="L138:N138" si="86">L137/L136</f>
        <v>#REF!</v>
      </c>
      <c r="M138" s="1062" t="e">
        <f t="shared" si="86"/>
        <v>#REF!</v>
      </c>
      <c r="N138" s="1063" t="e">
        <f t="shared" si="86"/>
        <v>#REF!</v>
      </c>
      <c r="O138" s="452"/>
      <c r="P138" s="453" t="e">
        <f>N138-M138</f>
        <v>#REF!</v>
      </c>
      <c r="Q138" s="454"/>
      <c r="R138" s="571" t="e">
        <f>N138-L138</f>
        <v>#REF!</v>
      </c>
    </row>
    <row r="139" spans="1:18">
      <c r="A139" s="1438"/>
      <c r="B139" s="1441"/>
      <c r="C139" s="1283" t="s">
        <v>17</v>
      </c>
      <c r="D139" s="1043" t="s">
        <v>14</v>
      </c>
      <c r="E139" s="1060">
        <v>51.488</v>
      </c>
      <c r="F139" s="1060" t="e">
        <f>#REF!</f>
        <v>#REF!</v>
      </c>
      <c r="G139" s="1064" t="e">
        <f>F140*G136</f>
        <v>#REF!</v>
      </c>
      <c r="H139" s="78" t="e">
        <f t="shared" si="68"/>
        <v>#REF!</v>
      </c>
      <c r="I139" s="86" t="e">
        <f t="shared" si="69"/>
        <v>#REF!</v>
      </c>
      <c r="J139" s="78" t="e">
        <f t="shared" si="70"/>
        <v>#REF!</v>
      </c>
      <c r="K139" s="86" t="e">
        <f t="shared" si="71"/>
        <v>#REF!</v>
      </c>
      <c r="L139" s="1092" t="e">
        <f>E139+'июль '!L139</f>
        <v>#REF!</v>
      </c>
      <c r="M139" s="1092" t="e">
        <f>F139+'июль '!M139</f>
        <v>#REF!</v>
      </c>
      <c r="N139" s="1092" t="e">
        <f>G139+'июль '!N139</f>
        <v>#REF!</v>
      </c>
      <c r="O139" s="78" t="e">
        <f t="shared" si="82"/>
        <v>#REF!</v>
      </c>
      <c r="P139" s="86" t="e">
        <f t="shared" si="83"/>
        <v>#REF!</v>
      </c>
      <c r="Q139" s="78" t="e">
        <f t="shared" si="84"/>
        <v>#REF!</v>
      </c>
      <c r="R139" s="524" t="e">
        <f t="shared" si="85"/>
        <v>#REF!</v>
      </c>
    </row>
    <row r="140" spans="1:18">
      <c r="A140" s="1438"/>
      <c r="B140" s="1441"/>
      <c r="C140" s="1283"/>
      <c r="D140" s="1043" t="s">
        <v>16</v>
      </c>
      <c r="E140" s="1062">
        <f>E139/E136</f>
        <v>0.16335699124646638</v>
      </c>
      <c r="F140" s="1062" t="e">
        <f>F139/F136</f>
        <v>#REF!</v>
      </c>
      <c r="G140" s="1065" t="e">
        <f>G139/G136</f>
        <v>#REF!</v>
      </c>
      <c r="H140" s="78" t="e">
        <f t="shared" si="68"/>
        <v>#REF!</v>
      </c>
      <c r="I140" s="86" t="e">
        <f t="shared" si="69"/>
        <v>#REF!</v>
      </c>
      <c r="J140" s="78" t="e">
        <f t="shared" si="70"/>
        <v>#REF!</v>
      </c>
      <c r="K140" s="86" t="e">
        <f t="shared" si="71"/>
        <v>#REF!</v>
      </c>
      <c r="L140" s="1062" t="e">
        <f t="shared" ref="L140:N140" si="87">L139/L136</f>
        <v>#REF!</v>
      </c>
      <c r="M140" s="1062" t="e">
        <f t="shared" si="87"/>
        <v>#REF!</v>
      </c>
      <c r="N140" s="1065" t="e">
        <f t="shared" si="87"/>
        <v>#REF!</v>
      </c>
      <c r="O140" s="78" t="e">
        <f t="shared" si="82"/>
        <v>#REF!</v>
      </c>
      <c r="P140" s="86" t="e">
        <f t="shared" si="83"/>
        <v>#REF!</v>
      </c>
      <c r="Q140" s="78" t="e">
        <f t="shared" si="84"/>
        <v>#REF!</v>
      </c>
      <c r="R140" s="524" t="e">
        <f t="shared" si="85"/>
        <v>#REF!</v>
      </c>
    </row>
    <row r="141" spans="1:18">
      <c r="A141" s="1438"/>
      <c r="B141" s="1441"/>
      <c r="C141" s="1283" t="s">
        <v>18</v>
      </c>
      <c r="D141" s="1043" t="s">
        <v>14</v>
      </c>
      <c r="E141" s="1060">
        <v>-2.7089999999999961</v>
      </c>
      <c r="F141" s="1060" t="e">
        <f>F137-F139</f>
        <v>#REF!</v>
      </c>
      <c r="G141" s="1061" t="e">
        <f>G137-G139</f>
        <v>#REF!</v>
      </c>
      <c r="H141" s="78" t="e">
        <f t="shared" si="68"/>
        <v>#REF!</v>
      </c>
      <c r="I141" s="86" t="e">
        <f t="shared" si="69"/>
        <v>#REF!</v>
      </c>
      <c r="J141" s="78" t="e">
        <f t="shared" si="70"/>
        <v>#REF!</v>
      </c>
      <c r="K141" s="86" t="e">
        <f t="shared" si="71"/>
        <v>#REF!</v>
      </c>
      <c r="L141" s="1092" t="e">
        <f>E141+'июль '!L141</f>
        <v>#REF!</v>
      </c>
      <c r="M141" s="1092" t="e">
        <f>F141+'июль '!M141</f>
        <v>#REF!</v>
      </c>
      <c r="N141" s="1092" t="e">
        <f>G141+'июль '!N141</f>
        <v>#REF!</v>
      </c>
      <c r="O141" s="78" t="e">
        <f t="shared" si="82"/>
        <v>#REF!</v>
      </c>
      <c r="P141" s="86" t="e">
        <f t="shared" si="83"/>
        <v>#REF!</v>
      </c>
      <c r="Q141" s="78" t="e">
        <f t="shared" si="84"/>
        <v>#REF!</v>
      </c>
      <c r="R141" s="524" t="e">
        <f t="shared" si="85"/>
        <v>#REF!</v>
      </c>
    </row>
    <row r="142" spans="1:18">
      <c r="A142" s="1438"/>
      <c r="B142" s="1441"/>
      <c r="C142" s="1283"/>
      <c r="D142" s="1043" t="s">
        <v>16</v>
      </c>
      <c r="E142" s="1062">
        <v>3.4043117405089494E-2</v>
      </c>
      <c r="F142" s="1062" t="e">
        <f t="shared" ref="F142:G142" si="88">F141/F136</f>
        <v>#REF!</v>
      </c>
      <c r="G142" s="1063" t="e">
        <f t="shared" si="88"/>
        <v>#REF!</v>
      </c>
      <c r="H142" s="78" t="e">
        <f t="shared" si="68"/>
        <v>#REF!</v>
      </c>
      <c r="I142" s="86" t="e">
        <f t="shared" si="69"/>
        <v>#REF!</v>
      </c>
      <c r="J142" s="78" t="e">
        <f t="shared" si="70"/>
        <v>#REF!</v>
      </c>
      <c r="K142" s="86" t="e">
        <f t="shared" si="71"/>
        <v>#REF!</v>
      </c>
      <c r="L142" s="1062" t="e">
        <f t="shared" ref="L142:N142" si="89">L141/L136</f>
        <v>#REF!</v>
      </c>
      <c r="M142" s="1062" t="e">
        <f t="shared" si="89"/>
        <v>#REF!</v>
      </c>
      <c r="N142" s="1063" t="e">
        <f t="shared" si="89"/>
        <v>#REF!</v>
      </c>
      <c r="O142" s="78" t="e">
        <f t="shared" si="82"/>
        <v>#REF!</v>
      </c>
      <c r="P142" s="86" t="e">
        <f t="shared" si="83"/>
        <v>#REF!</v>
      </c>
      <c r="Q142" s="78" t="e">
        <f t="shared" si="84"/>
        <v>#REF!</v>
      </c>
      <c r="R142" s="524" t="e">
        <f t="shared" si="85"/>
        <v>#REF!</v>
      </c>
    </row>
    <row r="143" spans="1:18" ht="25.5" customHeight="1">
      <c r="A143" s="1438"/>
      <c r="B143" s="1441"/>
      <c r="C143" s="513" t="s">
        <v>111</v>
      </c>
      <c r="D143" s="1043" t="s">
        <v>14</v>
      </c>
      <c r="E143" s="1068">
        <f>E136-E137</f>
        <v>266.40800000000002</v>
      </c>
      <c r="F143" s="1068" t="e">
        <f>#REF!</f>
        <v>#REF!</v>
      </c>
      <c r="G143" s="1067">
        <f>G144+G145</f>
        <v>243.63300000000001</v>
      </c>
      <c r="H143" s="78" t="e">
        <f t="shared" si="68"/>
        <v>#REF!</v>
      </c>
      <c r="I143" s="86" t="e">
        <f t="shared" si="69"/>
        <v>#REF!</v>
      </c>
      <c r="J143" s="78">
        <f t="shared" si="70"/>
        <v>-22.775000000000006</v>
      </c>
      <c r="K143" s="86">
        <f t="shared" si="71"/>
        <v>-8.5489174499264298E-2</v>
      </c>
      <c r="L143" s="1092" t="e">
        <f>E143+'июль '!L143</f>
        <v>#REF!</v>
      </c>
      <c r="M143" s="1092" t="e">
        <f>F143+'июль '!M143</f>
        <v>#REF!</v>
      </c>
      <c r="N143" s="1092" t="e">
        <f>G143+'июль '!N143</f>
        <v>#REF!</v>
      </c>
      <c r="O143" s="78" t="e">
        <f t="shared" si="82"/>
        <v>#REF!</v>
      </c>
      <c r="P143" s="86" t="e">
        <f t="shared" si="83"/>
        <v>#REF!</v>
      </c>
      <c r="Q143" s="78" t="e">
        <f t="shared" si="84"/>
        <v>#REF!</v>
      </c>
      <c r="R143" s="524" t="e">
        <f t="shared" si="85"/>
        <v>#REF!</v>
      </c>
    </row>
    <row r="144" spans="1:18" ht="25.5" customHeight="1">
      <c r="A144" s="1438"/>
      <c r="B144" s="1441"/>
      <c r="C144" s="518" t="s">
        <v>104</v>
      </c>
      <c r="D144" s="1043" t="s">
        <v>14</v>
      </c>
      <c r="E144" s="1068">
        <v>0</v>
      </c>
      <c r="F144" s="1068"/>
      <c r="G144" s="1061"/>
      <c r="H144" s="78">
        <f t="shared" si="68"/>
        <v>0</v>
      </c>
      <c r="I144" s="86" t="str">
        <f t="shared" si="69"/>
        <v xml:space="preserve"> </v>
      </c>
      <c r="J144" s="78">
        <f t="shared" si="70"/>
        <v>0</v>
      </c>
      <c r="K144" s="86" t="str">
        <f t="shared" si="71"/>
        <v xml:space="preserve"> </v>
      </c>
      <c r="L144" s="1092" t="e">
        <f>E144+'июль '!L144</f>
        <v>#REF!</v>
      </c>
      <c r="M144" s="1092" t="e">
        <f>F144+'июль '!M144</f>
        <v>#REF!</v>
      </c>
      <c r="N144" s="1092" t="e">
        <f>G144+'июль '!N144</f>
        <v>#REF!</v>
      </c>
      <c r="O144" s="78" t="e">
        <f t="shared" si="82"/>
        <v>#REF!</v>
      </c>
      <c r="P144" s="86" t="e">
        <f t="shared" si="83"/>
        <v>#REF!</v>
      </c>
      <c r="Q144" s="78" t="e">
        <f t="shared" si="84"/>
        <v>#REF!</v>
      </c>
      <c r="R144" s="524" t="e">
        <f t="shared" si="85"/>
        <v>#REF!</v>
      </c>
    </row>
    <row r="145" spans="1:18" ht="25.5" customHeight="1" thickBot="1">
      <c r="A145" s="1439"/>
      <c r="B145" s="1442"/>
      <c r="C145" s="525" t="s">
        <v>106</v>
      </c>
      <c r="D145" s="526" t="s">
        <v>14</v>
      </c>
      <c r="E145" s="1070">
        <f>E143-E144</f>
        <v>266.40800000000002</v>
      </c>
      <c r="F145" s="1070" t="e">
        <f>F143-F144</f>
        <v>#REF!</v>
      </c>
      <c r="G145" s="1072">
        <v>243.63300000000001</v>
      </c>
      <c r="H145" s="528" t="e">
        <f t="shared" si="68"/>
        <v>#REF!</v>
      </c>
      <c r="I145" s="529" t="e">
        <f t="shared" si="69"/>
        <v>#REF!</v>
      </c>
      <c r="J145" s="528">
        <f t="shared" si="70"/>
        <v>-22.775000000000006</v>
      </c>
      <c r="K145" s="529">
        <f t="shared" si="71"/>
        <v>-8.5489174499264298E-2</v>
      </c>
      <c r="L145" s="1092" t="e">
        <f>E145+'июль '!L145</f>
        <v>#REF!</v>
      </c>
      <c r="M145" s="1092" t="e">
        <f>F145+'июль '!M145</f>
        <v>#REF!</v>
      </c>
      <c r="N145" s="1092" t="e">
        <f>G145+'июль '!N145</f>
        <v>#REF!</v>
      </c>
      <c r="O145" s="528" t="e">
        <f t="shared" si="82"/>
        <v>#REF!</v>
      </c>
      <c r="P145" s="529" t="e">
        <f t="shared" si="83"/>
        <v>#REF!</v>
      </c>
      <c r="Q145" s="528" t="e">
        <f t="shared" si="84"/>
        <v>#REF!</v>
      </c>
      <c r="R145" s="530" t="e">
        <f t="shared" si="85"/>
        <v>#REF!</v>
      </c>
    </row>
    <row r="146" spans="1:18" ht="22.5" customHeight="1">
      <c r="A146" s="1437">
        <v>11</v>
      </c>
      <c r="B146" s="1452" t="s">
        <v>88</v>
      </c>
      <c r="C146" s="519" t="s">
        <v>19</v>
      </c>
      <c r="D146" s="519" t="s">
        <v>14</v>
      </c>
      <c r="E146" s="1058">
        <f>E126+E136</f>
        <v>3160.9960000000001</v>
      </c>
      <c r="F146" s="1058" t="e">
        <f t="shared" ref="F146:G147" si="90">F126+F136</f>
        <v>#REF!</v>
      </c>
      <c r="G146" s="1077">
        <f t="shared" si="90"/>
        <v>3217.422</v>
      </c>
      <c r="H146" s="534" t="e">
        <f t="shared" si="68"/>
        <v>#REF!</v>
      </c>
      <c r="I146" s="535" t="e">
        <f t="shared" si="69"/>
        <v>#REF!</v>
      </c>
      <c r="J146" s="534">
        <f t="shared" si="70"/>
        <v>56.425999999999931</v>
      </c>
      <c r="K146" s="535">
        <f t="shared" si="71"/>
        <v>1.7850702753182835E-2</v>
      </c>
      <c r="L146" s="1092" t="e">
        <f>E146+'июль '!L146</f>
        <v>#REF!</v>
      </c>
      <c r="M146" s="1092" t="e">
        <f>F146+'июль '!M146</f>
        <v>#REF!</v>
      </c>
      <c r="N146" s="1092" t="e">
        <f>G146+'июль '!N146</f>
        <v>#REF!</v>
      </c>
      <c r="O146" s="534" t="e">
        <f t="shared" si="82"/>
        <v>#REF!</v>
      </c>
      <c r="P146" s="535" t="e">
        <f t="shared" si="83"/>
        <v>#REF!</v>
      </c>
      <c r="Q146" s="534" t="e">
        <f t="shared" si="84"/>
        <v>#REF!</v>
      </c>
      <c r="R146" s="536" t="e">
        <f t="shared" si="85"/>
        <v>#REF!</v>
      </c>
    </row>
    <row r="147" spans="1:18">
      <c r="A147" s="1438"/>
      <c r="B147" s="1453"/>
      <c r="C147" s="1283" t="s">
        <v>15</v>
      </c>
      <c r="D147" s="1043" t="s">
        <v>14</v>
      </c>
      <c r="E147" s="1060">
        <f>E127+E137</f>
        <v>520.61200000000008</v>
      </c>
      <c r="F147" s="1060" t="e">
        <f t="shared" si="90"/>
        <v>#REF!</v>
      </c>
      <c r="G147" s="1064">
        <f t="shared" si="90"/>
        <v>422.07000000000005</v>
      </c>
      <c r="H147" s="78" t="e">
        <f t="shared" si="68"/>
        <v>#REF!</v>
      </c>
      <c r="I147" s="86" t="e">
        <f t="shared" si="69"/>
        <v>#REF!</v>
      </c>
      <c r="J147" s="78">
        <f t="shared" si="70"/>
        <v>-98.54200000000003</v>
      </c>
      <c r="K147" s="86">
        <f t="shared" si="71"/>
        <v>-0.1892810768864337</v>
      </c>
      <c r="L147" s="1092" t="e">
        <f>E147+'июль '!L147</f>
        <v>#REF!</v>
      </c>
      <c r="M147" s="1092" t="e">
        <f>F147+'июль '!M147</f>
        <v>#REF!</v>
      </c>
      <c r="N147" s="1092" t="e">
        <f>G147+'июль '!N147</f>
        <v>#REF!</v>
      </c>
      <c r="O147" s="78" t="e">
        <f t="shared" si="82"/>
        <v>#REF!</v>
      </c>
      <c r="P147" s="86" t="e">
        <f t="shared" si="83"/>
        <v>#REF!</v>
      </c>
      <c r="Q147" s="78" t="e">
        <f t="shared" si="84"/>
        <v>#REF!</v>
      </c>
      <c r="R147" s="524" t="e">
        <f t="shared" si="85"/>
        <v>#REF!</v>
      </c>
    </row>
    <row r="148" spans="1:18">
      <c r="A148" s="1438"/>
      <c r="B148" s="1453"/>
      <c r="C148" s="1283"/>
      <c r="D148" s="1043" t="s">
        <v>16</v>
      </c>
      <c r="E148" s="1076">
        <f>E147/E146</f>
        <v>0.16469872154219747</v>
      </c>
      <c r="F148" s="1076" t="e">
        <f>F147/F146</f>
        <v>#REF!</v>
      </c>
      <c r="G148" s="1065">
        <f>G147/G146</f>
        <v>0.13118266736536272</v>
      </c>
      <c r="H148" s="452"/>
      <c r="I148" s="453" t="e">
        <f>G148-F148</f>
        <v>#REF!</v>
      </c>
      <c r="J148" s="454"/>
      <c r="K148" s="453">
        <f>G148-E148</f>
        <v>-3.3516054176834759E-2</v>
      </c>
      <c r="L148" s="1062" t="e">
        <f t="shared" ref="L148:N148" si="91">L147/L146</f>
        <v>#REF!</v>
      </c>
      <c r="M148" s="1062" t="e">
        <f t="shared" si="91"/>
        <v>#REF!</v>
      </c>
      <c r="N148" s="1063" t="e">
        <f t="shared" si="91"/>
        <v>#REF!</v>
      </c>
      <c r="O148" s="452"/>
      <c r="P148" s="453" t="e">
        <f>N148-M148</f>
        <v>#REF!</v>
      </c>
      <c r="Q148" s="454"/>
      <c r="R148" s="571" t="e">
        <f>N148-L148</f>
        <v>#REF!</v>
      </c>
    </row>
    <row r="149" spans="1:18">
      <c r="A149" s="1438"/>
      <c r="B149" s="1453"/>
      <c r="C149" s="1283" t="s">
        <v>17</v>
      </c>
      <c r="D149" s="1043" t="s">
        <v>14</v>
      </c>
      <c r="E149" s="1060">
        <f>E129+E139</f>
        <v>416.702</v>
      </c>
      <c r="F149" s="1060" t="e">
        <f>F129+F139</f>
        <v>#REF!</v>
      </c>
      <c r="G149" s="1061" t="e">
        <f>G129+G139</f>
        <v>#REF!</v>
      </c>
      <c r="H149" s="78" t="e">
        <f t="shared" si="68"/>
        <v>#REF!</v>
      </c>
      <c r="I149" s="86" t="e">
        <f t="shared" si="69"/>
        <v>#REF!</v>
      </c>
      <c r="J149" s="78" t="e">
        <f t="shared" si="70"/>
        <v>#REF!</v>
      </c>
      <c r="K149" s="86" t="e">
        <f t="shared" si="71"/>
        <v>#REF!</v>
      </c>
      <c r="L149" s="1092" t="e">
        <f>E149+'июль '!L149</f>
        <v>#REF!</v>
      </c>
      <c r="M149" s="1092" t="e">
        <f>F149+'июль '!M149</f>
        <v>#REF!</v>
      </c>
      <c r="N149" s="1092" t="e">
        <f>G149+'июль '!N149</f>
        <v>#REF!</v>
      </c>
      <c r="O149" s="78" t="e">
        <f t="shared" si="82"/>
        <v>#REF!</v>
      </c>
      <c r="P149" s="86" t="e">
        <f t="shared" si="83"/>
        <v>#REF!</v>
      </c>
      <c r="Q149" s="78" t="e">
        <f t="shared" si="84"/>
        <v>#REF!</v>
      </c>
      <c r="R149" s="524" t="e">
        <f t="shared" si="85"/>
        <v>#REF!</v>
      </c>
    </row>
    <row r="150" spans="1:18">
      <c r="A150" s="1438"/>
      <c r="B150" s="1453"/>
      <c r="C150" s="1283"/>
      <c r="D150" s="1043" t="s">
        <v>16</v>
      </c>
      <c r="E150" s="1062">
        <f>E149/E146</f>
        <v>0.13182617124475957</v>
      </c>
      <c r="F150" s="1062" t="e">
        <f>F149/F146</f>
        <v>#REF!</v>
      </c>
      <c r="G150" s="1063" t="e">
        <f>G149/G146</f>
        <v>#REF!</v>
      </c>
      <c r="H150" s="78" t="e">
        <f t="shared" si="68"/>
        <v>#REF!</v>
      </c>
      <c r="I150" s="86" t="e">
        <f t="shared" si="69"/>
        <v>#REF!</v>
      </c>
      <c r="J150" s="78" t="e">
        <f t="shared" si="70"/>
        <v>#REF!</v>
      </c>
      <c r="K150" s="86" t="e">
        <f t="shared" si="71"/>
        <v>#REF!</v>
      </c>
      <c r="L150" s="1062" t="e">
        <f t="shared" ref="L150:N150" si="92">L149/L146</f>
        <v>#REF!</v>
      </c>
      <c r="M150" s="1062" t="e">
        <f t="shared" si="92"/>
        <v>#REF!</v>
      </c>
      <c r="N150" s="1065" t="e">
        <f t="shared" si="92"/>
        <v>#REF!</v>
      </c>
      <c r="O150" s="78" t="e">
        <f t="shared" si="82"/>
        <v>#REF!</v>
      </c>
      <c r="P150" s="86" t="e">
        <f t="shared" si="83"/>
        <v>#REF!</v>
      </c>
      <c r="Q150" s="78" t="e">
        <f t="shared" si="84"/>
        <v>#REF!</v>
      </c>
      <c r="R150" s="524" t="e">
        <f t="shared" si="85"/>
        <v>#REF!</v>
      </c>
    </row>
    <row r="151" spans="1:18">
      <c r="A151" s="1438"/>
      <c r="B151" s="1453"/>
      <c r="C151" s="1283" t="s">
        <v>18</v>
      </c>
      <c r="D151" s="1043" t="s">
        <v>14</v>
      </c>
      <c r="E151" s="1060">
        <f>E131+E141</f>
        <v>103.91000000000003</v>
      </c>
      <c r="F151" s="1060" t="e">
        <f>F131+F141</f>
        <v>#REF!</v>
      </c>
      <c r="G151" s="1061" t="e">
        <f>G131+G141</f>
        <v>#REF!</v>
      </c>
      <c r="H151" s="78" t="e">
        <f t="shared" si="68"/>
        <v>#REF!</v>
      </c>
      <c r="I151" s="86" t="e">
        <f t="shared" si="69"/>
        <v>#REF!</v>
      </c>
      <c r="J151" s="78" t="e">
        <f t="shared" si="70"/>
        <v>#REF!</v>
      </c>
      <c r="K151" s="86" t="e">
        <f t="shared" si="71"/>
        <v>#REF!</v>
      </c>
      <c r="L151" s="1092" t="e">
        <f>E151+'июль '!L151</f>
        <v>#REF!</v>
      </c>
      <c r="M151" s="1092" t="e">
        <f>F151+'июль '!M151</f>
        <v>#REF!</v>
      </c>
      <c r="N151" s="1092" t="e">
        <f>G151+'июль '!N151</f>
        <v>#REF!</v>
      </c>
      <c r="O151" s="78" t="e">
        <f t="shared" si="82"/>
        <v>#REF!</v>
      </c>
      <c r="P151" s="86" t="e">
        <f t="shared" si="83"/>
        <v>#REF!</v>
      </c>
      <c r="Q151" s="78" t="e">
        <f t="shared" si="84"/>
        <v>#REF!</v>
      </c>
      <c r="R151" s="524" t="e">
        <f t="shared" si="85"/>
        <v>#REF!</v>
      </c>
    </row>
    <row r="152" spans="1:18">
      <c r="A152" s="1438"/>
      <c r="B152" s="1453"/>
      <c r="C152" s="1283"/>
      <c r="D152" s="1043" t="s">
        <v>16</v>
      </c>
      <c r="E152" s="1062">
        <v>3.4043117405089494E-2</v>
      </c>
      <c r="F152" s="1062"/>
      <c r="G152" s="1063" t="e">
        <f>G151/G146</f>
        <v>#REF!</v>
      </c>
      <c r="H152" s="78" t="e">
        <f t="shared" si="68"/>
        <v>#REF!</v>
      </c>
      <c r="I152" s="86" t="str">
        <f t="shared" si="69"/>
        <v xml:space="preserve"> </v>
      </c>
      <c r="J152" s="78" t="e">
        <f t="shared" si="70"/>
        <v>#REF!</v>
      </c>
      <c r="K152" s="86" t="e">
        <f t="shared" si="71"/>
        <v>#REF!</v>
      </c>
      <c r="L152" s="1062" t="e">
        <f t="shared" ref="L152:N152" si="93">L151/L146</f>
        <v>#REF!</v>
      </c>
      <c r="M152" s="1062" t="e">
        <f t="shared" si="93"/>
        <v>#REF!</v>
      </c>
      <c r="N152" s="1063" t="e">
        <f t="shared" si="93"/>
        <v>#REF!</v>
      </c>
      <c r="O152" s="78" t="e">
        <f t="shared" si="82"/>
        <v>#REF!</v>
      </c>
      <c r="P152" s="86" t="e">
        <f t="shared" si="83"/>
        <v>#REF!</v>
      </c>
      <c r="Q152" s="78" t="e">
        <f t="shared" si="84"/>
        <v>#REF!</v>
      </c>
      <c r="R152" s="524" t="e">
        <f t="shared" si="85"/>
        <v>#REF!</v>
      </c>
    </row>
    <row r="153" spans="1:18" ht="25.5" customHeight="1">
      <c r="A153" s="1438"/>
      <c r="B153" s="1453"/>
      <c r="C153" s="513" t="s">
        <v>111</v>
      </c>
      <c r="D153" s="1043" t="s">
        <v>14</v>
      </c>
      <c r="E153" s="1068">
        <f>E146-E147</f>
        <v>2640.384</v>
      </c>
      <c r="F153" s="1068" t="e">
        <f>F146-F147</f>
        <v>#REF!</v>
      </c>
      <c r="G153" s="1067">
        <f>G133+G143</f>
        <v>2795.3519999999999</v>
      </c>
      <c r="H153" s="78" t="e">
        <f t="shared" si="68"/>
        <v>#REF!</v>
      </c>
      <c r="I153" s="86" t="e">
        <f t="shared" si="69"/>
        <v>#REF!</v>
      </c>
      <c r="J153" s="78">
        <f t="shared" si="70"/>
        <v>154.96799999999985</v>
      </c>
      <c r="K153" s="86">
        <f t="shared" si="71"/>
        <v>5.86914630599185E-2</v>
      </c>
      <c r="L153" s="1092" t="e">
        <f>E153+'июль '!L153</f>
        <v>#REF!</v>
      </c>
      <c r="M153" s="1092" t="e">
        <f>F153+'июль '!M153</f>
        <v>#REF!</v>
      </c>
      <c r="N153" s="1092" t="e">
        <f>G153+'июль '!N153</f>
        <v>#REF!</v>
      </c>
      <c r="O153" s="78" t="e">
        <f t="shared" si="82"/>
        <v>#REF!</v>
      </c>
      <c r="P153" s="86" t="e">
        <f t="shared" si="83"/>
        <v>#REF!</v>
      </c>
      <c r="Q153" s="78" t="e">
        <f t="shared" si="84"/>
        <v>#REF!</v>
      </c>
      <c r="R153" s="524" t="e">
        <f t="shared" si="85"/>
        <v>#REF!</v>
      </c>
    </row>
    <row r="154" spans="1:18" ht="25.5" customHeight="1">
      <c r="A154" s="1438"/>
      <c r="B154" s="1453"/>
      <c r="C154" s="518" t="s">
        <v>104</v>
      </c>
      <c r="D154" s="1043" t="s">
        <v>14</v>
      </c>
      <c r="E154" s="1068">
        <f>E134+E144</f>
        <v>8.2929999999999993</v>
      </c>
      <c r="F154" s="1068"/>
      <c r="G154" s="1061">
        <f>G134+G144</f>
        <v>20.936</v>
      </c>
      <c r="H154" s="78">
        <f t="shared" si="68"/>
        <v>20.936</v>
      </c>
      <c r="I154" s="86" t="str">
        <f t="shared" si="69"/>
        <v xml:space="preserve"> </v>
      </c>
      <c r="J154" s="78">
        <f t="shared" si="70"/>
        <v>12.643000000000001</v>
      </c>
      <c r="K154" s="86">
        <f t="shared" si="71"/>
        <v>1.5245387676353552</v>
      </c>
      <c r="L154" s="1092" t="e">
        <f>E154+'июль '!L154</f>
        <v>#REF!</v>
      </c>
      <c r="M154" s="1092" t="e">
        <f>F154+'июль '!M154</f>
        <v>#REF!</v>
      </c>
      <c r="N154" s="1092" t="e">
        <f>G154+'июль '!N154</f>
        <v>#REF!</v>
      </c>
      <c r="O154" s="78" t="e">
        <f t="shared" si="82"/>
        <v>#REF!</v>
      </c>
      <c r="P154" s="86" t="e">
        <f t="shared" si="83"/>
        <v>#REF!</v>
      </c>
      <c r="Q154" s="78" t="e">
        <f t="shared" si="84"/>
        <v>#REF!</v>
      </c>
      <c r="R154" s="524" t="e">
        <f t="shared" si="85"/>
        <v>#REF!</v>
      </c>
    </row>
    <row r="155" spans="1:18" ht="30" customHeight="1" thickBot="1">
      <c r="A155" s="1439"/>
      <c r="B155" s="1454"/>
      <c r="C155" s="525" t="s">
        <v>106</v>
      </c>
      <c r="D155" s="526" t="s">
        <v>14</v>
      </c>
      <c r="E155" s="1070">
        <f>E153-E154</f>
        <v>2632.0909999999999</v>
      </c>
      <c r="F155" s="1070" t="e">
        <f>F153-F154</f>
        <v>#REF!</v>
      </c>
      <c r="G155" s="1072">
        <f>G153-G154</f>
        <v>2774.4159999999997</v>
      </c>
      <c r="H155" s="528" t="e">
        <f t="shared" si="68"/>
        <v>#REF!</v>
      </c>
      <c r="I155" s="529" t="e">
        <f t="shared" si="69"/>
        <v>#REF!</v>
      </c>
      <c r="J155" s="528">
        <f t="shared" si="70"/>
        <v>142.32499999999982</v>
      </c>
      <c r="K155" s="529">
        <f t="shared" si="71"/>
        <v>5.4072978479847322E-2</v>
      </c>
      <c r="L155" s="1092" t="e">
        <f>E155+'июль '!L155</f>
        <v>#REF!</v>
      </c>
      <c r="M155" s="1092" t="e">
        <f>F155+'июль '!M155</f>
        <v>#REF!</v>
      </c>
      <c r="N155" s="1092" t="e">
        <f>G155+'июль '!N155</f>
        <v>#REF!</v>
      </c>
      <c r="O155" s="528" t="e">
        <f t="shared" si="82"/>
        <v>#REF!</v>
      </c>
      <c r="P155" s="529" t="e">
        <f t="shared" si="83"/>
        <v>#REF!</v>
      </c>
      <c r="Q155" s="528" t="e">
        <f t="shared" si="84"/>
        <v>#REF!</v>
      </c>
      <c r="R155" s="530" t="e">
        <f t="shared" si="85"/>
        <v>#REF!</v>
      </c>
    </row>
    <row r="156" spans="1:18" ht="22.5" customHeight="1">
      <c r="A156" s="1437">
        <v>13</v>
      </c>
      <c r="B156" s="1440" t="s">
        <v>11</v>
      </c>
      <c r="C156" s="519" t="s">
        <v>19</v>
      </c>
      <c r="D156" s="519" t="s">
        <v>14</v>
      </c>
      <c r="E156" s="1058">
        <v>2927.3070000000002</v>
      </c>
      <c r="F156" s="1058" t="e">
        <f>#REF!</f>
        <v>#REF!</v>
      </c>
      <c r="G156" s="1059">
        <f>G157+G163</f>
        <v>2970.67</v>
      </c>
      <c r="H156" s="534" t="e">
        <f t="shared" si="68"/>
        <v>#REF!</v>
      </c>
      <c r="I156" s="535" t="e">
        <f t="shared" si="69"/>
        <v>#REF!</v>
      </c>
      <c r="J156" s="534">
        <f t="shared" si="70"/>
        <v>43.362999999999829</v>
      </c>
      <c r="K156" s="535">
        <f t="shared" si="71"/>
        <v>1.481327377005549E-2</v>
      </c>
      <c r="L156" s="1092" t="e">
        <f>E156+'июль '!L156</f>
        <v>#REF!</v>
      </c>
      <c r="M156" s="1092" t="e">
        <f>F156+'июль '!M156</f>
        <v>#REF!</v>
      </c>
      <c r="N156" s="1092" t="e">
        <f>G156+'июль '!N156</f>
        <v>#REF!</v>
      </c>
      <c r="O156" s="534" t="e">
        <f t="shared" si="82"/>
        <v>#REF!</v>
      </c>
      <c r="P156" s="535" t="e">
        <f t="shared" si="83"/>
        <v>#REF!</v>
      </c>
      <c r="Q156" s="534" t="e">
        <f t="shared" si="84"/>
        <v>#REF!</v>
      </c>
      <c r="R156" s="536" t="e">
        <f t="shared" si="85"/>
        <v>#REF!</v>
      </c>
    </row>
    <row r="157" spans="1:18" ht="18" customHeight="1">
      <c r="A157" s="1438"/>
      <c r="B157" s="1441"/>
      <c r="C157" s="1283" t="s">
        <v>15</v>
      </c>
      <c r="D157" s="1043" t="s">
        <v>14</v>
      </c>
      <c r="E157" s="1060">
        <v>348.39100000000002</v>
      </c>
      <c r="F157" s="1060" t="e">
        <f>F156-F163</f>
        <v>#REF!</v>
      </c>
      <c r="G157" s="1061">
        <v>361.10700000000003</v>
      </c>
      <c r="H157" s="78" t="e">
        <f t="shared" si="68"/>
        <v>#REF!</v>
      </c>
      <c r="I157" s="86" t="e">
        <f t="shared" si="69"/>
        <v>#REF!</v>
      </c>
      <c r="J157" s="78">
        <f t="shared" si="70"/>
        <v>12.716000000000008</v>
      </c>
      <c r="K157" s="86">
        <f t="shared" si="71"/>
        <v>3.6499220703175475E-2</v>
      </c>
      <c r="L157" s="1092" t="e">
        <f>E157+'июль '!L157</f>
        <v>#REF!</v>
      </c>
      <c r="M157" s="1092" t="e">
        <f>F157+'июль '!M157</f>
        <v>#REF!</v>
      </c>
      <c r="N157" s="1092" t="e">
        <f>G157+'июль '!N157</f>
        <v>#REF!</v>
      </c>
      <c r="O157" s="78" t="e">
        <f t="shared" si="82"/>
        <v>#REF!</v>
      </c>
      <c r="P157" s="86" t="e">
        <f t="shared" si="83"/>
        <v>#REF!</v>
      </c>
      <c r="Q157" s="78" t="e">
        <f t="shared" si="84"/>
        <v>#REF!</v>
      </c>
      <c r="R157" s="524" t="e">
        <f t="shared" si="85"/>
        <v>#REF!</v>
      </c>
    </row>
    <row r="158" spans="1:18" ht="18" customHeight="1">
      <c r="A158" s="1438"/>
      <c r="B158" s="1441"/>
      <c r="C158" s="1283"/>
      <c r="D158" s="1043" t="s">
        <v>16</v>
      </c>
      <c r="E158" s="1073">
        <f>E157/E156</f>
        <v>0.11901416557948995</v>
      </c>
      <c r="F158" s="1079" t="e">
        <f>F157/F156</f>
        <v>#REF!</v>
      </c>
      <c r="G158" s="1074">
        <f>G157/G156</f>
        <v>0.12155742643915346</v>
      </c>
      <c r="H158" s="452"/>
      <c r="I158" s="1056" t="e">
        <f>G158-F158</f>
        <v>#REF!</v>
      </c>
      <c r="J158" s="454"/>
      <c r="K158" s="1056">
        <f>G158-E158</f>
        <v>2.5432608596635126E-3</v>
      </c>
      <c r="L158" s="1062" t="e">
        <f t="shared" ref="L158:N158" si="94">L157/L156</f>
        <v>#REF!</v>
      </c>
      <c r="M158" s="1062" t="e">
        <f t="shared" si="94"/>
        <v>#REF!</v>
      </c>
      <c r="N158" s="1063" t="e">
        <f t="shared" si="94"/>
        <v>#REF!</v>
      </c>
      <c r="O158" s="452"/>
      <c r="P158" s="453" t="e">
        <f>N158-M158</f>
        <v>#REF!</v>
      </c>
      <c r="Q158" s="454"/>
      <c r="R158" s="571" t="e">
        <f>N158-L158</f>
        <v>#REF!</v>
      </c>
    </row>
    <row r="159" spans="1:18">
      <c r="A159" s="1438"/>
      <c r="B159" s="1441"/>
      <c r="C159" s="1283" t="s">
        <v>17</v>
      </c>
      <c r="D159" s="1043" t="s">
        <v>14</v>
      </c>
      <c r="E159" s="1060">
        <v>233.547</v>
      </c>
      <c r="F159" s="1060" t="e">
        <f>#REF!</f>
        <v>#REF!</v>
      </c>
      <c r="G159" s="1064" t="e">
        <f>F160*G156</f>
        <v>#REF!</v>
      </c>
      <c r="H159" s="78" t="e">
        <f t="shared" si="68"/>
        <v>#REF!</v>
      </c>
      <c r="I159" s="86" t="e">
        <f t="shared" si="69"/>
        <v>#REF!</v>
      </c>
      <c r="J159" s="78" t="e">
        <f t="shared" si="70"/>
        <v>#REF!</v>
      </c>
      <c r="K159" s="86" t="e">
        <f t="shared" si="71"/>
        <v>#REF!</v>
      </c>
      <c r="L159" s="1092" t="e">
        <f>E159+'июль '!L159</f>
        <v>#REF!</v>
      </c>
      <c r="M159" s="1092" t="e">
        <f>F159+'июль '!M159</f>
        <v>#REF!</v>
      </c>
      <c r="N159" s="1092" t="e">
        <f>G159+'июль '!N159</f>
        <v>#REF!</v>
      </c>
      <c r="O159" s="78" t="e">
        <f t="shared" si="82"/>
        <v>#REF!</v>
      </c>
      <c r="P159" s="86" t="e">
        <f t="shared" si="83"/>
        <v>#REF!</v>
      </c>
      <c r="Q159" s="78" t="e">
        <f t="shared" si="84"/>
        <v>#REF!</v>
      </c>
      <c r="R159" s="524" t="e">
        <f t="shared" si="85"/>
        <v>#REF!</v>
      </c>
    </row>
    <row r="160" spans="1:18">
      <c r="A160" s="1438"/>
      <c r="B160" s="1441"/>
      <c r="C160" s="1283"/>
      <c r="D160" s="1043" t="s">
        <v>16</v>
      </c>
      <c r="E160" s="1062">
        <f>E159/E156</f>
        <v>7.9782202549988773E-2</v>
      </c>
      <c r="F160" s="1062" t="e">
        <f>F159/F156</f>
        <v>#REF!</v>
      </c>
      <c r="G160" s="1065" t="e">
        <f>G159/G156</f>
        <v>#REF!</v>
      </c>
      <c r="H160" s="78" t="e">
        <f t="shared" si="68"/>
        <v>#REF!</v>
      </c>
      <c r="I160" s="86" t="e">
        <f t="shared" si="69"/>
        <v>#REF!</v>
      </c>
      <c r="J160" s="78" t="e">
        <f t="shared" si="70"/>
        <v>#REF!</v>
      </c>
      <c r="K160" s="86" t="e">
        <f t="shared" si="71"/>
        <v>#REF!</v>
      </c>
      <c r="L160" s="1062" t="e">
        <f t="shared" ref="L160:N160" si="95">L159/L156</f>
        <v>#REF!</v>
      </c>
      <c r="M160" s="1062" t="e">
        <f t="shared" si="95"/>
        <v>#REF!</v>
      </c>
      <c r="N160" s="1065" t="e">
        <f t="shared" si="95"/>
        <v>#REF!</v>
      </c>
      <c r="O160" s="78" t="e">
        <f t="shared" si="82"/>
        <v>#REF!</v>
      </c>
      <c r="P160" s="86" t="e">
        <f t="shared" si="83"/>
        <v>#REF!</v>
      </c>
      <c r="Q160" s="78" t="e">
        <f t="shared" si="84"/>
        <v>#REF!</v>
      </c>
      <c r="R160" s="524" t="e">
        <f t="shared" si="85"/>
        <v>#REF!</v>
      </c>
    </row>
    <row r="161" spans="1:18">
      <c r="A161" s="1438"/>
      <c r="B161" s="1441"/>
      <c r="C161" s="1283" t="s">
        <v>18</v>
      </c>
      <c r="D161" s="1043" t="s">
        <v>14</v>
      </c>
      <c r="E161" s="1060">
        <v>114.84400000000002</v>
      </c>
      <c r="F161" s="1060" t="e">
        <f>F157-F159</f>
        <v>#REF!</v>
      </c>
      <c r="G161" s="1061" t="e">
        <f>G157-G159</f>
        <v>#REF!</v>
      </c>
      <c r="H161" s="78" t="e">
        <f t="shared" si="68"/>
        <v>#REF!</v>
      </c>
      <c r="I161" s="86" t="e">
        <f t="shared" si="69"/>
        <v>#REF!</v>
      </c>
      <c r="J161" s="78" t="e">
        <f t="shared" si="70"/>
        <v>#REF!</v>
      </c>
      <c r="K161" s="86" t="e">
        <f t="shared" si="71"/>
        <v>#REF!</v>
      </c>
      <c r="L161" s="1092" t="e">
        <f>E161+'июль '!L161</f>
        <v>#REF!</v>
      </c>
      <c r="M161" s="1092" t="e">
        <f>F161+'июль '!M161</f>
        <v>#REF!</v>
      </c>
      <c r="N161" s="1092" t="e">
        <f>G161+'июль '!N161</f>
        <v>#REF!</v>
      </c>
      <c r="O161" s="78" t="e">
        <f t="shared" si="82"/>
        <v>#REF!</v>
      </c>
      <c r="P161" s="86" t="e">
        <f t="shared" si="83"/>
        <v>#REF!</v>
      </c>
      <c r="Q161" s="78" t="e">
        <f t="shared" si="84"/>
        <v>#REF!</v>
      </c>
      <c r="R161" s="524" t="e">
        <f t="shared" si="85"/>
        <v>#REF!</v>
      </c>
    </row>
    <row r="162" spans="1:18">
      <c r="A162" s="1438"/>
      <c r="B162" s="1441"/>
      <c r="C162" s="1283"/>
      <c r="D162" s="1043" t="s">
        <v>16</v>
      </c>
      <c r="E162" s="1062">
        <v>3.4043117405089494E-2</v>
      </c>
      <c r="F162" s="1062" t="e">
        <f t="shared" ref="F162:G162" si="96">F161/F156</f>
        <v>#REF!</v>
      </c>
      <c r="G162" s="1063" t="e">
        <f t="shared" si="96"/>
        <v>#REF!</v>
      </c>
      <c r="H162" s="78" t="e">
        <f t="shared" si="68"/>
        <v>#REF!</v>
      </c>
      <c r="I162" s="86" t="e">
        <f t="shared" si="69"/>
        <v>#REF!</v>
      </c>
      <c r="J162" s="78" t="e">
        <f t="shared" si="70"/>
        <v>#REF!</v>
      </c>
      <c r="K162" s="86" t="e">
        <f t="shared" si="71"/>
        <v>#REF!</v>
      </c>
      <c r="L162" s="1062" t="e">
        <f t="shared" ref="L162:N162" si="97">L161/L156</f>
        <v>#REF!</v>
      </c>
      <c r="M162" s="1062" t="e">
        <f t="shared" si="97"/>
        <v>#REF!</v>
      </c>
      <c r="N162" s="1063" t="e">
        <f t="shared" si="97"/>
        <v>#REF!</v>
      </c>
      <c r="O162" s="78" t="e">
        <f t="shared" si="82"/>
        <v>#REF!</v>
      </c>
      <c r="P162" s="86" t="e">
        <f t="shared" si="83"/>
        <v>#REF!</v>
      </c>
      <c r="Q162" s="78" t="e">
        <f t="shared" si="84"/>
        <v>#REF!</v>
      </c>
      <c r="R162" s="524" t="e">
        <f t="shared" si="85"/>
        <v>#REF!</v>
      </c>
    </row>
    <row r="163" spans="1:18" ht="25.5" customHeight="1">
      <c r="A163" s="1438"/>
      <c r="B163" s="1441"/>
      <c r="C163" s="513" t="s">
        <v>111</v>
      </c>
      <c r="D163" s="1043" t="s">
        <v>14</v>
      </c>
      <c r="E163" s="1068">
        <f>E156-E157</f>
        <v>2578.9160000000002</v>
      </c>
      <c r="F163" s="1068" t="e">
        <f>#REF!</f>
        <v>#REF!</v>
      </c>
      <c r="G163" s="1067">
        <f>G164+G165</f>
        <v>2609.5630000000001</v>
      </c>
      <c r="H163" s="78" t="e">
        <f t="shared" si="68"/>
        <v>#REF!</v>
      </c>
      <c r="I163" s="86" t="e">
        <f t="shared" si="69"/>
        <v>#REF!</v>
      </c>
      <c r="J163" s="78">
        <f t="shared" si="70"/>
        <v>30.646999999999935</v>
      </c>
      <c r="K163" s="86">
        <f t="shared" si="71"/>
        <v>1.1883675156538612E-2</v>
      </c>
      <c r="L163" s="1092" t="e">
        <f>E163+'июль '!L163</f>
        <v>#REF!</v>
      </c>
      <c r="M163" s="1092" t="e">
        <f>F163+'июль '!M163</f>
        <v>#REF!</v>
      </c>
      <c r="N163" s="1092" t="e">
        <f>G163+'июль '!N163</f>
        <v>#REF!</v>
      </c>
      <c r="O163" s="78" t="e">
        <f t="shared" si="82"/>
        <v>#REF!</v>
      </c>
      <c r="P163" s="86" t="e">
        <f t="shared" si="83"/>
        <v>#REF!</v>
      </c>
      <c r="Q163" s="78" t="e">
        <f t="shared" si="84"/>
        <v>#REF!</v>
      </c>
      <c r="R163" s="524" t="e">
        <f t="shared" si="85"/>
        <v>#REF!</v>
      </c>
    </row>
    <row r="164" spans="1:18" ht="25.5" customHeight="1">
      <c r="A164" s="1438"/>
      <c r="B164" s="1441"/>
      <c r="C164" s="518" t="s">
        <v>104</v>
      </c>
      <c r="D164" s="1043" t="s">
        <v>14</v>
      </c>
      <c r="E164" s="1068">
        <v>0</v>
      </c>
      <c r="F164" s="1068"/>
      <c r="G164" s="1061"/>
      <c r="H164" s="78">
        <f t="shared" si="68"/>
        <v>0</v>
      </c>
      <c r="I164" s="86" t="str">
        <f t="shared" si="69"/>
        <v xml:space="preserve"> </v>
      </c>
      <c r="J164" s="78">
        <f t="shared" si="70"/>
        <v>0</v>
      </c>
      <c r="K164" s="86" t="str">
        <f t="shared" si="71"/>
        <v xml:space="preserve"> </v>
      </c>
      <c r="L164" s="1092" t="e">
        <f>E164+'июль '!L164</f>
        <v>#REF!</v>
      </c>
      <c r="M164" s="1092" t="e">
        <f>F164+'июль '!M164</f>
        <v>#REF!</v>
      </c>
      <c r="N164" s="1092" t="e">
        <f>G164+'июль '!N164</f>
        <v>#REF!</v>
      </c>
      <c r="O164" s="78" t="e">
        <f t="shared" si="82"/>
        <v>#REF!</v>
      </c>
      <c r="P164" s="86" t="e">
        <f t="shared" si="83"/>
        <v>#REF!</v>
      </c>
      <c r="Q164" s="78" t="e">
        <f t="shared" si="84"/>
        <v>#REF!</v>
      </c>
      <c r="R164" s="524" t="e">
        <f t="shared" si="85"/>
        <v>#REF!</v>
      </c>
    </row>
    <row r="165" spans="1:18" ht="31.5" customHeight="1" thickBot="1">
      <c r="A165" s="1439"/>
      <c r="B165" s="1442"/>
      <c r="C165" s="525" t="s">
        <v>106</v>
      </c>
      <c r="D165" s="526" t="s">
        <v>14</v>
      </c>
      <c r="E165" s="1070">
        <f>E163-E164</f>
        <v>2578.9160000000002</v>
      </c>
      <c r="F165" s="1070" t="e">
        <f>F163-F164</f>
        <v>#REF!</v>
      </c>
      <c r="G165" s="1072">
        <v>2609.5630000000001</v>
      </c>
      <c r="H165" s="528" t="e">
        <f t="shared" si="68"/>
        <v>#REF!</v>
      </c>
      <c r="I165" s="529" t="e">
        <f t="shared" si="69"/>
        <v>#REF!</v>
      </c>
      <c r="J165" s="528">
        <f t="shared" si="70"/>
        <v>30.646999999999935</v>
      </c>
      <c r="K165" s="529">
        <f t="shared" si="71"/>
        <v>1.1883675156538612E-2</v>
      </c>
      <c r="L165" s="1092" t="e">
        <f>E165+'июль '!L165</f>
        <v>#REF!</v>
      </c>
      <c r="M165" s="1092" t="e">
        <f>F165+'июль '!M165</f>
        <v>#REF!</v>
      </c>
      <c r="N165" s="1092" t="e">
        <f>G165+'июль '!N165</f>
        <v>#REF!</v>
      </c>
      <c r="O165" s="528" t="e">
        <f t="shared" si="82"/>
        <v>#REF!</v>
      </c>
      <c r="P165" s="529" t="e">
        <f t="shared" si="83"/>
        <v>#REF!</v>
      </c>
      <c r="Q165" s="528" t="e">
        <f t="shared" si="84"/>
        <v>#REF!</v>
      </c>
      <c r="R165" s="530" t="e">
        <f t="shared" si="85"/>
        <v>#REF!</v>
      </c>
    </row>
    <row r="166" spans="1:18" ht="22.5" customHeight="1">
      <c r="A166" s="1437">
        <v>14</v>
      </c>
      <c r="B166" s="1440" t="s">
        <v>25</v>
      </c>
      <c r="C166" s="519" t="s">
        <v>19</v>
      </c>
      <c r="D166" s="519" t="s">
        <v>14</v>
      </c>
      <c r="E166" s="1058">
        <v>3240</v>
      </c>
      <c r="F166" s="1058" t="e">
        <f>#REF!</f>
        <v>#REF!</v>
      </c>
      <c r="G166" s="1059">
        <f>G167+G173</f>
        <v>3286.45</v>
      </c>
      <c r="H166" s="534" t="e">
        <f t="shared" si="68"/>
        <v>#REF!</v>
      </c>
      <c r="I166" s="535" t="e">
        <f t="shared" si="69"/>
        <v>#REF!</v>
      </c>
      <c r="J166" s="534">
        <f t="shared" si="70"/>
        <v>46.449999999999818</v>
      </c>
      <c r="K166" s="535">
        <f t="shared" si="71"/>
        <v>1.4336419753086364E-2</v>
      </c>
      <c r="L166" s="1092" t="e">
        <f>E166+'июль '!L166</f>
        <v>#REF!</v>
      </c>
      <c r="M166" s="1092" t="e">
        <f>F166+'июль '!M166</f>
        <v>#REF!</v>
      </c>
      <c r="N166" s="1092" t="e">
        <f>G166+'июль '!N166</f>
        <v>#REF!</v>
      </c>
      <c r="O166" s="534" t="e">
        <f t="shared" si="82"/>
        <v>#REF!</v>
      </c>
      <c r="P166" s="535" t="e">
        <f t="shared" si="83"/>
        <v>#REF!</v>
      </c>
      <c r="Q166" s="534" t="e">
        <f t="shared" si="84"/>
        <v>#REF!</v>
      </c>
      <c r="R166" s="536" t="e">
        <f t="shared" si="85"/>
        <v>#REF!</v>
      </c>
    </row>
    <row r="167" spans="1:18" ht="20.25" customHeight="1">
      <c r="A167" s="1438"/>
      <c r="B167" s="1441"/>
      <c r="C167" s="1283" t="s">
        <v>15</v>
      </c>
      <c r="D167" s="1043" t="s">
        <v>14</v>
      </c>
      <c r="E167" s="1060">
        <v>372.863</v>
      </c>
      <c r="F167" s="1060" t="e">
        <f>F166-F173</f>
        <v>#REF!</v>
      </c>
      <c r="G167" s="1061">
        <v>253.26900000000001</v>
      </c>
      <c r="H167" s="78" t="e">
        <f t="shared" si="68"/>
        <v>#REF!</v>
      </c>
      <c r="I167" s="86" t="e">
        <f t="shared" si="69"/>
        <v>#REF!</v>
      </c>
      <c r="J167" s="78">
        <f t="shared" si="70"/>
        <v>-119.59399999999999</v>
      </c>
      <c r="K167" s="86">
        <f t="shared" si="71"/>
        <v>-0.32074515304548856</v>
      </c>
      <c r="L167" s="1092" t="e">
        <f>E167+'июль '!L167</f>
        <v>#REF!</v>
      </c>
      <c r="M167" s="1092" t="e">
        <f>F167+'июль '!M167</f>
        <v>#REF!</v>
      </c>
      <c r="N167" s="1092" t="e">
        <f>G167+'июль '!N167</f>
        <v>#REF!</v>
      </c>
      <c r="O167" s="78" t="e">
        <f t="shared" si="82"/>
        <v>#REF!</v>
      </c>
      <c r="P167" s="86" t="e">
        <f t="shared" si="83"/>
        <v>#REF!</v>
      </c>
      <c r="Q167" s="78" t="e">
        <f t="shared" si="84"/>
        <v>#REF!</v>
      </c>
      <c r="R167" s="524" t="e">
        <f t="shared" si="85"/>
        <v>#REF!</v>
      </c>
    </row>
    <row r="168" spans="1:18" ht="20.25" customHeight="1">
      <c r="A168" s="1438"/>
      <c r="B168" s="1441"/>
      <c r="C168" s="1283"/>
      <c r="D168" s="1043" t="s">
        <v>16</v>
      </c>
      <c r="E168" s="1076">
        <f>E167/E166</f>
        <v>0.11508117283950617</v>
      </c>
      <c r="F168" s="1076" t="e">
        <f>F167/F166</f>
        <v>#REF!</v>
      </c>
      <c r="G168" s="1065">
        <f>G167/G166</f>
        <v>7.7064613792998532E-2</v>
      </c>
      <c r="H168" s="452"/>
      <c r="I168" s="453" t="e">
        <f>G168-F168</f>
        <v>#REF!</v>
      </c>
      <c r="J168" s="454"/>
      <c r="K168" s="453">
        <f>G168-E168</f>
        <v>-3.8016559046507636E-2</v>
      </c>
      <c r="L168" s="1062" t="e">
        <f t="shared" ref="L168:N168" si="98">L167/L166</f>
        <v>#REF!</v>
      </c>
      <c r="M168" s="1062" t="e">
        <f t="shared" si="98"/>
        <v>#REF!</v>
      </c>
      <c r="N168" s="1063" t="e">
        <f t="shared" si="98"/>
        <v>#REF!</v>
      </c>
      <c r="O168" s="452"/>
      <c r="P168" s="453" t="e">
        <f>N168-M168</f>
        <v>#REF!</v>
      </c>
      <c r="Q168" s="454"/>
      <c r="R168" s="571" t="e">
        <f>N168-L168</f>
        <v>#REF!</v>
      </c>
    </row>
    <row r="169" spans="1:18">
      <c r="A169" s="1438"/>
      <c r="B169" s="1441"/>
      <c r="C169" s="1283" t="s">
        <v>17</v>
      </c>
      <c r="D169" s="1043" t="s">
        <v>14</v>
      </c>
      <c r="E169" s="1060">
        <v>259.28899999999999</v>
      </c>
      <c r="F169" s="1060" t="e">
        <f>#REF!</f>
        <v>#REF!</v>
      </c>
      <c r="G169" s="1064" t="e">
        <f>F170*G166</f>
        <v>#REF!</v>
      </c>
      <c r="H169" s="78" t="e">
        <f t="shared" si="68"/>
        <v>#REF!</v>
      </c>
      <c r="I169" s="86" t="e">
        <f t="shared" si="69"/>
        <v>#REF!</v>
      </c>
      <c r="J169" s="78" t="e">
        <f t="shared" si="70"/>
        <v>#REF!</v>
      </c>
      <c r="K169" s="86" t="e">
        <f t="shared" si="71"/>
        <v>#REF!</v>
      </c>
      <c r="L169" s="1092" t="e">
        <f>E169+'июль '!L169</f>
        <v>#REF!</v>
      </c>
      <c r="M169" s="1092" t="e">
        <f>F169+'июль '!M169</f>
        <v>#REF!</v>
      </c>
      <c r="N169" s="1092" t="e">
        <f>G169+'июль '!N169</f>
        <v>#REF!</v>
      </c>
      <c r="O169" s="78" t="e">
        <f t="shared" si="82"/>
        <v>#REF!</v>
      </c>
      <c r="P169" s="86" t="e">
        <f t="shared" si="83"/>
        <v>#REF!</v>
      </c>
      <c r="Q169" s="78" t="e">
        <f t="shared" si="84"/>
        <v>#REF!</v>
      </c>
      <c r="R169" s="524" t="e">
        <f t="shared" si="85"/>
        <v>#REF!</v>
      </c>
    </row>
    <row r="170" spans="1:18">
      <c r="A170" s="1438"/>
      <c r="B170" s="1441"/>
      <c r="C170" s="1283"/>
      <c r="D170" s="1043" t="s">
        <v>16</v>
      </c>
      <c r="E170" s="1062">
        <f>E169/E166</f>
        <v>8.002746913580247E-2</v>
      </c>
      <c r="F170" s="1062" t="e">
        <f>F169/F166</f>
        <v>#REF!</v>
      </c>
      <c r="G170" s="1065" t="e">
        <f>G169/G166</f>
        <v>#REF!</v>
      </c>
      <c r="H170" s="78" t="e">
        <f t="shared" si="68"/>
        <v>#REF!</v>
      </c>
      <c r="I170" s="86" t="e">
        <f t="shared" si="69"/>
        <v>#REF!</v>
      </c>
      <c r="J170" s="78" t="e">
        <f t="shared" si="70"/>
        <v>#REF!</v>
      </c>
      <c r="K170" s="86" t="e">
        <f t="shared" si="71"/>
        <v>#REF!</v>
      </c>
      <c r="L170" s="1062" t="e">
        <f t="shared" ref="L170:N170" si="99">L169/L166</f>
        <v>#REF!</v>
      </c>
      <c r="M170" s="1062" t="e">
        <f t="shared" si="99"/>
        <v>#REF!</v>
      </c>
      <c r="N170" s="1065" t="e">
        <f t="shared" si="99"/>
        <v>#REF!</v>
      </c>
      <c r="O170" s="78" t="e">
        <f t="shared" si="82"/>
        <v>#REF!</v>
      </c>
      <c r="P170" s="86" t="e">
        <f t="shared" si="83"/>
        <v>#REF!</v>
      </c>
      <c r="Q170" s="78" t="e">
        <f t="shared" si="84"/>
        <v>#REF!</v>
      </c>
      <c r="R170" s="524" t="e">
        <f t="shared" si="85"/>
        <v>#REF!</v>
      </c>
    </row>
    <row r="171" spans="1:18">
      <c r="A171" s="1438"/>
      <c r="B171" s="1441"/>
      <c r="C171" s="1283" t="s">
        <v>18</v>
      </c>
      <c r="D171" s="1043" t="s">
        <v>14</v>
      </c>
      <c r="E171" s="1060">
        <v>113.57400000000001</v>
      </c>
      <c r="F171" s="1060" t="e">
        <f>F167-F169</f>
        <v>#REF!</v>
      </c>
      <c r="G171" s="1061" t="e">
        <f>G167-G169</f>
        <v>#REF!</v>
      </c>
      <c r="H171" s="78" t="e">
        <f t="shared" si="68"/>
        <v>#REF!</v>
      </c>
      <c r="I171" s="86" t="e">
        <f t="shared" si="69"/>
        <v>#REF!</v>
      </c>
      <c r="J171" s="78" t="e">
        <f t="shared" si="70"/>
        <v>#REF!</v>
      </c>
      <c r="K171" s="86" t="e">
        <f t="shared" si="71"/>
        <v>#REF!</v>
      </c>
      <c r="L171" s="1092" t="e">
        <f>E171+'июль '!L171</f>
        <v>#REF!</v>
      </c>
      <c r="M171" s="1092" t="e">
        <f>F171+'июль '!M171</f>
        <v>#REF!</v>
      </c>
      <c r="N171" s="1092" t="e">
        <f>G171+'июль '!N171</f>
        <v>#REF!</v>
      </c>
      <c r="O171" s="78" t="e">
        <f t="shared" si="82"/>
        <v>#REF!</v>
      </c>
      <c r="P171" s="86" t="e">
        <f t="shared" si="83"/>
        <v>#REF!</v>
      </c>
      <c r="Q171" s="78" t="e">
        <f t="shared" si="84"/>
        <v>#REF!</v>
      </c>
      <c r="R171" s="524" t="e">
        <f t="shared" si="85"/>
        <v>#REF!</v>
      </c>
    </row>
    <row r="172" spans="1:18">
      <c r="A172" s="1438"/>
      <c r="B172" s="1441"/>
      <c r="C172" s="1283"/>
      <c r="D172" s="1043" t="s">
        <v>16</v>
      </c>
      <c r="E172" s="1062">
        <v>3.4043117405089494E-2</v>
      </c>
      <c r="F172" s="1062" t="e">
        <f t="shared" ref="F172:G172" si="100">F171/F166</f>
        <v>#REF!</v>
      </c>
      <c r="G172" s="1063" t="e">
        <f t="shared" si="100"/>
        <v>#REF!</v>
      </c>
      <c r="H172" s="78" t="e">
        <f t="shared" si="68"/>
        <v>#REF!</v>
      </c>
      <c r="I172" s="86" t="e">
        <f t="shared" si="69"/>
        <v>#REF!</v>
      </c>
      <c r="J172" s="78" t="e">
        <f t="shared" si="70"/>
        <v>#REF!</v>
      </c>
      <c r="K172" s="86" t="e">
        <f t="shared" si="71"/>
        <v>#REF!</v>
      </c>
      <c r="L172" s="1062" t="e">
        <f t="shared" ref="L172:N172" si="101">L171/L166</f>
        <v>#REF!</v>
      </c>
      <c r="M172" s="1062" t="e">
        <f t="shared" si="101"/>
        <v>#REF!</v>
      </c>
      <c r="N172" s="1063" t="e">
        <f t="shared" si="101"/>
        <v>#REF!</v>
      </c>
      <c r="O172" s="78" t="e">
        <f t="shared" si="82"/>
        <v>#REF!</v>
      </c>
      <c r="P172" s="86" t="e">
        <f t="shared" si="83"/>
        <v>#REF!</v>
      </c>
      <c r="Q172" s="78" t="e">
        <f t="shared" si="84"/>
        <v>#REF!</v>
      </c>
      <c r="R172" s="524" t="e">
        <f t="shared" si="85"/>
        <v>#REF!</v>
      </c>
    </row>
    <row r="173" spans="1:18" ht="29.25" customHeight="1">
      <c r="A173" s="1438"/>
      <c r="B173" s="1441"/>
      <c r="C173" s="513" t="s">
        <v>111</v>
      </c>
      <c r="D173" s="1043" t="s">
        <v>14</v>
      </c>
      <c r="E173" s="1068">
        <f>E166-E167</f>
        <v>2867.1370000000002</v>
      </c>
      <c r="F173" s="1068" t="e">
        <f>#REF!</f>
        <v>#REF!</v>
      </c>
      <c r="G173" s="1067">
        <f>G174+G175</f>
        <v>3033.181</v>
      </c>
      <c r="H173" s="78" t="e">
        <f t="shared" si="68"/>
        <v>#REF!</v>
      </c>
      <c r="I173" s="86" t="e">
        <f t="shared" si="69"/>
        <v>#REF!</v>
      </c>
      <c r="J173" s="78">
        <f t="shared" si="70"/>
        <v>166.04399999999987</v>
      </c>
      <c r="K173" s="86">
        <f t="shared" si="71"/>
        <v>5.7912823837856321E-2</v>
      </c>
      <c r="L173" s="1092" t="e">
        <f>E173+'июль '!L173</f>
        <v>#REF!</v>
      </c>
      <c r="M173" s="1092" t="e">
        <f>F173+'июль '!M173</f>
        <v>#REF!</v>
      </c>
      <c r="N173" s="1092" t="e">
        <f>G173+'июль '!N173</f>
        <v>#REF!</v>
      </c>
      <c r="O173" s="78" t="e">
        <f t="shared" si="82"/>
        <v>#REF!</v>
      </c>
      <c r="P173" s="86" t="e">
        <f t="shared" si="83"/>
        <v>#REF!</v>
      </c>
      <c r="Q173" s="78" t="e">
        <f t="shared" si="84"/>
        <v>#REF!</v>
      </c>
      <c r="R173" s="524" t="e">
        <f t="shared" si="85"/>
        <v>#REF!</v>
      </c>
    </row>
    <row r="174" spans="1:18" ht="25.5" customHeight="1">
      <c r="A174" s="1438"/>
      <c r="B174" s="1441"/>
      <c r="C174" s="518" t="s">
        <v>104</v>
      </c>
      <c r="D174" s="1043" t="s">
        <v>14</v>
      </c>
      <c r="E174" s="1068">
        <v>0</v>
      </c>
      <c r="F174" s="1068"/>
      <c r="G174" s="1061"/>
      <c r="H174" s="78">
        <f>G174-F174</f>
        <v>0</v>
      </c>
      <c r="I174" s="86" t="str">
        <f t="shared" si="69"/>
        <v xml:space="preserve"> </v>
      </c>
      <c r="J174" s="78">
        <f t="shared" si="70"/>
        <v>0</v>
      </c>
      <c r="K174" s="86" t="str">
        <f t="shared" si="71"/>
        <v xml:space="preserve"> </v>
      </c>
      <c r="L174" s="1092" t="e">
        <f>E174+'июль '!L174</f>
        <v>#REF!</v>
      </c>
      <c r="M174" s="1092" t="e">
        <f>F174+'июль '!M174</f>
        <v>#REF!</v>
      </c>
      <c r="N174" s="1092" t="e">
        <f>G174+'июль '!N174</f>
        <v>#REF!</v>
      </c>
      <c r="O174" s="78" t="e">
        <f t="shared" si="82"/>
        <v>#REF!</v>
      </c>
      <c r="P174" s="86" t="e">
        <f t="shared" si="83"/>
        <v>#REF!</v>
      </c>
      <c r="Q174" s="78" t="e">
        <f t="shared" si="84"/>
        <v>#REF!</v>
      </c>
      <c r="R174" s="524" t="e">
        <f t="shared" si="85"/>
        <v>#REF!</v>
      </c>
    </row>
    <row r="175" spans="1:18" ht="39.75" customHeight="1" thickBot="1">
      <c r="A175" s="1439"/>
      <c r="B175" s="1442"/>
      <c r="C175" s="525" t="s">
        <v>106</v>
      </c>
      <c r="D175" s="526" t="s">
        <v>14</v>
      </c>
      <c r="E175" s="1070">
        <f>E173-E174</f>
        <v>2867.1370000000002</v>
      </c>
      <c r="F175" s="1070" t="e">
        <f>F173-F174</f>
        <v>#REF!</v>
      </c>
      <c r="G175" s="1072">
        <v>3033.181</v>
      </c>
      <c r="H175" s="528" t="e">
        <f t="shared" si="68"/>
        <v>#REF!</v>
      </c>
      <c r="I175" s="529" t="e">
        <f t="shared" si="69"/>
        <v>#REF!</v>
      </c>
      <c r="J175" s="528">
        <f t="shared" si="70"/>
        <v>166.04399999999987</v>
      </c>
      <c r="K175" s="529">
        <f t="shared" si="71"/>
        <v>5.7912823837856321E-2</v>
      </c>
      <c r="L175" s="1092" t="e">
        <f>E175+'июль '!L175</f>
        <v>#REF!</v>
      </c>
      <c r="M175" s="1092" t="e">
        <f>F175+'июль '!M175</f>
        <v>#REF!</v>
      </c>
      <c r="N175" s="1092" t="e">
        <f>G175+'июль '!N175</f>
        <v>#REF!</v>
      </c>
      <c r="O175" s="528" t="e">
        <f t="shared" si="82"/>
        <v>#REF!</v>
      </c>
      <c r="P175" s="529" t="e">
        <f t="shared" si="83"/>
        <v>#REF!</v>
      </c>
      <c r="Q175" s="528" t="e">
        <f t="shared" si="84"/>
        <v>#REF!</v>
      </c>
      <c r="R175" s="530" t="e">
        <f t="shared" si="85"/>
        <v>#REF!</v>
      </c>
    </row>
    <row r="176" spans="1:18" ht="22.5" customHeight="1">
      <c r="A176" s="1446" t="s">
        <v>34</v>
      </c>
      <c r="B176" s="1447"/>
      <c r="C176" s="519" t="s">
        <v>19</v>
      </c>
      <c r="D176" s="519" t="s">
        <v>14</v>
      </c>
      <c r="E176" s="1080">
        <f t="shared" ref="E176:G177" si="102">E6+E16+E26+E36+E56+E66+E76+E86+E96+E106+E126+E136+E156+E166</f>
        <v>104295.07909</v>
      </c>
      <c r="F176" s="1080" t="e">
        <f t="shared" si="102"/>
        <v>#REF!</v>
      </c>
      <c r="G176" s="1080">
        <f>G6+G16+G26+G36+G56+G66+G76+G86+G96+G106+G126+G136+G156+G166</f>
        <v>106162.45299999998</v>
      </c>
      <c r="H176" s="534" t="e">
        <f t="shared" si="68"/>
        <v>#REF!</v>
      </c>
      <c r="I176" s="535" t="e">
        <f t="shared" si="69"/>
        <v>#REF!</v>
      </c>
      <c r="J176" s="534">
        <f t="shared" si="70"/>
        <v>1867.3739099999802</v>
      </c>
      <c r="K176" s="535">
        <f t="shared" si="71"/>
        <v>1.7904717329842147E-2</v>
      </c>
      <c r="L176" s="1080" t="e">
        <f t="shared" ref="L176:M176" si="103">L6+L16+L26+L36+L56+L66+L76+L86+L96+L106+L126+L136+L156+L166</f>
        <v>#REF!</v>
      </c>
      <c r="M176" s="1080" t="e">
        <f t="shared" si="103"/>
        <v>#REF!</v>
      </c>
      <c r="N176" s="1080" t="e">
        <f>N6+N16+N26+N36+N56+N66+N76+N86+N96+N106+N126+N136+N156+N166</f>
        <v>#REF!</v>
      </c>
      <c r="O176" s="534" t="e">
        <f t="shared" si="82"/>
        <v>#REF!</v>
      </c>
      <c r="P176" s="535" t="e">
        <f t="shared" si="83"/>
        <v>#REF!</v>
      </c>
      <c r="Q176" s="534" t="e">
        <f t="shared" si="84"/>
        <v>#REF!</v>
      </c>
      <c r="R176" s="536" t="e">
        <f t="shared" si="85"/>
        <v>#REF!</v>
      </c>
    </row>
    <row r="177" spans="1:18" ht="19.5" customHeight="1">
      <c r="A177" s="1448"/>
      <c r="B177" s="1449"/>
      <c r="C177" s="1307" t="s">
        <v>15</v>
      </c>
      <c r="D177" s="1043" t="s">
        <v>14</v>
      </c>
      <c r="E177" s="1081">
        <f t="shared" si="102"/>
        <v>14480.092000000001</v>
      </c>
      <c r="F177" s="1081" t="e">
        <f t="shared" si="102"/>
        <v>#REF!</v>
      </c>
      <c r="G177" s="1081">
        <f t="shared" si="102"/>
        <v>13258.534</v>
      </c>
      <c r="H177" s="78" t="e">
        <f t="shared" ref="H177:H185" si="104">G177-F177</f>
        <v>#REF!</v>
      </c>
      <c r="I177" s="86" t="e">
        <f t="shared" ref="I177:I185" si="105">IF(F177=0," ",H177/F177)</f>
        <v>#REF!</v>
      </c>
      <c r="J177" s="78">
        <f t="shared" ref="J177:J185" si="106">G177-E177</f>
        <v>-1221.5580000000009</v>
      </c>
      <c r="K177" s="86">
        <f t="shared" ref="K177:K185" si="107">IF(E177=0," ",J177/E177)</f>
        <v>-8.4361204334889639E-2</v>
      </c>
      <c r="L177" s="1081" t="e">
        <f t="shared" ref="L177:N177" si="108">L7+L17+L27+L37+L57+L67+L77+L87+L97+L107+L127+L137+L157+L167</f>
        <v>#REF!</v>
      </c>
      <c r="M177" s="1081" t="e">
        <f t="shared" si="108"/>
        <v>#REF!</v>
      </c>
      <c r="N177" s="1081" t="e">
        <f t="shared" si="108"/>
        <v>#REF!</v>
      </c>
      <c r="O177" s="78" t="e">
        <f t="shared" si="82"/>
        <v>#REF!</v>
      </c>
      <c r="P177" s="86" t="e">
        <f t="shared" si="83"/>
        <v>#REF!</v>
      </c>
      <c r="Q177" s="78" t="e">
        <f t="shared" si="84"/>
        <v>#REF!</v>
      </c>
      <c r="R177" s="524" t="e">
        <f t="shared" si="85"/>
        <v>#REF!</v>
      </c>
    </row>
    <row r="178" spans="1:18" ht="19.5" customHeight="1">
      <c r="A178" s="1448"/>
      <c r="B178" s="1449"/>
      <c r="C178" s="1308"/>
      <c r="D178" s="1043" t="s">
        <v>16</v>
      </c>
      <c r="E178" s="1082">
        <f>E177/E176</f>
        <v>0.13883772970251651</v>
      </c>
      <c r="F178" s="1073" t="e">
        <f>F177/F176</f>
        <v>#REF!</v>
      </c>
      <c r="G178" s="1073">
        <f>G177/G176</f>
        <v>0.1248891074512003</v>
      </c>
      <c r="H178" s="452"/>
      <c r="I178" s="1056" t="e">
        <f>G178-F178</f>
        <v>#REF!</v>
      </c>
      <c r="J178" s="454"/>
      <c r="K178" s="625">
        <f>G178-E178</f>
        <v>-1.3948622251316212E-2</v>
      </c>
      <c r="L178" s="1076" t="e">
        <f>L177/L176</f>
        <v>#REF!</v>
      </c>
      <c r="M178" s="1076" t="e">
        <f>M177/M176</f>
        <v>#REF!</v>
      </c>
      <c r="N178" s="1076" t="e">
        <f>N177/N176</f>
        <v>#REF!</v>
      </c>
      <c r="O178" s="452"/>
      <c r="P178" s="453" t="e">
        <f>N178-M178</f>
        <v>#REF!</v>
      </c>
      <c r="Q178" s="454"/>
      <c r="R178" s="571" t="e">
        <f>N178-L178</f>
        <v>#REF!</v>
      </c>
    </row>
    <row r="179" spans="1:18">
      <c r="A179" s="1448"/>
      <c r="B179" s="1449"/>
      <c r="C179" s="1307" t="s">
        <v>17</v>
      </c>
      <c r="D179" s="1043" t="s">
        <v>14</v>
      </c>
      <c r="E179" s="1081">
        <f>E9+E19+E29+E39+E59+E69+E79+E89+E99+E109+E129+E139+E159+E169</f>
        <v>11223.137000000001</v>
      </c>
      <c r="F179" s="1081" t="e">
        <f>F9+F19+F29+F39+F59+F69+F79+F89+F99+F109+F129+F139+F159+F169</f>
        <v>#REF!</v>
      </c>
      <c r="G179" s="1081" t="e">
        <f>G9+G19+G29+G39+G59+G69+G79+G89+G99+G109+G129+G139+G159+G169</f>
        <v>#REF!</v>
      </c>
      <c r="H179" s="78" t="e">
        <f t="shared" si="104"/>
        <v>#REF!</v>
      </c>
      <c r="I179" s="86" t="e">
        <f t="shared" si="105"/>
        <v>#REF!</v>
      </c>
      <c r="J179" s="78" t="e">
        <f t="shared" si="106"/>
        <v>#REF!</v>
      </c>
      <c r="K179" s="86" t="e">
        <f t="shared" si="107"/>
        <v>#REF!</v>
      </c>
      <c r="L179" s="1129" t="e">
        <f>L9+L19+L29+L39+L59+L69+L79+L89+L99+L109+L129+L139+L159+L169</f>
        <v>#REF!</v>
      </c>
      <c r="M179" s="1129" t="e">
        <f>M9+M19+M29+M39+M59+M69+M79+M89+M99+M109+M129+M139+M159+M169</f>
        <v>#REF!</v>
      </c>
      <c r="N179" s="1129" t="e">
        <f>N9+N19+N29+N39+N59+N69+N79+N89+N99+N109+N129+N139+N159+N169</f>
        <v>#REF!</v>
      </c>
      <c r="O179" s="78" t="e">
        <f t="shared" si="82"/>
        <v>#REF!</v>
      </c>
      <c r="P179" s="86" t="e">
        <f t="shared" si="83"/>
        <v>#REF!</v>
      </c>
      <c r="Q179" s="78" t="e">
        <f t="shared" si="84"/>
        <v>#REF!</v>
      </c>
      <c r="R179" s="524" t="e">
        <f t="shared" si="85"/>
        <v>#REF!</v>
      </c>
    </row>
    <row r="180" spans="1:18">
      <c r="A180" s="1448"/>
      <c r="B180" s="1449"/>
      <c r="C180" s="1308"/>
      <c r="D180" s="1043" t="s">
        <v>16</v>
      </c>
      <c r="E180" s="1062">
        <f>E179/E176</f>
        <v>0.10760945864296387</v>
      </c>
      <c r="F180" s="1062" t="e">
        <f>F179/F176</f>
        <v>#REF!</v>
      </c>
      <c r="G180" s="1062" t="e">
        <f>G179/G176</f>
        <v>#REF!</v>
      </c>
      <c r="H180" s="78" t="e">
        <f t="shared" si="104"/>
        <v>#REF!</v>
      </c>
      <c r="I180" s="86" t="e">
        <f t="shared" si="105"/>
        <v>#REF!</v>
      </c>
      <c r="J180" s="78" t="e">
        <f t="shared" si="106"/>
        <v>#REF!</v>
      </c>
      <c r="K180" s="86" t="e">
        <f t="shared" si="107"/>
        <v>#REF!</v>
      </c>
      <c r="L180" s="1062" t="e">
        <f>L179/L176</f>
        <v>#REF!</v>
      </c>
      <c r="M180" s="1062" t="e">
        <f>M179/M176</f>
        <v>#REF!</v>
      </c>
      <c r="N180" s="1062" t="e">
        <f>N179/N176</f>
        <v>#REF!</v>
      </c>
      <c r="O180" s="78" t="e">
        <f t="shared" si="82"/>
        <v>#REF!</v>
      </c>
      <c r="P180" s="86" t="e">
        <f t="shared" si="83"/>
        <v>#REF!</v>
      </c>
      <c r="Q180" s="78" t="e">
        <f t="shared" si="84"/>
        <v>#REF!</v>
      </c>
      <c r="R180" s="524" t="e">
        <f t="shared" si="85"/>
        <v>#REF!</v>
      </c>
    </row>
    <row r="181" spans="1:18">
      <c r="A181" s="1448"/>
      <c r="B181" s="1449"/>
      <c r="C181" s="1307" t="s">
        <v>18</v>
      </c>
      <c r="D181" s="1043" t="s">
        <v>14</v>
      </c>
      <c r="E181" s="1081">
        <f>E11+E21+E31+E41+E61+E71+E81+E91+E101+E111+E131+E141+E161+E171</f>
        <v>3256.9550000000013</v>
      </c>
      <c r="F181" s="1081" t="e">
        <f>F11+F21+F31+F41+F61+F71+F81+F91+F101+F111+F131+F141+F161+F171</f>
        <v>#REF!</v>
      </c>
      <c r="G181" s="1081" t="e">
        <f>G11+G21+G31+G41+G61+G71+G81+G91+G101+G111+G131+G141+G161+G171</f>
        <v>#REF!</v>
      </c>
      <c r="H181" s="78" t="e">
        <f t="shared" si="104"/>
        <v>#REF!</v>
      </c>
      <c r="I181" s="86" t="e">
        <f t="shared" si="105"/>
        <v>#REF!</v>
      </c>
      <c r="J181" s="78" t="e">
        <f t="shared" si="106"/>
        <v>#REF!</v>
      </c>
      <c r="K181" s="86" t="e">
        <f t="shared" si="107"/>
        <v>#REF!</v>
      </c>
      <c r="L181" s="1081" t="e">
        <f>L11+L21+L31+L41+L61+L71+L81+L91+L101+L111+L131+L141+L161+L171</f>
        <v>#REF!</v>
      </c>
      <c r="M181" s="1081" t="e">
        <f>M11+M21+M31+M41+M61+M71+M81+M91+M101+M111+M131+M141+M161+M171</f>
        <v>#REF!</v>
      </c>
      <c r="N181" s="1081" t="e">
        <f>N11+N21+N31+N41+N61+N71+N81+N91+N101+N111+N131+N141+N161+N171</f>
        <v>#REF!</v>
      </c>
      <c r="O181" s="78" t="e">
        <f t="shared" si="82"/>
        <v>#REF!</v>
      </c>
      <c r="P181" s="86" t="e">
        <f t="shared" si="83"/>
        <v>#REF!</v>
      </c>
      <c r="Q181" s="78" t="e">
        <f t="shared" si="84"/>
        <v>#REF!</v>
      </c>
      <c r="R181" s="524" t="e">
        <f t="shared" si="85"/>
        <v>#REF!</v>
      </c>
    </row>
    <row r="182" spans="1:18">
      <c r="A182" s="1448"/>
      <c r="B182" s="1449"/>
      <c r="C182" s="1308"/>
      <c r="D182" s="1043" t="s">
        <v>16</v>
      </c>
      <c r="E182" s="1062">
        <v>3.4043117405089494E-2</v>
      </c>
      <c r="F182" s="1062"/>
      <c r="G182" s="1062"/>
      <c r="H182" s="78">
        <f t="shared" si="104"/>
        <v>0</v>
      </c>
      <c r="I182" s="86" t="str">
        <f t="shared" si="105"/>
        <v xml:space="preserve"> </v>
      </c>
      <c r="J182" s="78">
        <f t="shared" si="106"/>
        <v>-3.4043117405089494E-2</v>
      </c>
      <c r="K182" s="86">
        <f t="shared" si="107"/>
        <v>-1</v>
      </c>
      <c r="L182" s="1062">
        <v>3.4043117405089494E-2</v>
      </c>
      <c r="M182" s="1062"/>
      <c r="N182" s="1062"/>
      <c r="O182" s="78">
        <f t="shared" si="82"/>
        <v>0</v>
      </c>
      <c r="P182" s="86" t="str">
        <f t="shared" si="83"/>
        <v xml:space="preserve"> </v>
      </c>
      <c r="Q182" s="78">
        <f t="shared" si="84"/>
        <v>-3.4043117405089494E-2</v>
      </c>
      <c r="R182" s="524">
        <f t="shared" si="85"/>
        <v>-1</v>
      </c>
    </row>
    <row r="183" spans="1:18" ht="33.75" customHeight="1">
      <c r="A183" s="1448"/>
      <c r="B183" s="1449"/>
      <c r="C183" s="513" t="s">
        <v>111</v>
      </c>
      <c r="D183" s="1046" t="s">
        <v>14</v>
      </c>
      <c r="E183" s="1061">
        <f>E13+E23+E33+E43+E63+E73+E83+E93+E103+E113+E133+E143+E163+E173</f>
        <v>89814.987089999995</v>
      </c>
      <c r="F183" s="1061" t="e">
        <f t="shared" ref="F183:G185" si="109">F13+F23+F33+F43+F63+F73+F83+F93+F103+F113+F133+F143+F163+F173</f>
        <v>#REF!</v>
      </c>
      <c r="G183" s="1061">
        <f t="shared" si="109"/>
        <v>92903.919000000009</v>
      </c>
      <c r="H183" s="78" t="e">
        <f t="shared" si="104"/>
        <v>#REF!</v>
      </c>
      <c r="I183" s="86" t="e">
        <f t="shared" si="105"/>
        <v>#REF!</v>
      </c>
      <c r="J183" s="78">
        <f t="shared" si="106"/>
        <v>3088.9319100000139</v>
      </c>
      <c r="K183" s="86">
        <f t="shared" si="107"/>
        <v>3.4392165607113202E-2</v>
      </c>
      <c r="L183" s="1061" t="e">
        <f>L13+L23+L33+L43+L63+L73+L83+L93+L103+L113+L133+L143+L163+L173</f>
        <v>#REF!</v>
      </c>
      <c r="M183" s="1061" t="e">
        <f t="shared" ref="M183:N183" si="110">M13+M23+M33+M43+M63+M73+M83+M93+M103+M113+M133+M143+M163+M173</f>
        <v>#REF!</v>
      </c>
      <c r="N183" s="1061" t="e">
        <f t="shared" si="110"/>
        <v>#REF!</v>
      </c>
      <c r="O183" s="78" t="e">
        <f t="shared" si="82"/>
        <v>#REF!</v>
      </c>
      <c r="P183" s="86" t="e">
        <f t="shared" si="83"/>
        <v>#REF!</v>
      </c>
      <c r="Q183" s="78" t="e">
        <f t="shared" si="84"/>
        <v>#REF!</v>
      </c>
      <c r="R183" s="524" t="e">
        <f t="shared" si="85"/>
        <v>#REF!</v>
      </c>
    </row>
    <row r="184" spans="1:18" ht="25.5" customHeight="1">
      <c r="A184" s="1448"/>
      <c r="B184" s="1449"/>
      <c r="C184" s="518" t="s">
        <v>104</v>
      </c>
      <c r="D184" s="1043" t="s">
        <v>14</v>
      </c>
      <c r="E184" s="1083">
        <f>E14+E24+E34+E44+E64+E74+E84+E94+E104+E114+E134+E144+E164+E174</f>
        <v>365.47900000000004</v>
      </c>
      <c r="F184" s="1083">
        <f t="shared" si="109"/>
        <v>304.90500000000003</v>
      </c>
      <c r="G184" s="1083">
        <f t="shared" si="109"/>
        <v>304.04200000000003</v>
      </c>
      <c r="H184" s="78">
        <f>G184-F184</f>
        <v>-0.86299999999999955</v>
      </c>
      <c r="I184" s="86">
        <f t="shared" si="105"/>
        <v>-2.8303897935422493E-3</v>
      </c>
      <c r="J184" s="78">
        <f t="shared" si="106"/>
        <v>-61.437000000000012</v>
      </c>
      <c r="K184" s="86">
        <f t="shared" si="107"/>
        <v>-0.16809994555090718</v>
      </c>
      <c r="L184" s="1083" t="e">
        <f>L14+L24+L34+L44+L64+L74+L84+L94+L104+L114+L134+L144+L164+L174</f>
        <v>#REF!</v>
      </c>
      <c r="M184" s="1083" t="e">
        <f t="shared" ref="M184:N184" si="111">M14+M24+M34+M44+M64+M74+M84+M94+M104+M114+M134+M144+M164+M174</f>
        <v>#REF!</v>
      </c>
      <c r="N184" s="1083" t="e">
        <f t="shared" si="111"/>
        <v>#REF!</v>
      </c>
      <c r="O184" s="78" t="e">
        <f t="shared" si="82"/>
        <v>#REF!</v>
      </c>
      <c r="P184" s="86" t="e">
        <f t="shared" si="83"/>
        <v>#REF!</v>
      </c>
      <c r="Q184" s="78" t="e">
        <f t="shared" si="84"/>
        <v>#REF!</v>
      </c>
      <c r="R184" s="524" t="e">
        <f t="shared" si="85"/>
        <v>#REF!</v>
      </c>
    </row>
    <row r="185" spans="1:18" ht="32.25" customHeight="1" thickBot="1">
      <c r="A185" s="1450"/>
      <c r="B185" s="1451"/>
      <c r="C185" s="525" t="s">
        <v>106</v>
      </c>
      <c r="D185" s="526" t="s">
        <v>14</v>
      </c>
      <c r="E185" s="1084">
        <f>E15+E25+E35+E45+E65+E75+E85+E95+E105+E115+E135+E145+E165+E175</f>
        <v>89449.508089999988</v>
      </c>
      <c r="F185" s="1084" t="e">
        <f t="shared" si="109"/>
        <v>#REF!</v>
      </c>
      <c r="G185" s="1084">
        <f t="shared" si="109"/>
        <v>92599.877000000008</v>
      </c>
      <c r="H185" s="528" t="e">
        <f t="shared" si="104"/>
        <v>#REF!</v>
      </c>
      <c r="I185" s="529" t="e">
        <f t="shared" si="105"/>
        <v>#REF!</v>
      </c>
      <c r="J185" s="528">
        <f t="shared" si="106"/>
        <v>3150.3689100000192</v>
      </c>
      <c r="K185" s="529">
        <f t="shared" si="107"/>
        <v>3.5219521909838368E-2</v>
      </c>
      <c r="L185" s="1084" t="e">
        <f>L15+L25+L35+L45+L65+L75+L85+L95+L105+L115+L135+L145+L165+L175</f>
        <v>#REF!</v>
      </c>
      <c r="M185" s="1084" t="e">
        <f t="shared" ref="M185:N185" si="112">M15+M25+M35+M45+M65+M75+M85+M95+M105+M115+M135+M145+M165+M175</f>
        <v>#REF!</v>
      </c>
      <c r="N185" s="1084" t="e">
        <f t="shared" si="112"/>
        <v>#REF!</v>
      </c>
      <c r="O185" s="528" t="e">
        <f t="shared" si="82"/>
        <v>#REF!</v>
      </c>
      <c r="P185" s="529" t="e">
        <f t="shared" si="83"/>
        <v>#REF!</v>
      </c>
      <c r="Q185" s="528" t="e">
        <f t="shared" si="84"/>
        <v>#REF!</v>
      </c>
      <c r="R185" s="530" t="e">
        <f t="shared" si="85"/>
        <v>#REF!</v>
      </c>
    </row>
    <row r="186" spans="1:18" hidden="1">
      <c r="B186" s="1085" t="s">
        <v>35</v>
      </c>
      <c r="E186" s="1059">
        <f>E176-E177</f>
        <v>89814.987089999995</v>
      </c>
      <c r="F186" s="1086" t="e">
        <f>F176-F177</f>
        <v>#REF!</v>
      </c>
      <c r="G186" s="1087">
        <f>G176-G177</f>
        <v>92903.91899999998</v>
      </c>
      <c r="L186" s="1059" t="e">
        <f>L176-L177</f>
        <v>#REF!</v>
      </c>
      <c r="M186" s="1059" t="e">
        <f>M176-M177</f>
        <v>#REF!</v>
      </c>
      <c r="N186" s="1059" t="e">
        <f>N176-N177</f>
        <v>#REF!</v>
      </c>
    </row>
    <row r="187" spans="1:18" hidden="1">
      <c r="E187" s="1088">
        <f>E183-E186</f>
        <v>0</v>
      </c>
      <c r="F187" s="1089" t="e">
        <f>F183-F186</f>
        <v>#REF!</v>
      </c>
      <c r="G187" s="1090">
        <f>G183-G186</f>
        <v>0</v>
      </c>
      <c r="L187" s="1088" t="e">
        <f>L183-L186</f>
        <v>#REF!</v>
      </c>
      <c r="M187" s="1088" t="e">
        <f>M183-M186</f>
        <v>#REF!</v>
      </c>
      <c r="N187" s="1088" t="e">
        <f>N183-N186</f>
        <v>#REF!</v>
      </c>
    </row>
    <row r="188" spans="1:18" hidden="1"/>
    <row r="189" spans="1:18" hidden="1">
      <c r="G189" s="1053">
        <v>14480.092000000001</v>
      </c>
    </row>
    <row r="190" spans="1:18" hidden="1">
      <c r="B190" s="1091"/>
      <c r="G190" s="1054">
        <f>G177-G189</f>
        <v>-1221.5580000000009</v>
      </c>
    </row>
    <row r="191" spans="1:18" hidden="1">
      <c r="B191" s="1091"/>
      <c r="G191" s="1054"/>
    </row>
    <row r="192" spans="1:18" hidden="1">
      <c r="B192" s="1091"/>
    </row>
    <row r="193" spans="2:14" hidden="1">
      <c r="B193" s="1091"/>
    </row>
    <row r="194" spans="2:14" hidden="1">
      <c r="B194" s="1091"/>
    </row>
    <row r="195" spans="2:14" hidden="1">
      <c r="B195" s="1091"/>
    </row>
    <row r="196" spans="2:14" hidden="1">
      <c r="B196" s="1091"/>
    </row>
    <row r="197" spans="2:14">
      <c r="B197" s="1091"/>
      <c r="E197" s="1053"/>
      <c r="F197" s="1053"/>
    </row>
    <row r="198" spans="2:14">
      <c r="E198" s="1053"/>
      <c r="F198" s="1053"/>
      <c r="G198" s="1053">
        <v>93214.131999999998</v>
      </c>
      <c r="N198" s="216" t="e">
        <f>G176+'июль '!N188</f>
        <v>#REF!</v>
      </c>
    </row>
    <row r="199" spans="2:14">
      <c r="E199" s="1053"/>
      <c r="F199" s="1053"/>
    </row>
    <row r="200" spans="2:14">
      <c r="E200" s="216" t="e">
        <f>E185+'01-2021'!#REF!+'Февраль 2013'!E185+'Март 2013'!E185+'апрель 2013 (по бухг)'!E185+'май (по бухг)'!E185+июнь!E185+'июль '!E185</f>
        <v>#REF!</v>
      </c>
      <c r="F200" s="216" t="e">
        <f>F185+'01-2021'!#REF!+'Февраль 2013'!F185+'Март 2013'!F185+'апрель 2013 (по бухг)'!F185+'май (по бухг)'!F185+июнь!F185+'июль '!F185</f>
        <v>#REF!</v>
      </c>
      <c r="G200" s="216" t="e">
        <f>G185+'01-2021'!#REF!+'Февраль 2013'!G185+'Март 2013'!G185+'апрель 2013 (по бухг)'!G185+'май (по бухг)'!G185+июнь!G185+'июль '!G185</f>
        <v>#REF!</v>
      </c>
    </row>
    <row r="201" spans="2:14">
      <c r="E201" s="216" t="e">
        <f>E200-L185</f>
        <v>#REF!</v>
      </c>
      <c r="F201" s="216" t="e">
        <f>F200-M185</f>
        <v>#REF!</v>
      </c>
      <c r="G201" s="216" t="e">
        <f>G200-N185</f>
        <v>#REF!</v>
      </c>
    </row>
    <row r="202" spans="2:14">
      <c r="E202" s="1053"/>
      <c r="F202" s="1053"/>
    </row>
    <row r="203" spans="2:14">
      <c r="E203" s="1053"/>
      <c r="F203" s="1053"/>
    </row>
    <row r="204" spans="2:14">
      <c r="F204" s="6"/>
    </row>
    <row r="205" spans="2:14">
      <c r="F205" s="6"/>
    </row>
    <row r="206" spans="2:14">
      <c r="F206" s="6"/>
    </row>
    <row r="207" spans="2:14">
      <c r="F207" s="6"/>
    </row>
    <row r="208" spans="2:14">
      <c r="F208" s="6"/>
    </row>
    <row r="209" spans="6:6">
      <c r="F209" s="6"/>
    </row>
    <row r="210" spans="6:6">
      <c r="F210" s="6"/>
    </row>
    <row r="211" spans="6:6">
      <c r="F211" s="6"/>
    </row>
    <row r="212" spans="6:6">
      <c r="F212" s="6"/>
    </row>
    <row r="213" spans="6:6">
      <c r="F213" s="6"/>
    </row>
    <row r="214" spans="6:6">
      <c r="F214" s="6"/>
    </row>
    <row r="215" spans="6:6">
      <c r="F215" s="6"/>
    </row>
    <row r="216" spans="6:6">
      <c r="F216" s="6"/>
    </row>
    <row r="217" spans="6:6">
      <c r="F217" s="6"/>
    </row>
    <row r="218" spans="6:6">
      <c r="F218" s="6"/>
    </row>
    <row r="219" spans="6:6">
      <c r="F219" s="6"/>
    </row>
    <row r="220" spans="6:6">
      <c r="F220" s="6"/>
    </row>
    <row r="221" spans="6:6">
      <c r="F221" s="6"/>
    </row>
    <row r="222" spans="6:6">
      <c r="F222" s="6"/>
    </row>
    <row r="223" spans="6:6">
      <c r="F223" s="6"/>
    </row>
    <row r="224" spans="6:6">
      <c r="F224" s="6"/>
    </row>
    <row r="225" spans="6:6">
      <c r="F225" s="6"/>
    </row>
    <row r="226" spans="6:6">
      <c r="F226" s="6"/>
    </row>
    <row r="227" spans="6:6">
      <c r="F227" s="6"/>
    </row>
    <row r="228" spans="6:6">
      <c r="F228" s="6"/>
    </row>
    <row r="229" spans="6:6">
      <c r="F229" s="6"/>
    </row>
    <row r="230" spans="6:6">
      <c r="F230" s="6"/>
    </row>
    <row r="231" spans="6:6">
      <c r="F231" s="6"/>
    </row>
    <row r="232" spans="6:6">
      <c r="F232" s="6"/>
    </row>
    <row r="233" spans="6:6">
      <c r="F233" s="6"/>
    </row>
    <row r="234" spans="6:6">
      <c r="F234" s="6"/>
    </row>
    <row r="235" spans="6:6">
      <c r="F235" s="6"/>
    </row>
    <row r="236" spans="6:6">
      <c r="F236" s="6"/>
    </row>
    <row r="237" spans="6:6">
      <c r="F237" s="6"/>
    </row>
    <row r="238" spans="6:6">
      <c r="F238" s="6"/>
    </row>
    <row r="239" spans="6:6">
      <c r="F239" s="6"/>
    </row>
  </sheetData>
  <mergeCells count="100">
    <mergeCell ref="C141:C142"/>
    <mergeCell ref="C97:C98"/>
    <mergeCell ref="C107:C108"/>
    <mergeCell ref="C177:C178"/>
    <mergeCell ref="C179:C180"/>
    <mergeCell ref="C111:C112"/>
    <mergeCell ref="C109:C110"/>
    <mergeCell ref="C101:C102"/>
    <mergeCell ref="C99:C100"/>
    <mergeCell ref="C139:C140"/>
    <mergeCell ref="C137:C138"/>
    <mergeCell ref="C117:C118"/>
    <mergeCell ref="C119:C120"/>
    <mergeCell ref="C121:C122"/>
    <mergeCell ref="C131:C132"/>
    <mergeCell ref="C129:C130"/>
    <mergeCell ref="C181:C182"/>
    <mergeCell ref="C147:C148"/>
    <mergeCell ref="C149:C150"/>
    <mergeCell ref="C151:C152"/>
    <mergeCell ref="C171:C172"/>
    <mergeCell ref="C157:C158"/>
    <mergeCell ref="C159:C160"/>
    <mergeCell ref="C161:C162"/>
    <mergeCell ref="C167:C168"/>
    <mergeCell ref="C169:C170"/>
    <mergeCell ref="C91:C92"/>
    <mergeCell ref="C47:C48"/>
    <mergeCell ref="C49:C50"/>
    <mergeCell ref="C51:C52"/>
    <mergeCell ref="C89:C90"/>
    <mergeCell ref="C57:C58"/>
    <mergeCell ref="C59:C60"/>
    <mergeCell ref="C61:C62"/>
    <mergeCell ref="C81:C82"/>
    <mergeCell ref="L2:R2"/>
    <mergeCell ref="O3:P3"/>
    <mergeCell ref="Q3:R3"/>
    <mergeCell ref="H3:I3"/>
    <mergeCell ref="J3:K3"/>
    <mergeCell ref="E2:K2"/>
    <mergeCell ref="C7:C8"/>
    <mergeCell ref="C9:C10"/>
    <mergeCell ref="C11:C12"/>
    <mergeCell ref="C41:C42"/>
    <mergeCell ref="C87:C88"/>
    <mergeCell ref="C79:C80"/>
    <mergeCell ref="C71:C72"/>
    <mergeCell ref="C77:C78"/>
    <mergeCell ref="C31:C32"/>
    <mergeCell ref="C37:C38"/>
    <mergeCell ref="C39:C40"/>
    <mergeCell ref="C69:C70"/>
    <mergeCell ref="C67:C68"/>
    <mergeCell ref="B1:D1"/>
    <mergeCell ref="A2:A4"/>
    <mergeCell ref="B2:B4"/>
    <mergeCell ref="C27:C28"/>
    <mergeCell ref="C17:C18"/>
    <mergeCell ref="C2:C4"/>
    <mergeCell ref="C19:C20"/>
    <mergeCell ref="C21:C22"/>
    <mergeCell ref="D2:D4"/>
    <mergeCell ref="A26:A35"/>
    <mergeCell ref="B26:B35"/>
    <mergeCell ref="A16:A25"/>
    <mergeCell ref="B16:B25"/>
    <mergeCell ref="C29:C30"/>
    <mergeCell ref="B6:B15"/>
    <mergeCell ref="A6:A15"/>
    <mergeCell ref="C127:C128"/>
    <mergeCell ref="A176:B185"/>
    <mergeCell ref="A66:A75"/>
    <mergeCell ref="B66:B75"/>
    <mergeCell ref="A76:A85"/>
    <mergeCell ref="B76:B85"/>
    <mergeCell ref="A86:A95"/>
    <mergeCell ref="B86:B95"/>
    <mergeCell ref="A96:A105"/>
    <mergeCell ref="B96:B105"/>
    <mergeCell ref="A106:A115"/>
    <mergeCell ref="B106:B115"/>
    <mergeCell ref="B136:B145"/>
    <mergeCell ref="A146:A155"/>
    <mergeCell ref="B146:B155"/>
    <mergeCell ref="A136:A145"/>
    <mergeCell ref="A156:A165"/>
    <mergeCell ref="B156:B165"/>
    <mergeCell ref="A166:A175"/>
    <mergeCell ref="B166:B175"/>
    <mergeCell ref="A36:A45"/>
    <mergeCell ref="B36:B45"/>
    <mergeCell ref="A46:A55"/>
    <mergeCell ref="B46:B55"/>
    <mergeCell ref="A56:A65"/>
    <mergeCell ref="B56:B65"/>
    <mergeCell ref="A126:A135"/>
    <mergeCell ref="B126:B135"/>
    <mergeCell ref="A116:A125"/>
    <mergeCell ref="B116:B125"/>
  </mergeCells>
  <phoneticPr fontId="23" type="noConversion"/>
  <printOptions horizontalCentered="1"/>
  <pageMargins left="0.39370078740157483" right="0.39370078740157483" top="0.39370078740157483" bottom="0.39370078740157483" header="0.31496062992125984" footer="0.31496062992125984"/>
  <pageSetup paperSize="8" scale="77" orientation="landscape" horizontalDpi="180" verticalDpi="180" r:id="rId1"/>
  <headerFooter alignWithMargins="0"/>
  <rowBreaks count="2" manualBreakCount="2">
    <brk id="65" max="16383" man="1"/>
    <brk id="125" max="16383" man="1"/>
  </row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R214"/>
  <sheetViews>
    <sheetView view="pageBreakPreview" zoomScale="90" zoomScaleSheetLayoutView="90" workbookViewId="0">
      <pane xSplit="3" ySplit="4" topLeftCell="D53" activePane="bottomRight" state="frozen"/>
      <selection activeCell="A5" sqref="A5:XFD5"/>
      <selection pane="topRight" activeCell="A5" sqref="A5:XFD5"/>
      <selection pane="bottomLeft" activeCell="A5" sqref="A5:XFD5"/>
      <selection pane="bottomRight" activeCell="A5" sqref="A5:XFD5"/>
    </sheetView>
  </sheetViews>
  <sheetFormatPr defaultRowHeight="15.75"/>
  <cols>
    <col min="1" max="1" width="7.140625" style="985" customWidth="1"/>
    <col min="2" max="2" width="25" style="1097" customWidth="1"/>
    <col min="3" max="3" width="37.42578125" style="156" customWidth="1"/>
    <col min="4" max="4" width="18.140625" style="6" customWidth="1"/>
    <col min="5" max="5" width="19.140625" style="986" customWidth="1"/>
    <col min="6" max="6" width="19.7109375" style="986" customWidth="1"/>
    <col min="7" max="7" width="22.140625" style="986" customWidth="1"/>
    <col min="8" max="8" width="14" style="987" customWidth="1"/>
    <col min="9" max="9" width="14.28515625" style="987" customWidth="1"/>
    <col min="10" max="10" width="15.42578125" style="987" customWidth="1"/>
    <col min="11" max="11" width="13.28515625" style="987" customWidth="1"/>
    <col min="12" max="12" width="16.5703125" style="986" customWidth="1"/>
    <col min="13" max="13" width="15" style="986" customWidth="1"/>
    <col min="14" max="14" width="18.42578125" style="986" customWidth="1"/>
    <col min="15" max="15" width="14" style="987" customWidth="1"/>
    <col min="16" max="16" width="14.28515625" style="987" customWidth="1"/>
    <col min="17" max="17" width="16.42578125" style="987" customWidth="1"/>
    <col min="18" max="18" width="13.28515625" style="987" customWidth="1"/>
    <col min="19" max="16384" width="9.140625" style="985"/>
  </cols>
  <sheetData>
    <row r="1" spans="1:18" ht="32.25" customHeight="1" thickBot="1">
      <c r="B1" s="1349" t="s">
        <v>55</v>
      </c>
      <c r="C1" s="1349"/>
      <c r="D1" s="1349"/>
    </row>
    <row r="2" spans="1:18">
      <c r="A2" s="1500" t="s">
        <v>30</v>
      </c>
      <c r="B2" s="1497" t="s">
        <v>29</v>
      </c>
      <c r="C2" s="1494" t="s">
        <v>27</v>
      </c>
      <c r="D2" s="1492" t="s">
        <v>28</v>
      </c>
      <c r="E2" s="1436" t="s">
        <v>44</v>
      </c>
      <c r="F2" s="1436"/>
      <c r="G2" s="1436"/>
      <c r="H2" s="1436"/>
      <c r="I2" s="1436"/>
      <c r="J2" s="1436"/>
      <c r="K2" s="1436"/>
      <c r="L2" s="1436" t="s">
        <v>45</v>
      </c>
      <c r="M2" s="1436"/>
      <c r="N2" s="1436"/>
      <c r="O2" s="1436"/>
      <c r="P2" s="1436"/>
      <c r="Q2" s="1436"/>
      <c r="R2" s="1503"/>
    </row>
    <row r="3" spans="1:18" ht="37.5" customHeight="1">
      <c r="A3" s="1501" t="s">
        <v>30</v>
      </c>
      <c r="B3" s="1498" t="s">
        <v>29</v>
      </c>
      <c r="C3" s="1495"/>
      <c r="D3" s="1286" t="s">
        <v>28</v>
      </c>
      <c r="E3" s="1102" t="s">
        <v>2</v>
      </c>
      <c r="F3" s="1102" t="s">
        <v>107</v>
      </c>
      <c r="G3" s="1102" t="s">
        <v>108</v>
      </c>
      <c r="H3" s="1504" t="s">
        <v>109</v>
      </c>
      <c r="I3" s="1504"/>
      <c r="J3" s="1504" t="s">
        <v>110</v>
      </c>
      <c r="K3" s="1504"/>
      <c r="L3" s="1102" t="s">
        <v>2</v>
      </c>
      <c r="M3" s="1102" t="s">
        <v>107</v>
      </c>
      <c r="N3" s="1102" t="s">
        <v>108</v>
      </c>
      <c r="O3" s="1504" t="s">
        <v>109</v>
      </c>
      <c r="P3" s="1504"/>
      <c r="Q3" s="1504" t="s">
        <v>110</v>
      </c>
      <c r="R3" s="1505"/>
    </row>
    <row r="4" spans="1:18" ht="22.5" customHeight="1" thickBot="1">
      <c r="A4" s="1502"/>
      <c r="B4" s="1499"/>
      <c r="C4" s="1496"/>
      <c r="D4" s="1493"/>
      <c r="E4" s="1103" t="s">
        <v>14</v>
      </c>
      <c r="F4" s="1103" t="s">
        <v>14</v>
      </c>
      <c r="G4" s="1103" t="s">
        <v>14</v>
      </c>
      <c r="H4" s="1111" t="s">
        <v>14</v>
      </c>
      <c r="I4" s="1111" t="s">
        <v>26</v>
      </c>
      <c r="J4" s="1111" t="s">
        <v>14</v>
      </c>
      <c r="K4" s="1111" t="s">
        <v>26</v>
      </c>
      <c r="L4" s="1103" t="s">
        <v>14</v>
      </c>
      <c r="M4" s="1103" t="s">
        <v>14</v>
      </c>
      <c r="N4" s="1103" t="s">
        <v>14</v>
      </c>
      <c r="O4" s="1111" t="s">
        <v>14</v>
      </c>
      <c r="P4" s="1111" t="s">
        <v>26</v>
      </c>
      <c r="Q4" s="1111" t="s">
        <v>14</v>
      </c>
      <c r="R4" s="1112" t="s">
        <v>26</v>
      </c>
    </row>
    <row r="5" spans="1:18" s="116" customFormat="1" ht="14.25" customHeight="1" thickBot="1">
      <c r="A5" s="1093">
        <v>1</v>
      </c>
      <c r="B5" s="1094">
        <v>2</v>
      </c>
      <c r="C5" s="1094">
        <v>3</v>
      </c>
      <c r="D5" s="1094">
        <v>4</v>
      </c>
      <c r="E5" s="1094">
        <v>5</v>
      </c>
      <c r="F5" s="1094">
        <v>6</v>
      </c>
      <c r="G5" s="1094">
        <v>7</v>
      </c>
      <c r="H5" s="1094">
        <v>8</v>
      </c>
      <c r="I5" s="1094">
        <v>9</v>
      </c>
      <c r="J5" s="1094">
        <v>10</v>
      </c>
      <c r="K5" s="1094">
        <v>11</v>
      </c>
      <c r="L5" s="1094">
        <v>12</v>
      </c>
      <c r="M5" s="1094">
        <v>13</v>
      </c>
      <c r="N5" s="1094">
        <v>14</v>
      </c>
      <c r="O5" s="1094">
        <v>15</v>
      </c>
      <c r="P5" s="1094">
        <v>16</v>
      </c>
      <c r="Q5" s="1094">
        <v>17</v>
      </c>
      <c r="R5" s="1094">
        <v>18</v>
      </c>
    </row>
    <row r="6" spans="1:18" ht="29.25" customHeight="1">
      <c r="A6" s="1481">
        <v>1</v>
      </c>
      <c r="B6" s="1484" t="s">
        <v>13</v>
      </c>
      <c r="C6" s="1124" t="s">
        <v>19</v>
      </c>
      <c r="D6" s="576" t="s">
        <v>14</v>
      </c>
      <c r="E6" s="577">
        <v>48467.909</v>
      </c>
      <c r="F6" s="578" t="e">
        <f>#REF!</f>
        <v>#REF!</v>
      </c>
      <c r="G6" s="578">
        <f>G7+G13</f>
        <v>54675.366999999998</v>
      </c>
      <c r="H6" s="591" t="e">
        <f>G6-F6</f>
        <v>#REF!</v>
      </c>
      <c r="I6" s="592" t="e">
        <f>IF(F6=0," ",H6/F6)</f>
        <v>#REF!</v>
      </c>
      <c r="J6" s="591">
        <f>G6-E6</f>
        <v>6207.4579999999987</v>
      </c>
      <c r="K6" s="1113">
        <f>IF(E6=0," ",J6/E6)</f>
        <v>0.12807356719267585</v>
      </c>
      <c r="L6" s="578" t="e">
        <f>E6+август!L6</f>
        <v>#REF!</v>
      </c>
      <c r="M6" s="578" t="e">
        <f>F6+август!M6</f>
        <v>#REF!</v>
      </c>
      <c r="N6" s="578" t="e">
        <f>G6+август!N6</f>
        <v>#REF!</v>
      </c>
      <c r="O6" s="591" t="e">
        <f>N6-M6</f>
        <v>#REF!</v>
      </c>
      <c r="P6" s="592" t="e">
        <f>IF(M6=0," ",O6/M6)</f>
        <v>#REF!</v>
      </c>
      <c r="Q6" s="591" t="e">
        <f>N6-L6</f>
        <v>#REF!</v>
      </c>
      <c r="R6" s="1114" t="e">
        <f>IF(L6=0," ",Q6/L6)</f>
        <v>#REF!</v>
      </c>
    </row>
    <row r="7" spans="1:18" ht="24.75" customHeight="1">
      <c r="A7" s="1482"/>
      <c r="B7" s="1485"/>
      <c r="C7" s="1490" t="s">
        <v>15</v>
      </c>
      <c r="D7" s="1098" t="s">
        <v>14</v>
      </c>
      <c r="E7" s="579">
        <v>5696.1959999999999</v>
      </c>
      <c r="F7" s="1104" t="e">
        <f>F6-F13</f>
        <v>#REF!</v>
      </c>
      <c r="G7" s="579">
        <v>8647.3919999999998</v>
      </c>
      <c r="H7" s="79" t="e">
        <f t="shared" ref="H7:H12" si="0">G7-F7</f>
        <v>#REF!</v>
      </c>
      <c r="I7" s="97" t="e">
        <f t="shared" ref="I7:I12" si="1">IF(F7=0," ",H7/F7)</f>
        <v>#REF!</v>
      </c>
      <c r="J7" s="79">
        <f>G7-E7</f>
        <v>2951.1959999999999</v>
      </c>
      <c r="K7" s="113">
        <f>IF(E7=0," ",J7/E7)</f>
        <v>0.51809944742069969</v>
      </c>
      <c r="L7" s="586" t="e">
        <f>E7+август!L7</f>
        <v>#REF!</v>
      </c>
      <c r="M7" s="586" t="e">
        <f>F7+август!M7</f>
        <v>#REF!</v>
      </c>
      <c r="N7" s="586" t="e">
        <f>G7+август!N7</f>
        <v>#REF!</v>
      </c>
      <c r="O7" s="79" t="e">
        <f>N7-M7</f>
        <v>#REF!</v>
      </c>
      <c r="P7" s="97" t="e">
        <f>IF(M7=0," ",O7/M7)</f>
        <v>#REF!</v>
      </c>
      <c r="Q7" s="79" t="e">
        <f>N7-L7</f>
        <v>#REF!</v>
      </c>
      <c r="R7" s="97" t="e">
        <f>IF(L7=0," ",Q7/L7)</f>
        <v>#REF!</v>
      </c>
    </row>
    <row r="8" spans="1:18" ht="24.75" customHeight="1">
      <c r="A8" s="1482"/>
      <c r="B8" s="1485"/>
      <c r="C8" s="1491"/>
      <c r="D8" s="1098" t="s">
        <v>16</v>
      </c>
      <c r="E8" s="1128">
        <f>E7/E6</f>
        <v>0.11752510305323879</v>
      </c>
      <c r="F8" s="1128" t="e">
        <f>F7/F6</f>
        <v>#REF!</v>
      </c>
      <c r="G8" s="1128">
        <f>G7/G6</f>
        <v>0.15815882863666925</v>
      </c>
      <c r="H8" s="595"/>
      <c r="I8" s="596" t="e">
        <f>G8-F8</f>
        <v>#REF!</v>
      </c>
      <c r="J8" s="597"/>
      <c r="K8" s="1115">
        <f>G8-E8</f>
        <v>4.0633725583430452E-2</v>
      </c>
      <c r="L8" s="580" t="e">
        <f>L7/L6</f>
        <v>#REF!</v>
      </c>
      <c r="M8" s="580" t="e">
        <f>M7/M6</f>
        <v>#REF!</v>
      </c>
      <c r="N8" s="580" t="e">
        <f>N7/N6</f>
        <v>#REF!</v>
      </c>
      <c r="O8" s="595"/>
      <c r="P8" s="596" t="e">
        <f>N8-M8</f>
        <v>#REF!</v>
      </c>
      <c r="Q8" s="597"/>
      <c r="R8" s="596" t="e">
        <f>N8-L8</f>
        <v>#REF!</v>
      </c>
    </row>
    <row r="9" spans="1:18" ht="24.75" customHeight="1">
      <c r="A9" s="1482"/>
      <c r="B9" s="1485"/>
      <c r="C9" s="1490" t="s">
        <v>17</v>
      </c>
      <c r="D9" s="1098" t="s">
        <v>14</v>
      </c>
      <c r="E9" s="579">
        <v>5841.7470000000003</v>
      </c>
      <c r="F9" s="579" t="e">
        <f>#REF!</f>
        <v>#REF!</v>
      </c>
      <c r="G9" s="579" t="e">
        <f>F10*G6</f>
        <v>#REF!</v>
      </c>
      <c r="H9" s="79" t="e">
        <f t="shared" si="0"/>
        <v>#REF!</v>
      </c>
      <c r="I9" s="97" t="e">
        <f t="shared" si="1"/>
        <v>#REF!</v>
      </c>
      <c r="J9" s="79" t="e">
        <f>G9-E9</f>
        <v>#REF!</v>
      </c>
      <c r="K9" s="113" t="e">
        <f>IF(E9=0," ",J9/E9)</f>
        <v>#REF!</v>
      </c>
      <c r="L9" s="586" t="e">
        <f>E9+август!L9</f>
        <v>#REF!</v>
      </c>
      <c r="M9" s="586" t="e">
        <f>F9+август!M9</f>
        <v>#REF!</v>
      </c>
      <c r="N9" s="586" t="e">
        <f>G9+август!N9</f>
        <v>#REF!</v>
      </c>
      <c r="O9" s="79" t="e">
        <f>N9-M9</f>
        <v>#REF!</v>
      </c>
      <c r="P9" s="97" t="e">
        <f>IF(M9=0," ",O9/M9)</f>
        <v>#REF!</v>
      </c>
      <c r="Q9" s="79" t="e">
        <f>N9-L9</f>
        <v>#REF!</v>
      </c>
      <c r="R9" s="97" t="e">
        <f>IF(L9=0," ",Q9/L9)</f>
        <v>#REF!</v>
      </c>
    </row>
    <row r="10" spans="1:18" ht="24.75" customHeight="1">
      <c r="A10" s="1482"/>
      <c r="B10" s="1485"/>
      <c r="C10" s="1491"/>
      <c r="D10" s="1098" t="s">
        <v>16</v>
      </c>
      <c r="E10" s="580">
        <f>E9/E6</f>
        <v>0.12052814162046892</v>
      </c>
      <c r="F10" s="580" t="e">
        <f>F9/F6</f>
        <v>#REF!</v>
      </c>
      <c r="G10" s="580" t="e">
        <f>G9/G6</f>
        <v>#REF!</v>
      </c>
      <c r="H10" s="79" t="e">
        <f t="shared" si="0"/>
        <v>#REF!</v>
      </c>
      <c r="I10" s="97" t="e">
        <f t="shared" si="1"/>
        <v>#REF!</v>
      </c>
      <c r="J10" s="79" t="e">
        <f t="shared" ref="J10" si="2">G10-E10</f>
        <v>#REF!</v>
      </c>
      <c r="K10" s="113" t="e">
        <f>IF(E10=0," ",J10/E10)</f>
        <v>#REF!</v>
      </c>
      <c r="L10" s="580" t="e">
        <f>L9/L6</f>
        <v>#REF!</v>
      </c>
      <c r="M10" s="580" t="e">
        <f>M9/M6</f>
        <v>#REF!</v>
      </c>
      <c r="N10" s="580" t="e">
        <f>N9/N6</f>
        <v>#REF!</v>
      </c>
      <c r="O10" s="595"/>
      <c r="P10" s="596" t="e">
        <f>N10-M10</f>
        <v>#REF!</v>
      </c>
      <c r="Q10" s="597"/>
      <c r="R10" s="596" t="e">
        <f>N10-L10</f>
        <v>#REF!</v>
      </c>
    </row>
    <row r="11" spans="1:18" ht="24.75" customHeight="1">
      <c r="A11" s="1482"/>
      <c r="B11" s="1485"/>
      <c r="C11" s="1490" t="s">
        <v>18</v>
      </c>
      <c r="D11" s="1098" t="s">
        <v>14</v>
      </c>
      <c r="E11" s="579">
        <v>-145.55100000000039</v>
      </c>
      <c r="F11" s="579" t="e">
        <f>F7-F9</f>
        <v>#REF!</v>
      </c>
      <c r="G11" s="579" t="e">
        <f>G7-G9</f>
        <v>#REF!</v>
      </c>
      <c r="H11" s="79" t="e">
        <f t="shared" si="0"/>
        <v>#REF!</v>
      </c>
      <c r="I11" s="97" t="e">
        <f t="shared" si="1"/>
        <v>#REF!</v>
      </c>
      <c r="J11" s="79" t="e">
        <f>G11-E11</f>
        <v>#REF!</v>
      </c>
      <c r="K11" s="113" t="e">
        <f>IF(E11=0," ",J11/E11)</f>
        <v>#REF!</v>
      </c>
      <c r="L11" s="586" t="e">
        <f>E11+август!L11</f>
        <v>#REF!</v>
      </c>
      <c r="M11" s="586" t="e">
        <f>F11+август!M11</f>
        <v>#REF!</v>
      </c>
      <c r="N11" s="586" t="e">
        <f>G11+август!N11</f>
        <v>#REF!</v>
      </c>
      <c r="O11" s="79" t="e">
        <f>N11-M11</f>
        <v>#REF!</v>
      </c>
      <c r="P11" s="97" t="e">
        <f>IF(M11=0," ",O11/M11)</f>
        <v>#REF!</v>
      </c>
      <c r="Q11" s="79" t="e">
        <f>N11-L11</f>
        <v>#REF!</v>
      </c>
      <c r="R11" s="97" t="e">
        <f>IF(L11=0," ",Q11/L11)</f>
        <v>#REF!</v>
      </c>
    </row>
    <row r="12" spans="1:18" ht="24.75" customHeight="1">
      <c r="A12" s="1482"/>
      <c r="B12" s="1485"/>
      <c r="C12" s="1491"/>
      <c r="D12" s="1098" t="s">
        <v>16</v>
      </c>
      <c r="E12" s="580">
        <v>-3.0059693742668109E-3</v>
      </c>
      <c r="F12" s="580" t="e">
        <f>F11/F6</f>
        <v>#REF!</v>
      </c>
      <c r="G12" s="580" t="e">
        <f>G11/G6</f>
        <v>#REF!</v>
      </c>
      <c r="H12" s="79" t="e">
        <f t="shared" si="0"/>
        <v>#REF!</v>
      </c>
      <c r="I12" s="97" t="e">
        <f t="shared" si="1"/>
        <v>#REF!</v>
      </c>
      <c r="J12" s="79" t="e">
        <f t="shared" ref="J12" si="3">G12-E12</f>
        <v>#REF!</v>
      </c>
      <c r="K12" s="113" t="e">
        <f t="shared" ref="K12" si="4">IF(E12=0," ",J12/E12)</f>
        <v>#REF!</v>
      </c>
      <c r="L12" s="580" t="e">
        <f>L11/L6</f>
        <v>#REF!</v>
      </c>
      <c r="M12" s="580" t="e">
        <f>M11/M6</f>
        <v>#REF!</v>
      </c>
      <c r="N12" s="580" t="e">
        <f>N11/N6</f>
        <v>#REF!</v>
      </c>
      <c r="O12" s="595"/>
      <c r="P12" s="596" t="e">
        <f>N12-M12</f>
        <v>#REF!</v>
      </c>
      <c r="Q12" s="597"/>
      <c r="R12" s="596" t="e">
        <f>N12-L12</f>
        <v>#REF!</v>
      </c>
    </row>
    <row r="13" spans="1:18" ht="30" customHeight="1">
      <c r="A13" s="1482"/>
      <c r="B13" s="1485"/>
      <c r="C13" s="1125" t="s">
        <v>111</v>
      </c>
      <c r="D13" s="1099" t="s">
        <v>14</v>
      </c>
      <c r="E13" s="581">
        <f>E6-E7</f>
        <v>42771.713000000003</v>
      </c>
      <c r="F13" s="581" t="e">
        <f>#REF!</f>
        <v>#REF!</v>
      </c>
      <c r="G13" s="1105">
        <f>G14+G15</f>
        <v>46027.974999999999</v>
      </c>
      <c r="H13" s="79" t="e">
        <f t="shared" ref="H13:H25" si="5">G13-F13</f>
        <v>#REF!</v>
      </c>
      <c r="I13" s="97" t="e">
        <f t="shared" ref="I13:I25" si="6">IF(F13=0," ",H13/F13)</f>
        <v>#REF!</v>
      </c>
      <c r="J13" s="79">
        <f t="shared" ref="J13:J25" si="7">G13-E13</f>
        <v>3256.2619999999952</v>
      </c>
      <c r="K13" s="113">
        <f t="shared" ref="K13:K25" si="8">IF(E13=0," ",J13/E13)</f>
        <v>7.6131203816877643E-2</v>
      </c>
      <c r="L13" s="582" t="e">
        <f>L6-L7</f>
        <v>#REF!</v>
      </c>
      <c r="M13" s="582" t="e">
        <f>M6-M7</f>
        <v>#REF!</v>
      </c>
      <c r="N13" s="582" t="e">
        <f>N6-N7</f>
        <v>#REF!</v>
      </c>
      <c r="O13" s="79" t="e">
        <f>N13-M13</f>
        <v>#REF!</v>
      </c>
      <c r="P13" s="97" t="e">
        <f>IF(M13=0," ",O13/M13)</f>
        <v>#REF!</v>
      </c>
      <c r="Q13" s="79" t="e">
        <f>N13-L13</f>
        <v>#REF!</v>
      </c>
      <c r="R13" s="97" t="e">
        <f>IF(L13=0," ",Q13/L13)</f>
        <v>#REF!</v>
      </c>
    </row>
    <row r="14" spans="1:18" ht="24.75" customHeight="1">
      <c r="A14" s="1482"/>
      <c r="B14" s="1485"/>
      <c r="C14" s="1126" t="s">
        <v>104</v>
      </c>
      <c r="D14" s="1098" t="s">
        <v>14</v>
      </c>
      <c r="E14" s="582">
        <v>0</v>
      </c>
      <c r="F14" s="582">
        <v>0</v>
      </c>
      <c r="G14" s="582">
        <v>5.2</v>
      </c>
      <c r="H14" s="79">
        <f t="shared" si="5"/>
        <v>5.2</v>
      </c>
      <c r="I14" s="97" t="str">
        <f t="shared" si="6"/>
        <v xml:space="preserve"> </v>
      </c>
      <c r="J14" s="79">
        <f t="shared" si="7"/>
        <v>5.2</v>
      </c>
      <c r="K14" s="113" t="str">
        <f t="shared" si="8"/>
        <v xml:space="preserve"> </v>
      </c>
      <c r="L14" s="582" t="e">
        <f>E14+август!L14</f>
        <v>#REF!</v>
      </c>
      <c r="M14" s="582" t="e">
        <f>F14+август!M14</f>
        <v>#REF!</v>
      </c>
      <c r="N14" s="582" t="e">
        <f>G14+август!N14</f>
        <v>#REF!</v>
      </c>
      <c r="O14" s="79" t="e">
        <f>N14-M14</f>
        <v>#REF!</v>
      </c>
      <c r="P14" s="97" t="e">
        <f>IF(M14=0," ",O14/M14)</f>
        <v>#REF!</v>
      </c>
      <c r="Q14" s="79" t="e">
        <f>N14-L14</f>
        <v>#REF!</v>
      </c>
      <c r="R14" s="97" t="e">
        <f>IF(L14=0," ",Q14/L14)</f>
        <v>#REF!</v>
      </c>
    </row>
    <row r="15" spans="1:18" ht="31.5" customHeight="1" thickBot="1">
      <c r="A15" s="1483"/>
      <c r="B15" s="1486"/>
      <c r="C15" s="1127" t="s">
        <v>106</v>
      </c>
      <c r="D15" s="583" t="s">
        <v>14</v>
      </c>
      <c r="E15" s="584">
        <f>E13-E14</f>
        <v>42771.713000000003</v>
      </c>
      <c r="F15" s="584" t="e">
        <f>F13-F14</f>
        <v>#REF!</v>
      </c>
      <c r="G15" s="584">
        <v>46022.775000000001</v>
      </c>
      <c r="H15" s="599" t="e">
        <f t="shared" si="5"/>
        <v>#REF!</v>
      </c>
      <c r="I15" s="600" t="e">
        <f t="shared" si="6"/>
        <v>#REF!</v>
      </c>
      <c r="J15" s="599">
        <f t="shared" si="7"/>
        <v>3251.0619999999981</v>
      </c>
      <c r="K15" s="600">
        <f t="shared" si="8"/>
        <v>7.6009628139045965E-2</v>
      </c>
      <c r="L15" s="1110" t="e">
        <f>E15+август!L15</f>
        <v>#REF!</v>
      </c>
      <c r="M15" s="1110" t="e">
        <f>F15+август!M15</f>
        <v>#REF!</v>
      </c>
      <c r="N15" s="1110" t="e">
        <f>G15+август!N15</f>
        <v>#REF!</v>
      </c>
      <c r="O15" s="1116" t="e">
        <f>N15-M15</f>
        <v>#REF!</v>
      </c>
      <c r="P15" s="1117" t="e">
        <f>IF(M15=0," ",O15/M15)</f>
        <v>#REF!</v>
      </c>
      <c r="Q15" s="1116" t="e">
        <f>N15-L15</f>
        <v>#REF!</v>
      </c>
      <c r="R15" s="1118" t="e">
        <f>IF(L15=0," ",Q15/L15)</f>
        <v>#REF!</v>
      </c>
    </row>
    <row r="16" spans="1:18" ht="27.75" customHeight="1">
      <c r="A16" s="1481">
        <v>2</v>
      </c>
      <c r="B16" s="1484" t="s">
        <v>5</v>
      </c>
      <c r="C16" s="1124" t="s">
        <v>19</v>
      </c>
      <c r="D16" s="576" t="s">
        <v>14</v>
      </c>
      <c r="E16" s="577">
        <v>8191.66</v>
      </c>
      <c r="F16" s="578" t="e">
        <f>#REF!</f>
        <v>#REF!</v>
      </c>
      <c r="G16" s="1106">
        <f>G17+G23</f>
        <v>8749.3189999999995</v>
      </c>
      <c r="H16" s="591" t="e">
        <f t="shared" si="5"/>
        <v>#REF!</v>
      </c>
      <c r="I16" s="592" t="e">
        <f t="shared" si="6"/>
        <v>#REF!</v>
      </c>
      <c r="J16" s="591">
        <f t="shared" si="7"/>
        <v>557.65899999999965</v>
      </c>
      <c r="K16" s="592">
        <f t="shared" si="8"/>
        <v>6.8076433836365233E-2</v>
      </c>
      <c r="L16" s="578" t="e">
        <f>E16+август!L16</f>
        <v>#REF!</v>
      </c>
      <c r="M16" s="578" t="e">
        <f>F16+август!M16</f>
        <v>#REF!</v>
      </c>
      <c r="N16" s="578" t="e">
        <f>G16+август!N16</f>
        <v>#REF!</v>
      </c>
      <c r="O16" s="591" t="e">
        <f t="shared" ref="O16:O17" si="9">N16-M16</f>
        <v>#REF!</v>
      </c>
      <c r="P16" s="592" t="e">
        <f t="shared" ref="P16:P17" si="10">IF(M16=0," ",O16/M16)</f>
        <v>#REF!</v>
      </c>
      <c r="Q16" s="591" t="e">
        <f t="shared" ref="Q16:Q17" si="11">N16-L16</f>
        <v>#REF!</v>
      </c>
      <c r="R16" s="1114" t="e">
        <f t="shared" ref="R16:R17" si="12">IF(L16=0," ",Q16/L16)</f>
        <v>#REF!</v>
      </c>
    </row>
    <row r="17" spans="1:18" ht="21" customHeight="1">
      <c r="A17" s="1482"/>
      <c r="B17" s="1485"/>
      <c r="C17" s="1490" t="s">
        <v>15</v>
      </c>
      <c r="D17" s="1098" t="s">
        <v>14</v>
      </c>
      <c r="E17" s="579">
        <v>1896.539</v>
      </c>
      <c r="F17" s="1104" t="e">
        <f>F16-F23</f>
        <v>#REF!</v>
      </c>
      <c r="G17" s="579">
        <v>2023.4580000000001</v>
      </c>
      <c r="H17" s="79" t="e">
        <f t="shared" si="5"/>
        <v>#REF!</v>
      </c>
      <c r="I17" s="97" t="e">
        <f t="shared" si="6"/>
        <v>#REF!</v>
      </c>
      <c r="J17" s="79">
        <f t="shared" si="7"/>
        <v>126.9190000000001</v>
      </c>
      <c r="K17" s="97">
        <f t="shared" si="8"/>
        <v>6.6921376254324372E-2</v>
      </c>
      <c r="L17" s="586" t="e">
        <f>E17+август!L17</f>
        <v>#REF!</v>
      </c>
      <c r="M17" s="586" t="e">
        <f>F17+август!M17</f>
        <v>#REF!</v>
      </c>
      <c r="N17" s="586" t="e">
        <f>G17+август!N17</f>
        <v>#REF!</v>
      </c>
      <c r="O17" s="79" t="e">
        <f t="shared" si="9"/>
        <v>#REF!</v>
      </c>
      <c r="P17" s="97" t="e">
        <f t="shared" si="10"/>
        <v>#REF!</v>
      </c>
      <c r="Q17" s="79" t="e">
        <f t="shared" si="11"/>
        <v>#REF!</v>
      </c>
      <c r="R17" s="97" t="e">
        <f t="shared" si="12"/>
        <v>#REF!</v>
      </c>
    </row>
    <row r="18" spans="1:18" ht="21" customHeight="1">
      <c r="A18" s="1482"/>
      <c r="B18" s="1485"/>
      <c r="C18" s="1491"/>
      <c r="D18" s="1098" t="s">
        <v>16</v>
      </c>
      <c r="E18" s="1128">
        <f>E17/E16</f>
        <v>0.23152071741258792</v>
      </c>
      <c r="F18" s="1128" t="e">
        <f>F17/F16</f>
        <v>#REF!</v>
      </c>
      <c r="G18" s="1128">
        <f>G17/G16</f>
        <v>0.23127034229749768</v>
      </c>
      <c r="H18" s="595"/>
      <c r="I18" s="596" t="e">
        <f>G18-F18</f>
        <v>#REF!</v>
      </c>
      <c r="J18" s="597"/>
      <c r="K18" s="596">
        <f>G18-E18</f>
        <v>-2.5037511509024002E-4</v>
      </c>
      <c r="L18" s="580" t="e">
        <f t="shared" ref="L18:N18" si="13">L17/L16</f>
        <v>#REF!</v>
      </c>
      <c r="M18" s="580" t="e">
        <f t="shared" si="13"/>
        <v>#REF!</v>
      </c>
      <c r="N18" s="580" t="e">
        <f t="shared" si="13"/>
        <v>#REF!</v>
      </c>
      <c r="O18" s="595"/>
      <c r="P18" s="596" t="e">
        <f t="shared" ref="P18" si="14">N18-M18</f>
        <v>#REF!</v>
      </c>
      <c r="Q18" s="597"/>
      <c r="R18" s="596" t="e">
        <f t="shared" ref="R18" si="15">N18-L18</f>
        <v>#REF!</v>
      </c>
    </row>
    <row r="19" spans="1:18" ht="24.75" hidden="1" customHeight="1">
      <c r="A19" s="1482"/>
      <c r="B19" s="1485"/>
      <c r="C19" s="1490" t="s">
        <v>17</v>
      </c>
      <c r="D19" s="1098" t="s">
        <v>14</v>
      </c>
      <c r="E19" s="579">
        <v>1443.4770000000001</v>
      </c>
      <c r="F19" s="579" t="e">
        <f>#REF!</f>
        <v>#REF!</v>
      </c>
      <c r="G19" s="579" t="e">
        <f>F20*G16</f>
        <v>#REF!</v>
      </c>
      <c r="H19" s="79" t="e">
        <f t="shared" si="5"/>
        <v>#REF!</v>
      </c>
      <c r="I19" s="97" t="e">
        <f t="shared" si="6"/>
        <v>#REF!</v>
      </c>
      <c r="J19" s="79" t="e">
        <f t="shared" si="7"/>
        <v>#REF!</v>
      </c>
      <c r="K19" s="97" t="e">
        <f t="shared" si="8"/>
        <v>#REF!</v>
      </c>
      <c r="L19" s="586" t="e">
        <f>E19+август!L19</f>
        <v>#REF!</v>
      </c>
      <c r="M19" s="586" t="e">
        <f>F19+август!M19</f>
        <v>#REF!</v>
      </c>
      <c r="N19" s="586" t="e">
        <f>G19+август!N19</f>
        <v>#REF!</v>
      </c>
      <c r="O19" s="79" t="e">
        <f t="shared" ref="O19" si="16">N19-M19</f>
        <v>#REF!</v>
      </c>
      <c r="P19" s="97" t="e">
        <f t="shared" ref="P19" si="17">IF(M19=0," ",O19/M19)</f>
        <v>#REF!</v>
      </c>
      <c r="Q19" s="79" t="e">
        <f t="shared" ref="Q19" si="18">N19-L19</f>
        <v>#REF!</v>
      </c>
      <c r="R19" s="97" t="e">
        <f t="shared" ref="R19" si="19">IF(L19=0," ",Q19/L19)</f>
        <v>#REF!</v>
      </c>
    </row>
    <row r="20" spans="1:18" ht="24.75" hidden="1" customHeight="1">
      <c r="A20" s="1482"/>
      <c r="B20" s="1485"/>
      <c r="C20" s="1491"/>
      <c r="D20" s="1098" t="s">
        <v>16</v>
      </c>
      <c r="E20" s="580">
        <f>E19/E16</f>
        <v>0.17621300200447773</v>
      </c>
      <c r="F20" s="580" t="e">
        <f>F19/F16</f>
        <v>#REF!</v>
      </c>
      <c r="G20" s="580" t="e">
        <f>G19/G16</f>
        <v>#REF!</v>
      </c>
      <c r="H20" s="79" t="e">
        <f t="shared" si="5"/>
        <v>#REF!</v>
      </c>
      <c r="I20" s="97" t="e">
        <f t="shared" si="6"/>
        <v>#REF!</v>
      </c>
      <c r="J20" s="79" t="e">
        <f t="shared" si="7"/>
        <v>#REF!</v>
      </c>
      <c r="K20" s="97" t="e">
        <f t="shared" si="8"/>
        <v>#REF!</v>
      </c>
      <c r="L20" s="580" t="e">
        <f t="shared" ref="L20:N20" si="20">L19/L16</f>
        <v>#REF!</v>
      </c>
      <c r="M20" s="580" t="e">
        <f t="shared" si="20"/>
        <v>#REF!</v>
      </c>
      <c r="N20" s="580" t="e">
        <f t="shared" si="20"/>
        <v>#REF!</v>
      </c>
      <c r="O20" s="595"/>
      <c r="P20" s="596" t="e">
        <f t="shared" ref="P20" si="21">N20-M20</f>
        <v>#REF!</v>
      </c>
      <c r="Q20" s="597"/>
      <c r="R20" s="596" t="e">
        <f t="shared" ref="R20" si="22">N20-L20</f>
        <v>#REF!</v>
      </c>
    </row>
    <row r="21" spans="1:18" ht="24.75" hidden="1" customHeight="1">
      <c r="A21" s="1482"/>
      <c r="B21" s="1485"/>
      <c r="C21" s="1490" t="s">
        <v>18</v>
      </c>
      <c r="D21" s="1098" t="s">
        <v>14</v>
      </c>
      <c r="E21" s="579">
        <v>453.0619999999999</v>
      </c>
      <c r="F21" s="579" t="e">
        <f>F17-F19</f>
        <v>#REF!</v>
      </c>
      <c r="G21" s="579" t="e">
        <f>G17-G19</f>
        <v>#REF!</v>
      </c>
      <c r="H21" s="79" t="e">
        <f t="shared" si="5"/>
        <v>#REF!</v>
      </c>
      <c r="I21" s="97" t="e">
        <f t="shared" si="6"/>
        <v>#REF!</v>
      </c>
      <c r="J21" s="79" t="e">
        <f t="shared" si="7"/>
        <v>#REF!</v>
      </c>
      <c r="K21" s="97" t="e">
        <f t="shared" si="8"/>
        <v>#REF!</v>
      </c>
      <c r="L21" s="586" t="e">
        <f>E21+август!L21</f>
        <v>#REF!</v>
      </c>
      <c r="M21" s="586" t="e">
        <f>F21+август!M21</f>
        <v>#REF!</v>
      </c>
      <c r="N21" s="586" t="e">
        <f>G21+август!N21</f>
        <v>#REF!</v>
      </c>
      <c r="O21" s="79" t="e">
        <f t="shared" ref="O21" si="23">N21-M21</f>
        <v>#REF!</v>
      </c>
      <c r="P21" s="97" t="e">
        <f t="shared" ref="P21" si="24">IF(M21=0," ",O21/M21)</f>
        <v>#REF!</v>
      </c>
      <c r="Q21" s="79" t="e">
        <f t="shared" ref="Q21" si="25">N21-L21</f>
        <v>#REF!</v>
      </c>
      <c r="R21" s="97" t="e">
        <f t="shared" ref="R21" si="26">IF(L21=0," ",Q21/L21)</f>
        <v>#REF!</v>
      </c>
    </row>
    <row r="22" spans="1:18" ht="24.75" hidden="1" customHeight="1">
      <c r="A22" s="1482"/>
      <c r="B22" s="1485"/>
      <c r="C22" s="1491"/>
      <c r="D22" s="1098" t="s">
        <v>16</v>
      </c>
      <c r="E22" s="580">
        <v>-3.0059693742668109E-3</v>
      </c>
      <c r="F22" s="580" t="e">
        <f>F21/F16</f>
        <v>#REF!</v>
      </c>
      <c r="G22" s="580" t="e">
        <f>G21/G16</f>
        <v>#REF!</v>
      </c>
      <c r="H22" s="79" t="e">
        <f t="shared" si="5"/>
        <v>#REF!</v>
      </c>
      <c r="I22" s="97" t="e">
        <f t="shared" si="6"/>
        <v>#REF!</v>
      </c>
      <c r="J22" s="79" t="e">
        <f t="shared" si="7"/>
        <v>#REF!</v>
      </c>
      <c r="K22" s="97" t="e">
        <f t="shared" si="8"/>
        <v>#REF!</v>
      </c>
      <c r="L22" s="580" t="e">
        <f t="shared" ref="L22:N22" si="27">L21/L16</f>
        <v>#REF!</v>
      </c>
      <c r="M22" s="580" t="e">
        <f t="shared" si="27"/>
        <v>#REF!</v>
      </c>
      <c r="N22" s="580" t="e">
        <f t="shared" si="27"/>
        <v>#REF!</v>
      </c>
      <c r="O22" s="595"/>
      <c r="P22" s="596" t="e">
        <f t="shared" ref="P22" si="28">N22-M22</f>
        <v>#REF!</v>
      </c>
      <c r="Q22" s="597"/>
      <c r="R22" s="596" t="e">
        <f t="shared" ref="R22" si="29">N22-L22</f>
        <v>#REF!</v>
      </c>
    </row>
    <row r="23" spans="1:18" ht="27" customHeight="1">
      <c r="A23" s="1482"/>
      <c r="B23" s="1485"/>
      <c r="C23" s="1125" t="s">
        <v>111</v>
      </c>
      <c r="D23" s="1099" t="s">
        <v>14</v>
      </c>
      <c r="E23" s="581">
        <f>E16-E17</f>
        <v>6295.1210000000001</v>
      </c>
      <c r="F23" s="581" t="e">
        <f>#REF!</f>
        <v>#REF!</v>
      </c>
      <c r="G23" s="1105">
        <f>G24+G25</f>
        <v>6725.8609999999999</v>
      </c>
      <c r="H23" s="79" t="e">
        <f t="shared" si="5"/>
        <v>#REF!</v>
      </c>
      <c r="I23" s="97" t="e">
        <f t="shared" si="6"/>
        <v>#REF!</v>
      </c>
      <c r="J23" s="79">
        <f t="shared" si="7"/>
        <v>430.73999999999978</v>
      </c>
      <c r="K23" s="97">
        <f t="shared" si="8"/>
        <v>6.8424419482961449E-2</v>
      </c>
      <c r="L23" s="582" t="e">
        <f t="shared" ref="L23:N23" si="30">L16-L17</f>
        <v>#REF!</v>
      </c>
      <c r="M23" s="582" t="e">
        <f t="shared" si="30"/>
        <v>#REF!</v>
      </c>
      <c r="N23" s="582" t="e">
        <f t="shared" si="30"/>
        <v>#REF!</v>
      </c>
      <c r="O23" s="79" t="e">
        <f t="shared" ref="O23:O27" si="31">N23-M23</f>
        <v>#REF!</v>
      </c>
      <c r="P23" s="97" t="e">
        <f t="shared" ref="P23:P27" si="32">IF(M23=0," ",O23/M23)</f>
        <v>#REF!</v>
      </c>
      <c r="Q23" s="79" t="e">
        <f t="shared" ref="Q23:Q27" si="33">N23-L23</f>
        <v>#REF!</v>
      </c>
      <c r="R23" s="97" t="e">
        <f t="shared" ref="R23:R27" si="34">IF(L23=0," ",Q23/L23)</f>
        <v>#REF!</v>
      </c>
    </row>
    <row r="24" spans="1:18" ht="27" customHeight="1">
      <c r="A24" s="1482"/>
      <c r="B24" s="1485"/>
      <c r="C24" s="1126" t="s">
        <v>104</v>
      </c>
      <c r="D24" s="1098" t="s">
        <v>14</v>
      </c>
      <c r="E24" s="582">
        <v>37.911000000000001</v>
      </c>
      <c r="F24" s="582">
        <v>0</v>
      </c>
      <c r="G24" s="582">
        <v>42.575000000000003</v>
      </c>
      <c r="H24" s="79">
        <f t="shared" si="5"/>
        <v>42.575000000000003</v>
      </c>
      <c r="I24" s="97" t="str">
        <f t="shared" si="6"/>
        <v xml:space="preserve"> </v>
      </c>
      <c r="J24" s="79">
        <f t="shared" si="7"/>
        <v>4.6640000000000015</v>
      </c>
      <c r="K24" s="97">
        <f t="shared" si="8"/>
        <v>0.12302497955738444</v>
      </c>
      <c r="L24" s="582" t="e">
        <f>E24+август!L24</f>
        <v>#REF!</v>
      </c>
      <c r="M24" s="582" t="e">
        <f>F24+август!M24</f>
        <v>#REF!</v>
      </c>
      <c r="N24" s="582" t="e">
        <f>G24+август!N24</f>
        <v>#REF!</v>
      </c>
      <c r="O24" s="79" t="e">
        <f t="shared" si="31"/>
        <v>#REF!</v>
      </c>
      <c r="P24" s="97" t="e">
        <f t="shared" si="32"/>
        <v>#REF!</v>
      </c>
      <c r="Q24" s="79" t="e">
        <f t="shared" si="33"/>
        <v>#REF!</v>
      </c>
      <c r="R24" s="97" t="e">
        <f t="shared" si="34"/>
        <v>#REF!</v>
      </c>
    </row>
    <row r="25" spans="1:18" ht="27" customHeight="1" thickBot="1">
      <c r="A25" s="1483"/>
      <c r="B25" s="1486"/>
      <c r="C25" s="1127" t="s">
        <v>106</v>
      </c>
      <c r="D25" s="583" t="s">
        <v>14</v>
      </c>
      <c r="E25" s="584">
        <f>E23-E24</f>
        <v>6257.21</v>
      </c>
      <c r="F25" s="584" t="e">
        <f>F23-F24</f>
        <v>#REF!</v>
      </c>
      <c r="G25" s="584">
        <v>6683.2860000000001</v>
      </c>
      <c r="H25" s="599" t="e">
        <f t="shared" si="5"/>
        <v>#REF!</v>
      </c>
      <c r="I25" s="600" t="e">
        <f t="shared" si="6"/>
        <v>#REF!</v>
      </c>
      <c r="J25" s="599">
        <f t="shared" si="7"/>
        <v>426.07600000000002</v>
      </c>
      <c r="K25" s="600">
        <f t="shared" si="8"/>
        <v>6.8093607214717106E-2</v>
      </c>
      <c r="L25" s="1110" t="e">
        <f>E25+август!L25</f>
        <v>#REF!</v>
      </c>
      <c r="M25" s="1110" t="e">
        <f>F25+август!M25</f>
        <v>#REF!</v>
      </c>
      <c r="N25" s="1110" t="e">
        <f>G25+август!N25</f>
        <v>#REF!</v>
      </c>
      <c r="O25" s="1116" t="e">
        <f t="shared" si="31"/>
        <v>#REF!</v>
      </c>
      <c r="P25" s="1117" t="e">
        <f t="shared" si="32"/>
        <v>#REF!</v>
      </c>
      <c r="Q25" s="1116" t="e">
        <f t="shared" si="33"/>
        <v>#REF!</v>
      </c>
      <c r="R25" s="1118" t="e">
        <f t="shared" si="34"/>
        <v>#REF!</v>
      </c>
    </row>
    <row r="26" spans="1:18" ht="24.75" customHeight="1">
      <c r="A26" s="1471">
        <v>3</v>
      </c>
      <c r="B26" s="1474" t="s">
        <v>21</v>
      </c>
      <c r="C26" s="1124" t="s">
        <v>19</v>
      </c>
      <c r="D26" s="576" t="s">
        <v>14</v>
      </c>
      <c r="E26" s="577">
        <v>2866.817</v>
      </c>
      <c r="F26" s="578" t="e">
        <f>#REF!</f>
        <v>#REF!</v>
      </c>
      <c r="G26" s="1106">
        <f>G27+G33</f>
        <v>3020.5940000000005</v>
      </c>
      <c r="H26" s="591" t="e">
        <f>G26-F26</f>
        <v>#REF!</v>
      </c>
      <c r="I26" s="592" t="e">
        <f>IF(F26=0," ",H26/F26)</f>
        <v>#REF!</v>
      </c>
      <c r="J26" s="591">
        <f>G26-E26</f>
        <v>153.7770000000005</v>
      </c>
      <c r="K26" s="592">
        <f>IF(E26=0," ",J26/E26)</f>
        <v>5.3640326536364372E-2</v>
      </c>
      <c r="L26" s="578" t="e">
        <f>E26+август!L26</f>
        <v>#REF!</v>
      </c>
      <c r="M26" s="578" t="e">
        <f>F26+август!M26</f>
        <v>#REF!</v>
      </c>
      <c r="N26" s="578" t="e">
        <f>G26+август!N26</f>
        <v>#REF!</v>
      </c>
      <c r="O26" s="591" t="e">
        <f t="shared" si="31"/>
        <v>#REF!</v>
      </c>
      <c r="P26" s="592" t="e">
        <f t="shared" si="32"/>
        <v>#REF!</v>
      </c>
      <c r="Q26" s="591" t="e">
        <f t="shared" si="33"/>
        <v>#REF!</v>
      </c>
      <c r="R26" s="1114" t="e">
        <f t="shared" si="34"/>
        <v>#REF!</v>
      </c>
    </row>
    <row r="27" spans="1:18" ht="24.75" customHeight="1">
      <c r="A27" s="1472"/>
      <c r="B27" s="1475"/>
      <c r="C27" s="1480" t="s">
        <v>15</v>
      </c>
      <c r="D27" s="1098" t="s">
        <v>14</v>
      </c>
      <c r="E27" s="579">
        <v>367.53300000000002</v>
      </c>
      <c r="F27" s="1104" t="e">
        <f>F26-F33</f>
        <v>#REF!</v>
      </c>
      <c r="G27" s="579">
        <v>251.315</v>
      </c>
      <c r="H27" s="79" t="e">
        <f>G27-F27</f>
        <v>#REF!</v>
      </c>
      <c r="I27" s="97" t="e">
        <f>IF(F27=0," ",H27/F27)</f>
        <v>#REF!</v>
      </c>
      <c r="J27" s="79">
        <f>G27-E27</f>
        <v>-116.21800000000002</v>
      </c>
      <c r="K27" s="97">
        <f>IF(E27=0," ",J27/E27)</f>
        <v>-0.31621106131966387</v>
      </c>
      <c r="L27" s="586" t="e">
        <f>E27+август!L27</f>
        <v>#REF!</v>
      </c>
      <c r="M27" s="586" t="e">
        <f>F27+август!M27</f>
        <v>#REF!</v>
      </c>
      <c r="N27" s="586" t="e">
        <f>G27+август!N27</f>
        <v>#REF!</v>
      </c>
      <c r="O27" s="79" t="e">
        <f t="shared" si="31"/>
        <v>#REF!</v>
      </c>
      <c r="P27" s="97" t="e">
        <f t="shared" si="32"/>
        <v>#REF!</v>
      </c>
      <c r="Q27" s="79" t="e">
        <f t="shared" si="33"/>
        <v>#REF!</v>
      </c>
      <c r="R27" s="97" t="e">
        <f t="shared" si="34"/>
        <v>#REF!</v>
      </c>
    </row>
    <row r="28" spans="1:18" ht="24.75" customHeight="1">
      <c r="A28" s="1472"/>
      <c r="B28" s="1475"/>
      <c r="C28" s="1480"/>
      <c r="D28" s="1098" t="s">
        <v>16</v>
      </c>
      <c r="E28" s="580">
        <f>E27/E26</f>
        <v>0.12820246287084247</v>
      </c>
      <c r="F28" s="49" t="e">
        <f>F27/F26</f>
        <v>#REF!</v>
      </c>
      <c r="G28" s="580">
        <f>G27/G26</f>
        <v>8.3200522811076219E-2</v>
      </c>
      <c r="H28" s="595"/>
      <c r="I28" s="596" t="e">
        <f>G28-F28</f>
        <v>#REF!</v>
      </c>
      <c r="J28" s="597"/>
      <c r="K28" s="596">
        <f>G28-E28</f>
        <v>-4.5001940059766252E-2</v>
      </c>
      <c r="L28" s="580" t="e">
        <f t="shared" ref="L28:N28" si="35">L27/L26</f>
        <v>#REF!</v>
      </c>
      <c r="M28" s="580" t="e">
        <f t="shared" si="35"/>
        <v>#REF!</v>
      </c>
      <c r="N28" s="580" t="e">
        <f t="shared" si="35"/>
        <v>#REF!</v>
      </c>
      <c r="O28" s="595"/>
      <c r="P28" s="596" t="e">
        <f t="shared" ref="P28" si="36">N28-M28</f>
        <v>#REF!</v>
      </c>
      <c r="Q28" s="597"/>
      <c r="R28" s="596" t="e">
        <f t="shared" ref="R28" si="37">N28-L28</f>
        <v>#REF!</v>
      </c>
    </row>
    <row r="29" spans="1:18" ht="24.75" hidden="1" customHeight="1">
      <c r="A29" s="1472"/>
      <c r="B29" s="1475"/>
      <c r="C29" s="1480" t="s">
        <v>17</v>
      </c>
      <c r="D29" s="1098" t="s">
        <v>14</v>
      </c>
      <c r="E29" s="579">
        <v>337.03300000000002</v>
      </c>
      <c r="F29" s="579" t="e">
        <f>#REF!</f>
        <v>#REF!</v>
      </c>
      <c r="G29" s="579" t="e">
        <f>F30*G26</f>
        <v>#REF!</v>
      </c>
      <c r="H29" s="79" t="e">
        <f t="shared" ref="H29:H45" si="38">G29-F29</f>
        <v>#REF!</v>
      </c>
      <c r="I29" s="97" t="e">
        <f t="shared" ref="I29:I45" si="39">IF(F29=0," ",H29/F29)</f>
        <v>#REF!</v>
      </c>
      <c r="J29" s="79" t="e">
        <f t="shared" ref="J29:J45" si="40">G29-E29</f>
        <v>#REF!</v>
      </c>
      <c r="K29" s="97" t="e">
        <f t="shared" ref="K29:K45" si="41">IF(E29=0," ",J29/E29)</f>
        <v>#REF!</v>
      </c>
      <c r="L29" s="586" t="e">
        <f>E29+август!L29</f>
        <v>#REF!</v>
      </c>
      <c r="M29" s="586" t="e">
        <f>F29+август!M29</f>
        <v>#REF!</v>
      </c>
      <c r="N29" s="586" t="e">
        <f>G29+август!N29</f>
        <v>#REF!</v>
      </c>
      <c r="O29" s="79" t="e">
        <f t="shared" ref="O29" si="42">N29-M29</f>
        <v>#REF!</v>
      </c>
      <c r="P29" s="97" t="e">
        <f t="shared" ref="P29" si="43">IF(M29=0," ",O29/M29)</f>
        <v>#REF!</v>
      </c>
      <c r="Q29" s="79" t="e">
        <f t="shared" ref="Q29" si="44">N29-L29</f>
        <v>#REF!</v>
      </c>
      <c r="R29" s="97" t="e">
        <f t="shared" ref="R29" si="45">IF(L29=0," ",Q29/L29)</f>
        <v>#REF!</v>
      </c>
    </row>
    <row r="30" spans="1:18" ht="24.75" hidden="1" customHeight="1">
      <c r="A30" s="1472"/>
      <c r="B30" s="1475"/>
      <c r="C30" s="1480"/>
      <c r="D30" s="1098" t="s">
        <v>16</v>
      </c>
      <c r="E30" s="580">
        <f>E29/E26</f>
        <v>0.11756348591486657</v>
      </c>
      <c r="F30" s="580" t="e">
        <f>F29/F26</f>
        <v>#REF!</v>
      </c>
      <c r="G30" s="580" t="e">
        <f>G29/G26</f>
        <v>#REF!</v>
      </c>
      <c r="H30" s="79" t="e">
        <f t="shared" si="38"/>
        <v>#REF!</v>
      </c>
      <c r="I30" s="97" t="e">
        <f t="shared" si="39"/>
        <v>#REF!</v>
      </c>
      <c r="J30" s="79" t="e">
        <f t="shared" si="40"/>
        <v>#REF!</v>
      </c>
      <c r="K30" s="97" t="e">
        <f t="shared" si="41"/>
        <v>#REF!</v>
      </c>
      <c r="L30" s="580" t="e">
        <f t="shared" ref="L30:N30" si="46">L29/L26</f>
        <v>#REF!</v>
      </c>
      <c r="M30" s="580" t="e">
        <f t="shared" si="46"/>
        <v>#REF!</v>
      </c>
      <c r="N30" s="580" t="e">
        <f t="shared" si="46"/>
        <v>#REF!</v>
      </c>
      <c r="O30" s="595"/>
      <c r="P30" s="596" t="e">
        <f t="shared" ref="P30" si="47">N30-M30</f>
        <v>#REF!</v>
      </c>
      <c r="Q30" s="597"/>
      <c r="R30" s="596" t="e">
        <f t="shared" ref="R30" si="48">N30-L30</f>
        <v>#REF!</v>
      </c>
    </row>
    <row r="31" spans="1:18" ht="24.75" hidden="1" customHeight="1">
      <c r="A31" s="1472"/>
      <c r="B31" s="1475"/>
      <c r="C31" s="1480" t="s">
        <v>18</v>
      </c>
      <c r="D31" s="1098" t="s">
        <v>14</v>
      </c>
      <c r="E31" s="579">
        <v>30.5</v>
      </c>
      <c r="F31" s="579" t="e">
        <f>F27-F29</f>
        <v>#REF!</v>
      </c>
      <c r="G31" s="579" t="e">
        <f>G27-G29</f>
        <v>#REF!</v>
      </c>
      <c r="H31" s="79" t="e">
        <f t="shared" si="38"/>
        <v>#REF!</v>
      </c>
      <c r="I31" s="97" t="e">
        <f t="shared" si="39"/>
        <v>#REF!</v>
      </c>
      <c r="J31" s="79" t="e">
        <f t="shared" si="40"/>
        <v>#REF!</v>
      </c>
      <c r="K31" s="97" t="e">
        <f t="shared" si="41"/>
        <v>#REF!</v>
      </c>
      <c r="L31" s="586" t="e">
        <f>E31+август!L31</f>
        <v>#REF!</v>
      </c>
      <c r="M31" s="586" t="e">
        <f>F31+август!M31</f>
        <v>#REF!</v>
      </c>
      <c r="N31" s="586" t="e">
        <f>G31+август!N31</f>
        <v>#REF!</v>
      </c>
      <c r="O31" s="79" t="e">
        <f t="shared" ref="O31" si="49">N31-M31</f>
        <v>#REF!</v>
      </c>
      <c r="P31" s="97" t="e">
        <f t="shared" ref="P31" si="50">IF(M31=0," ",O31/M31)</f>
        <v>#REF!</v>
      </c>
      <c r="Q31" s="79" t="e">
        <f t="shared" ref="Q31" si="51">N31-L31</f>
        <v>#REF!</v>
      </c>
      <c r="R31" s="97" t="e">
        <f t="shared" ref="R31" si="52">IF(L31=0," ",Q31/L31)</f>
        <v>#REF!</v>
      </c>
    </row>
    <row r="32" spans="1:18" ht="24.75" hidden="1" customHeight="1">
      <c r="A32" s="1472"/>
      <c r="B32" s="1475"/>
      <c r="C32" s="1480"/>
      <c r="D32" s="1098" t="s">
        <v>16</v>
      </c>
      <c r="E32" s="580">
        <v>-3.0059693742668109E-3</v>
      </c>
      <c r="F32" s="580" t="e">
        <f>F31/F26</f>
        <v>#REF!</v>
      </c>
      <c r="G32" s="580" t="e">
        <f>G31/G26</f>
        <v>#REF!</v>
      </c>
      <c r="H32" s="79" t="e">
        <f t="shared" si="38"/>
        <v>#REF!</v>
      </c>
      <c r="I32" s="97" t="e">
        <f t="shared" si="39"/>
        <v>#REF!</v>
      </c>
      <c r="J32" s="79" t="e">
        <f t="shared" si="40"/>
        <v>#REF!</v>
      </c>
      <c r="K32" s="97" t="e">
        <f t="shared" si="41"/>
        <v>#REF!</v>
      </c>
      <c r="L32" s="580" t="e">
        <f t="shared" ref="L32:N32" si="53">L31/L26</f>
        <v>#REF!</v>
      </c>
      <c r="M32" s="580" t="e">
        <f t="shared" si="53"/>
        <v>#REF!</v>
      </c>
      <c r="N32" s="580" t="e">
        <f t="shared" si="53"/>
        <v>#REF!</v>
      </c>
      <c r="O32" s="595"/>
      <c r="P32" s="596" t="e">
        <f t="shared" ref="P32" si="54">N32-M32</f>
        <v>#REF!</v>
      </c>
      <c r="Q32" s="597"/>
      <c r="R32" s="596" t="e">
        <f t="shared" ref="R32" si="55">N32-L32</f>
        <v>#REF!</v>
      </c>
    </row>
    <row r="33" spans="1:18" ht="32.25" customHeight="1">
      <c r="A33" s="1472"/>
      <c r="B33" s="1475"/>
      <c r="C33" s="1125" t="s">
        <v>111</v>
      </c>
      <c r="D33" s="1098" t="s">
        <v>14</v>
      </c>
      <c r="E33" s="582">
        <f>E26-E27</f>
        <v>2499.2840000000001</v>
      </c>
      <c r="F33" s="582" t="e">
        <f>#REF!</f>
        <v>#REF!</v>
      </c>
      <c r="G33" s="1105">
        <f>G34+G35</f>
        <v>2769.2790000000005</v>
      </c>
      <c r="H33" s="79" t="e">
        <f t="shared" si="38"/>
        <v>#REF!</v>
      </c>
      <c r="I33" s="97" t="e">
        <f t="shared" si="39"/>
        <v>#REF!</v>
      </c>
      <c r="J33" s="79">
        <f t="shared" si="40"/>
        <v>269.99500000000035</v>
      </c>
      <c r="K33" s="97">
        <f t="shared" si="41"/>
        <v>0.10802893948826957</v>
      </c>
      <c r="L33" s="582" t="e">
        <f t="shared" ref="L33:N33" si="56">L26-L27</f>
        <v>#REF!</v>
      </c>
      <c r="M33" s="582" t="e">
        <f t="shared" si="56"/>
        <v>#REF!</v>
      </c>
      <c r="N33" s="582" t="e">
        <f t="shared" si="56"/>
        <v>#REF!</v>
      </c>
      <c r="O33" s="79" t="e">
        <f t="shared" ref="O33:O37" si="57">N33-M33</f>
        <v>#REF!</v>
      </c>
      <c r="P33" s="97" t="e">
        <f t="shared" ref="P33:P37" si="58">IF(M33=0," ",O33/M33)</f>
        <v>#REF!</v>
      </c>
      <c r="Q33" s="79" t="e">
        <f t="shared" ref="Q33:Q37" si="59">N33-L33</f>
        <v>#REF!</v>
      </c>
      <c r="R33" s="97" t="e">
        <f t="shared" ref="R33:R37" si="60">IF(L33=0," ",Q33/L33)</f>
        <v>#REF!</v>
      </c>
    </row>
    <row r="34" spans="1:18" ht="32.25" customHeight="1">
      <c r="A34" s="1472"/>
      <c r="B34" s="1475"/>
      <c r="C34" s="1126" t="s">
        <v>104</v>
      </c>
      <c r="D34" s="1098" t="s">
        <v>14</v>
      </c>
      <c r="E34" s="582">
        <v>58.497</v>
      </c>
      <c r="F34" s="582">
        <v>20.355</v>
      </c>
      <c r="G34" s="582">
        <v>6.0010000000000003</v>
      </c>
      <c r="H34" s="79">
        <f t="shared" si="38"/>
        <v>-14.353999999999999</v>
      </c>
      <c r="I34" s="97">
        <f t="shared" si="39"/>
        <v>-0.70518300171947923</v>
      </c>
      <c r="J34" s="79">
        <f t="shared" si="40"/>
        <v>-52.496000000000002</v>
      </c>
      <c r="K34" s="97">
        <f t="shared" si="41"/>
        <v>-0.89741354257483297</v>
      </c>
      <c r="L34" s="582" t="e">
        <f>E34+август!L34</f>
        <v>#REF!</v>
      </c>
      <c r="M34" s="582" t="e">
        <f>F34+август!M34</f>
        <v>#REF!</v>
      </c>
      <c r="N34" s="582" t="e">
        <f>G34+август!N34</f>
        <v>#REF!</v>
      </c>
      <c r="O34" s="79" t="e">
        <f t="shared" si="57"/>
        <v>#REF!</v>
      </c>
      <c r="P34" s="97" t="e">
        <f t="shared" si="58"/>
        <v>#REF!</v>
      </c>
      <c r="Q34" s="79" t="e">
        <f t="shared" si="59"/>
        <v>#REF!</v>
      </c>
      <c r="R34" s="97" t="e">
        <f t="shared" si="60"/>
        <v>#REF!</v>
      </c>
    </row>
    <row r="35" spans="1:18" ht="32.25" customHeight="1" thickBot="1">
      <c r="A35" s="1473"/>
      <c r="B35" s="1476"/>
      <c r="C35" s="1127" t="s">
        <v>106</v>
      </c>
      <c r="D35" s="583" t="s">
        <v>14</v>
      </c>
      <c r="E35" s="584">
        <f>E33-E34</f>
        <v>2440.7870000000003</v>
      </c>
      <c r="F35" s="584" t="e">
        <f>F33-F34</f>
        <v>#REF!</v>
      </c>
      <c r="G35" s="584">
        <v>2763.2780000000002</v>
      </c>
      <c r="H35" s="599" t="e">
        <f t="shared" si="38"/>
        <v>#REF!</v>
      </c>
      <c r="I35" s="600" t="e">
        <f t="shared" si="39"/>
        <v>#REF!</v>
      </c>
      <c r="J35" s="599">
        <f t="shared" si="40"/>
        <v>322.49099999999999</v>
      </c>
      <c r="K35" s="600">
        <f t="shared" si="41"/>
        <v>0.1321258266288701</v>
      </c>
      <c r="L35" s="1110" t="e">
        <f>E35+август!L35</f>
        <v>#REF!</v>
      </c>
      <c r="M35" s="1110" t="e">
        <f>F35+август!M35</f>
        <v>#REF!</v>
      </c>
      <c r="N35" s="1110" t="e">
        <f>G35+август!N35</f>
        <v>#REF!</v>
      </c>
      <c r="O35" s="1116" t="e">
        <f t="shared" si="57"/>
        <v>#REF!</v>
      </c>
      <c r="P35" s="1117" t="e">
        <f t="shared" si="58"/>
        <v>#REF!</v>
      </c>
      <c r="Q35" s="1116" t="e">
        <f t="shared" si="59"/>
        <v>#REF!</v>
      </c>
      <c r="R35" s="1118" t="e">
        <f t="shared" si="60"/>
        <v>#REF!</v>
      </c>
    </row>
    <row r="36" spans="1:18" ht="24.75" customHeight="1">
      <c r="A36" s="1471">
        <v>4</v>
      </c>
      <c r="B36" s="1474" t="s">
        <v>22</v>
      </c>
      <c r="C36" s="1124" t="s">
        <v>19</v>
      </c>
      <c r="D36" s="576" t="s">
        <v>14</v>
      </c>
      <c r="E36" s="577">
        <v>28.097999999999999</v>
      </c>
      <c r="F36" s="1104" t="e">
        <f>#REF!</f>
        <v>#REF!</v>
      </c>
      <c r="G36" s="1106">
        <f>G37+G43</f>
        <v>43.472999999999999</v>
      </c>
      <c r="H36" s="591" t="e">
        <f t="shared" si="38"/>
        <v>#REF!</v>
      </c>
      <c r="I36" s="592" t="e">
        <f t="shared" si="39"/>
        <v>#REF!</v>
      </c>
      <c r="J36" s="591">
        <f t="shared" si="40"/>
        <v>15.375</v>
      </c>
      <c r="K36" s="592">
        <f t="shared" si="41"/>
        <v>0.54719197095878713</v>
      </c>
      <c r="L36" s="578" t="e">
        <f>E36+август!L36</f>
        <v>#REF!</v>
      </c>
      <c r="M36" s="578" t="e">
        <f>F36+август!M36</f>
        <v>#REF!</v>
      </c>
      <c r="N36" s="578" t="e">
        <f>G36+август!N36</f>
        <v>#REF!</v>
      </c>
      <c r="O36" s="591" t="e">
        <f t="shared" si="57"/>
        <v>#REF!</v>
      </c>
      <c r="P36" s="592" t="e">
        <f t="shared" si="58"/>
        <v>#REF!</v>
      </c>
      <c r="Q36" s="591" t="e">
        <f t="shared" si="59"/>
        <v>#REF!</v>
      </c>
      <c r="R36" s="1114" t="e">
        <f t="shared" si="60"/>
        <v>#REF!</v>
      </c>
    </row>
    <row r="37" spans="1:18" ht="24.75" customHeight="1">
      <c r="A37" s="1472"/>
      <c r="B37" s="1475"/>
      <c r="C37" s="1480" t="s">
        <v>15</v>
      </c>
      <c r="D37" s="1098" t="s">
        <v>14</v>
      </c>
      <c r="E37" s="579">
        <v>8.1519999999999992</v>
      </c>
      <c r="F37" s="1104" t="e">
        <f>F36-F43</f>
        <v>#REF!</v>
      </c>
      <c r="G37" s="579">
        <v>12.02</v>
      </c>
      <c r="H37" s="79" t="e">
        <f t="shared" si="38"/>
        <v>#REF!</v>
      </c>
      <c r="I37" s="97" t="e">
        <f t="shared" si="39"/>
        <v>#REF!</v>
      </c>
      <c r="J37" s="79">
        <f t="shared" si="40"/>
        <v>3.8680000000000003</v>
      </c>
      <c r="K37" s="97">
        <f t="shared" si="41"/>
        <v>0.47448478900883229</v>
      </c>
      <c r="L37" s="586" t="e">
        <f>E37+август!L37</f>
        <v>#REF!</v>
      </c>
      <c r="M37" s="586" t="e">
        <f>F37+август!M37</f>
        <v>#REF!</v>
      </c>
      <c r="N37" s="586" t="e">
        <f>G37+август!N37</f>
        <v>#REF!</v>
      </c>
      <c r="O37" s="79" t="e">
        <f t="shared" si="57"/>
        <v>#REF!</v>
      </c>
      <c r="P37" s="97" t="e">
        <f t="shared" si="58"/>
        <v>#REF!</v>
      </c>
      <c r="Q37" s="79" t="e">
        <f t="shared" si="59"/>
        <v>#REF!</v>
      </c>
      <c r="R37" s="97" t="e">
        <f t="shared" si="60"/>
        <v>#REF!</v>
      </c>
    </row>
    <row r="38" spans="1:18" ht="24.75" customHeight="1">
      <c r="A38" s="1472"/>
      <c r="B38" s="1475"/>
      <c r="C38" s="1480"/>
      <c r="D38" s="1098" t="s">
        <v>16</v>
      </c>
      <c r="E38" s="580">
        <f>E37/E36</f>
        <v>0.29012741120364438</v>
      </c>
      <c r="F38" s="49" t="e">
        <f>F37/F36</f>
        <v>#REF!</v>
      </c>
      <c r="G38" s="580">
        <f>G37/G36</f>
        <v>0.27649345570814066</v>
      </c>
      <c r="H38" s="595"/>
      <c r="I38" s="596" t="e">
        <f>G38-F38</f>
        <v>#REF!</v>
      </c>
      <c r="J38" s="597"/>
      <c r="K38" s="596">
        <f>G38-E38</f>
        <v>-1.3633955495503725E-2</v>
      </c>
      <c r="L38" s="580" t="e">
        <f t="shared" ref="L38:N38" si="61">L37/L36</f>
        <v>#REF!</v>
      </c>
      <c r="M38" s="580" t="e">
        <f t="shared" si="61"/>
        <v>#REF!</v>
      </c>
      <c r="N38" s="580" t="e">
        <f t="shared" si="61"/>
        <v>#REF!</v>
      </c>
      <c r="O38" s="595"/>
      <c r="P38" s="596" t="e">
        <f t="shared" ref="P38" si="62">N38-M38</f>
        <v>#REF!</v>
      </c>
      <c r="Q38" s="597"/>
      <c r="R38" s="596" t="e">
        <f t="shared" ref="R38" si="63">N38-L38</f>
        <v>#REF!</v>
      </c>
    </row>
    <row r="39" spans="1:18" ht="24.75" hidden="1" customHeight="1">
      <c r="A39" s="1472"/>
      <c r="B39" s="1475"/>
      <c r="C39" s="1480" t="s">
        <v>17</v>
      </c>
      <c r="D39" s="1098" t="s">
        <v>14</v>
      </c>
      <c r="E39" s="579">
        <v>5.7089999999999996</v>
      </c>
      <c r="F39" s="579" t="e">
        <f>#REF!</f>
        <v>#REF!</v>
      </c>
      <c r="G39" s="579" t="e">
        <f>F40*G36</f>
        <v>#REF!</v>
      </c>
      <c r="H39" s="79" t="e">
        <f t="shared" si="38"/>
        <v>#REF!</v>
      </c>
      <c r="I39" s="97" t="e">
        <f t="shared" si="39"/>
        <v>#REF!</v>
      </c>
      <c r="J39" s="79" t="e">
        <f t="shared" si="40"/>
        <v>#REF!</v>
      </c>
      <c r="K39" s="97" t="e">
        <f t="shared" si="41"/>
        <v>#REF!</v>
      </c>
      <c r="L39" s="586" t="e">
        <f>E39+август!L39</f>
        <v>#REF!</v>
      </c>
      <c r="M39" s="586" t="e">
        <f>F39+август!M39</f>
        <v>#REF!</v>
      </c>
      <c r="N39" s="586" t="e">
        <f>G39+август!N39</f>
        <v>#REF!</v>
      </c>
      <c r="O39" s="79" t="e">
        <f t="shared" ref="O39" si="64">N39-M39</f>
        <v>#REF!</v>
      </c>
      <c r="P39" s="97" t="e">
        <f t="shared" ref="P39" si="65">IF(M39=0," ",O39/M39)</f>
        <v>#REF!</v>
      </c>
      <c r="Q39" s="79" t="e">
        <f t="shared" ref="Q39" si="66">N39-L39</f>
        <v>#REF!</v>
      </c>
      <c r="R39" s="97" t="e">
        <f t="shared" ref="R39" si="67">IF(L39=0," ",Q39/L39)</f>
        <v>#REF!</v>
      </c>
    </row>
    <row r="40" spans="1:18" ht="24.75" hidden="1" customHeight="1">
      <c r="A40" s="1472"/>
      <c r="B40" s="1475"/>
      <c r="C40" s="1480"/>
      <c r="D40" s="1098" t="s">
        <v>16</v>
      </c>
      <c r="E40" s="580">
        <f>E39/E36</f>
        <v>0.20318172111894084</v>
      </c>
      <c r="F40" s="580" t="e">
        <f>F39/F36</f>
        <v>#REF!</v>
      </c>
      <c r="G40" s="580" t="e">
        <f>G39/G36</f>
        <v>#REF!</v>
      </c>
      <c r="H40" s="79" t="e">
        <f t="shared" si="38"/>
        <v>#REF!</v>
      </c>
      <c r="I40" s="97" t="e">
        <f t="shared" si="39"/>
        <v>#REF!</v>
      </c>
      <c r="J40" s="79" t="e">
        <f t="shared" si="40"/>
        <v>#REF!</v>
      </c>
      <c r="K40" s="97" t="e">
        <f t="shared" si="41"/>
        <v>#REF!</v>
      </c>
      <c r="L40" s="580" t="e">
        <f t="shared" ref="L40:N40" si="68">L39/L36</f>
        <v>#REF!</v>
      </c>
      <c r="M40" s="580" t="e">
        <f t="shared" si="68"/>
        <v>#REF!</v>
      </c>
      <c r="N40" s="580" t="e">
        <f t="shared" si="68"/>
        <v>#REF!</v>
      </c>
      <c r="O40" s="595"/>
      <c r="P40" s="596" t="e">
        <f t="shared" ref="P40" si="69">N40-M40</f>
        <v>#REF!</v>
      </c>
      <c r="Q40" s="597"/>
      <c r="R40" s="596" t="e">
        <f t="shared" ref="R40" si="70">N40-L40</f>
        <v>#REF!</v>
      </c>
    </row>
    <row r="41" spans="1:18" ht="24.75" hidden="1" customHeight="1">
      <c r="A41" s="1472"/>
      <c r="B41" s="1475"/>
      <c r="C41" s="1480" t="s">
        <v>18</v>
      </c>
      <c r="D41" s="1098" t="s">
        <v>14</v>
      </c>
      <c r="E41" s="579">
        <v>2.4429999999999996</v>
      </c>
      <c r="F41" s="579" t="e">
        <f>F37-F39</f>
        <v>#REF!</v>
      </c>
      <c r="G41" s="579" t="e">
        <f>G37-G39</f>
        <v>#REF!</v>
      </c>
      <c r="H41" s="79" t="e">
        <f t="shared" si="38"/>
        <v>#REF!</v>
      </c>
      <c r="I41" s="97" t="e">
        <f t="shared" si="39"/>
        <v>#REF!</v>
      </c>
      <c r="J41" s="79" t="e">
        <f t="shared" si="40"/>
        <v>#REF!</v>
      </c>
      <c r="K41" s="97" t="e">
        <f t="shared" si="41"/>
        <v>#REF!</v>
      </c>
      <c r="L41" s="586" t="e">
        <f>E41+август!L41</f>
        <v>#REF!</v>
      </c>
      <c r="M41" s="586" t="e">
        <f>F41+август!M41</f>
        <v>#REF!</v>
      </c>
      <c r="N41" s="586" t="e">
        <f>G41+август!N41</f>
        <v>#REF!</v>
      </c>
      <c r="O41" s="79" t="e">
        <f t="shared" ref="O41" si="71">N41-M41</f>
        <v>#REF!</v>
      </c>
      <c r="P41" s="97" t="e">
        <f t="shared" ref="P41" si="72">IF(M41=0," ",O41/M41)</f>
        <v>#REF!</v>
      </c>
      <c r="Q41" s="79" t="e">
        <f t="shared" ref="Q41" si="73">N41-L41</f>
        <v>#REF!</v>
      </c>
      <c r="R41" s="97" t="e">
        <f t="shared" ref="R41" si="74">IF(L41=0," ",Q41/L41)</f>
        <v>#REF!</v>
      </c>
    </row>
    <row r="42" spans="1:18" ht="24.75" hidden="1" customHeight="1">
      <c r="A42" s="1472"/>
      <c r="B42" s="1475"/>
      <c r="C42" s="1480"/>
      <c r="D42" s="1098" t="s">
        <v>16</v>
      </c>
      <c r="E42" s="580">
        <v>-3.0059693742668109E-3</v>
      </c>
      <c r="F42" s="580" t="e">
        <f>F41/F36</f>
        <v>#REF!</v>
      </c>
      <c r="G42" s="580" t="e">
        <f>G41/G36</f>
        <v>#REF!</v>
      </c>
      <c r="H42" s="79" t="e">
        <f t="shared" si="38"/>
        <v>#REF!</v>
      </c>
      <c r="I42" s="97" t="e">
        <f t="shared" si="39"/>
        <v>#REF!</v>
      </c>
      <c r="J42" s="79" t="e">
        <f t="shared" si="40"/>
        <v>#REF!</v>
      </c>
      <c r="K42" s="97" t="e">
        <f t="shared" si="41"/>
        <v>#REF!</v>
      </c>
      <c r="L42" s="580" t="e">
        <f t="shared" ref="L42:N42" si="75">L41/L36</f>
        <v>#REF!</v>
      </c>
      <c r="M42" s="580" t="e">
        <f t="shared" si="75"/>
        <v>#REF!</v>
      </c>
      <c r="N42" s="580" t="e">
        <f t="shared" si="75"/>
        <v>#REF!</v>
      </c>
      <c r="O42" s="595"/>
      <c r="P42" s="596" t="e">
        <f t="shared" ref="P42" si="76">N42-M42</f>
        <v>#REF!</v>
      </c>
      <c r="Q42" s="597"/>
      <c r="R42" s="596" t="e">
        <f t="shared" ref="R42" si="77">N42-L42</f>
        <v>#REF!</v>
      </c>
    </row>
    <row r="43" spans="1:18" ht="31.5" customHeight="1">
      <c r="A43" s="1472"/>
      <c r="B43" s="1475"/>
      <c r="C43" s="1125" t="s">
        <v>111</v>
      </c>
      <c r="D43" s="1098" t="s">
        <v>14</v>
      </c>
      <c r="E43" s="582">
        <f>E36-E37</f>
        <v>19.945999999999998</v>
      </c>
      <c r="F43" s="582" t="e">
        <f>#REF!</f>
        <v>#REF!</v>
      </c>
      <c r="G43" s="1105">
        <f>G44+G45</f>
        <v>31.452999999999999</v>
      </c>
      <c r="H43" s="79" t="e">
        <f t="shared" si="38"/>
        <v>#REF!</v>
      </c>
      <c r="I43" s="97" t="e">
        <f t="shared" si="39"/>
        <v>#REF!</v>
      </c>
      <c r="J43" s="79">
        <f t="shared" si="40"/>
        <v>11.507000000000001</v>
      </c>
      <c r="K43" s="97">
        <f t="shared" si="41"/>
        <v>0.57690765065677341</v>
      </c>
      <c r="L43" s="582" t="e">
        <f t="shared" ref="L43:N43" si="78">L36-L37</f>
        <v>#REF!</v>
      </c>
      <c r="M43" s="582" t="e">
        <f t="shared" si="78"/>
        <v>#REF!</v>
      </c>
      <c r="N43" s="582" t="e">
        <f t="shared" si="78"/>
        <v>#REF!</v>
      </c>
      <c r="O43" s="79" t="e">
        <f t="shared" ref="O43:O47" si="79">N43-M43</f>
        <v>#REF!</v>
      </c>
      <c r="P43" s="97" t="e">
        <f t="shared" ref="P43:P47" si="80">IF(M43=0," ",O43/M43)</f>
        <v>#REF!</v>
      </c>
      <c r="Q43" s="79" t="e">
        <f t="shared" ref="Q43:Q47" si="81">N43-L43</f>
        <v>#REF!</v>
      </c>
      <c r="R43" s="97" t="e">
        <f t="shared" ref="R43:R47" si="82">IF(L43=0," ",Q43/L43)</f>
        <v>#REF!</v>
      </c>
    </row>
    <row r="44" spans="1:18" ht="31.5" customHeight="1">
      <c r="A44" s="1472"/>
      <c r="B44" s="1475"/>
      <c r="C44" s="1126" t="s">
        <v>104</v>
      </c>
      <c r="D44" s="1098" t="s">
        <v>14</v>
      </c>
      <c r="E44" s="582">
        <v>0</v>
      </c>
      <c r="F44" s="582">
        <v>0</v>
      </c>
      <c r="G44" s="582">
        <v>0</v>
      </c>
      <c r="H44" s="79">
        <f t="shared" ref="H44" si="83">G44-F44</f>
        <v>0</v>
      </c>
      <c r="I44" s="97" t="str">
        <f t="shared" ref="I44" si="84">IF(F44=0," ",H44/F44)</f>
        <v xml:space="preserve"> </v>
      </c>
      <c r="J44" s="79">
        <f>F44-E44</f>
        <v>0</v>
      </c>
      <c r="K44" s="97" t="str">
        <f t="shared" si="41"/>
        <v xml:space="preserve"> </v>
      </c>
      <c r="L44" s="582" t="e">
        <f>E44+август!L44</f>
        <v>#REF!</v>
      </c>
      <c r="M44" s="582" t="e">
        <f>F44+август!M44</f>
        <v>#REF!</v>
      </c>
      <c r="N44" s="582" t="e">
        <f>G44+август!N44</f>
        <v>#REF!</v>
      </c>
      <c r="O44" s="79" t="e">
        <f t="shared" si="79"/>
        <v>#REF!</v>
      </c>
      <c r="P44" s="97" t="e">
        <f t="shared" si="80"/>
        <v>#REF!</v>
      </c>
      <c r="Q44" s="79" t="e">
        <f t="shared" si="81"/>
        <v>#REF!</v>
      </c>
      <c r="R44" s="97" t="e">
        <f t="shared" si="82"/>
        <v>#REF!</v>
      </c>
    </row>
    <row r="45" spans="1:18" ht="31.5" customHeight="1" thickBot="1">
      <c r="A45" s="1473"/>
      <c r="B45" s="1476"/>
      <c r="C45" s="1127" t="s">
        <v>106</v>
      </c>
      <c r="D45" s="583" t="s">
        <v>14</v>
      </c>
      <c r="E45" s="584">
        <f>E43-E44</f>
        <v>19.945999999999998</v>
      </c>
      <c r="F45" s="584" t="e">
        <f>F43-F44</f>
        <v>#REF!</v>
      </c>
      <c r="G45" s="584">
        <v>31.452999999999999</v>
      </c>
      <c r="H45" s="599" t="e">
        <f t="shared" si="38"/>
        <v>#REF!</v>
      </c>
      <c r="I45" s="600" t="e">
        <f t="shared" si="39"/>
        <v>#REF!</v>
      </c>
      <c r="J45" s="599">
        <f t="shared" si="40"/>
        <v>11.507000000000001</v>
      </c>
      <c r="K45" s="600">
        <f t="shared" si="41"/>
        <v>0.57690765065677341</v>
      </c>
      <c r="L45" s="1110" t="e">
        <f>E45+август!L45</f>
        <v>#REF!</v>
      </c>
      <c r="M45" s="1110" t="e">
        <f>F45+август!M45</f>
        <v>#REF!</v>
      </c>
      <c r="N45" s="1110" t="e">
        <f>G45+август!N45</f>
        <v>#REF!</v>
      </c>
      <c r="O45" s="1116" t="e">
        <f t="shared" si="79"/>
        <v>#REF!</v>
      </c>
      <c r="P45" s="1117" t="e">
        <f t="shared" si="80"/>
        <v>#REF!</v>
      </c>
      <c r="Q45" s="1116" t="e">
        <f t="shared" si="81"/>
        <v>#REF!</v>
      </c>
      <c r="R45" s="1118" t="e">
        <f t="shared" si="82"/>
        <v>#REF!</v>
      </c>
    </row>
    <row r="46" spans="1:18" ht="24.75" customHeight="1">
      <c r="A46" s="1471"/>
      <c r="B46" s="1487" t="s">
        <v>314</v>
      </c>
      <c r="C46" s="1124" t="s">
        <v>19</v>
      </c>
      <c r="D46" s="576" t="s">
        <v>14</v>
      </c>
      <c r="E46" s="577">
        <f t="shared" ref="E46:G47" si="85">E26+E36</f>
        <v>2894.915</v>
      </c>
      <c r="F46" s="578" t="e">
        <f t="shared" si="85"/>
        <v>#REF!</v>
      </c>
      <c r="G46" s="578">
        <f t="shared" si="85"/>
        <v>3064.0670000000005</v>
      </c>
      <c r="H46" s="591" t="e">
        <f>G46-F46</f>
        <v>#REF!</v>
      </c>
      <c r="I46" s="592" t="e">
        <f>IF(F46=0," ",H46/F46)</f>
        <v>#REF!</v>
      </c>
      <c r="J46" s="591">
        <f>G46-E46</f>
        <v>169.1520000000005</v>
      </c>
      <c r="K46" s="592">
        <f>IF(E46=0," ",J46/E46)</f>
        <v>5.8430731126820824E-2</v>
      </c>
      <c r="L46" s="578" t="e">
        <f>E46+август!L46</f>
        <v>#REF!</v>
      </c>
      <c r="M46" s="578" t="e">
        <f>F46+август!M46</f>
        <v>#REF!</v>
      </c>
      <c r="N46" s="578" t="e">
        <f>G46+август!N46</f>
        <v>#REF!</v>
      </c>
      <c r="O46" s="591" t="e">
        <f t="shared" si="79"/>
        <v>#REF!</v>
      </c>
      <c r="P46" s="592" t="e">
        <f t="shared" si="80"/>
        <v>#REF!</v>
      </c>
      <c r="Q46" s="591" t="e">
        <f t="shared" si="81"/>
        <v>#REF!</v>
      </c>
      <c r="R46" s="1114" t="e">
        <f t="shared" si="82"/>
        <v>#REF!</v>
      </c>
    </row>
    <row r="47" spans="1:18" ht="24.75" customHeight="1">
      <c r="A47" s="1472"/>
      <c r="B47" s="1488"/>
      <c r="C47" s="1480" t="s">
        <v>15</v>
      </c>
      <c r="D47" s="1098" t="s">
        <v>14</v>
      </c>
      <c r="E47" s="579">
        <f t="shared" si="85"/>
        <v>375.685</v>
      </c>
      <c r="F47" s="579" t="e">
        <f t="shared" si="85"/>
        <v>#REF!</v>
      </c>
      <c r="G47" s="579">
        <f t="shared" si="85"/>
        <v>263.33499999999998</v>
      </c>
      <c r="H47" s="79" t="e">
        <f>G47-F47</f>
        <v>#REF!</v>
      </c>
      <c r="I47" s="97" t="e">
        <f>IF(F47=0," ",H47/F47)</f>
        <v>#REF!</v>
      </c>
      <c r="J47" s="79">
        <f>G47-E47</f>
        <v>-112.35000000000002</v>
      </c>
      <c r="K47" s="97">
        <f>IF(E47=0," ",J47/E47)</f>
        <v>-0.29905372852256551</v>
      </c>
      <c r="L47" s="586" t="e">
        <f>E47+август!L47</f>
        <v>#REF!</v>
      </c>
      <c r="M47" s="586" t="e">
        <f>F47+август!M47</f>
        <v>#REF!</v>
      </c>
      <c r="N47" s="586" t="e">
        <f>G47+август!N47</f>
        <v>#REF!</v>
      </c>
      <c r="O47" s="79" t="e">
        <f t="shared" si="79"/>
        <v>#REF!</v>
      </c>
      <c r="P47" s="97" t="e">
        <f t="shared" si="80"/>
        <v>#REF!</v>
      </c>
      <c r="Q47" s="79" t="e">
        <f t="shared" si="81"/>
        <v>#REF!</v>
      </c>
      <c r="R47" s="97" t="e">
        <f t="shared" si="82"/>
        <v>#REF!</v>
      </c>
    </row>
    <row r="48" spans="1:18" ht="24.75" customHeight="1">
      <c r="A48" s="1472"/>
      <c r="B48" s="1488"/>
      <c r="C48" s="1480"/>
      <c r="D48" s="1098" t="s">
        <v>16</v>
      </c>
      <c r="E48" s="580">
        <f>E47/E46</f>
        <v>0.12977410390287797</v>
      </c>
      <c r="F48" s="580" t="e">
        <f>F47/F46</f>
        <v>#REF!</v>
      </c>
      <c r="G48" s="580">
        <f>G47/G46</f>
        <v>8.5942964040929895E-2</v>
      </c>
      <c r="H48" s="595"/>
      <c r="I48" s="596" t="e">
        <f>G48-F48</f>
        <v>#REF!</v>
      </c>
      <c r="J48" s="597"/>
      <c r="K48" s="596">
        <f>G48-E48</f>
        <v>-4.3831139861948074E-2</v>
      </c>
      <c r="L48" s="580" t="e">
        <f t="shared" ref="L48:N48" si="86">L47/L46</f>
        <v>#REF!</v>
      </c>
      <c r="M48" s="580" t="e">
        <f t="shared" si="86"/>
        <v>#REF!</v>
      </c>
      <c r="N48" s="580" t="e">
        <f t="shared" si="86"/>
        <v>#REF!</v>
      </c>
      <c r="O48" s="595"/>
      <c r="P48" s="596" t="e">
        <f t="shared" ref="P48" si="87">N48-M48</f>
        <v>#REF!</v>
      </c>
      <c r="Q48" s="597"/>
      <c r="R48" s="596" t="e">
        <f t="shared" ref="R48" si="88">N48-L48</f>
        <v>#REF!</v>
      </c>
    </row>
    <row r="49" spans="1:18" ht="24.75" hidden="1" customHeight="1">
      <c r="A49" s="1472"/>
      <c r="B49" s="1488"/>
      <c r="C49" s="1480" t="s">
        <v>17</v>
      </c>
      <c r="D49" s="1098" t="s">
        <v>14</v>
      </c>
      <c r="E49" s="579">
        <f>E29+E39</f>
        <v>342.74200000000002</v>
      </c>
      <c r="F49" s="579" t="e">
        <f>F29+F39</f>
        <v>#REF!</v>
      </c>
      <c r="G49" s="579" t="e">
        <f>G29+G39</f>
        <v>#REF!</v>
      </c>
      <c r="H49" s="79" t="e">
        <f t="shared" ref="H49:H112" si="89">G49-F49</f>
        <v>#REF!</v>
      </c>
      <c r="I49" s="97" t="e">
        <f t="shared" ref="I49:I112" si="90">IF(F49=0," ",H49/F49)</f>
        <v>#REF!</v>
      </c>
      <c r="J49" s="79" t="e">
        <f t="shared" ref="J49:J112" si="91">G49-E49</f>
        <v>#REF!</v>
      </c>
      <c r="K49" s="97" t="e">
        <f t="shared" ref="K49:K112" si="92">IF(E49=0," ",J49/E49)</f>
        <v>#REF!</v>
      </c>
      <c r="L49" s="586" t="e">
        <f>E49+август!L49</f>
        <v>#REF!</v>
      </c>
      <c r="M49" s="586" t="e">
        <f>F49+август!M49</f>
        <v>#REF!</v>
      </c>
      <c r="N49" s="586" t="e">
        <f>G49+август!N49</f>
        <v>#REF!</v>
      </c>
      <c r="O49" s="79" t="e">
        <f t="shared" ref="O49" si="93">N49-M49</f>
        <v>#REF!</v>
      </c>
      <c r="P49" s="97" t="e">
        <f t="shared" ref="P49" si="94">IF(M49=0," ",O49/M49)</f>
        <v>#REF!</v>
      </c>
      <c r="Q49" s="79" t="e">
        <f t="shared" ref="Q49" si="95">N49-L49</f>
        <v>#REF!</v>
      </c>
      <c r="R49" s="97" t="e">
        <f t="shared" ref="R49" si="96">IF(L49=0," ",Q49/L49)</f>
        <v>#REF!</v>
      </c>
    </row>
    <row r="50" spans="1:18" ht="24.75" hidden="1" customHeight="1">
      <c r="A50" s="1472"/>
      <c r="B50" s="1488"/>
      <c r="C50" s="1480"/>
      <c r="D50" s="1098" t="s">
        <v>16</v>
      </c>
      <c r="E50" s="580">
        <f>E49/E46</f>
        <v>0.1183944951751606</v>
      </c>
      <c r="F50" s="580" t="e">
        <f>F49/F46</f>
        <v>#REF!</v>
      </c>
      <c r="G50" s="580" t="e">
        <f>G49/G46</f>
        <v>#REF!</v>
      </c>
      <c r="H50" s="79" t="e">
        <f t="shared" si="89"/>
        <v>#REF!</v>
      </c>
      <c r="I50" s="97" t="e">
        <f t="shared" si="90"/>
        <v>#REF!</v>
      </c>
      <c r="J50" s="79" t="e">
        <f t="shared" si="91"/>
        <v>#REF!</v>
      </c>
      <c r="K50" s="97" t="e">
        <f t="shared" si="92"/>
        <v>#REF!</v>
      </c>
      <c r="L50" s="580" t="e">
        <f t="shared" ref="L50:N50" si="97">L49/L46</f>
        <v>#REF!</v>
      </c>
      <c r="M50" s="580" t="e">
        <f t="shared" si="97"/>
        <v>#REF!</v>
      </c>
      <c r="N50" s="580" t="e">
        <f t="shared" si="97"/>
        <v>#REF!</v>
      </c>
      <c r="O50" s="595"/>
      <c r="P50" s="596" t="e">
        <f t="shared" ref="P50" si="98">N50-M50</f>
        <v>#REF!</v>
      </c>
      <c r="Q50" s="597"/>
      <c r="R50" s="596" t="e">
        <f t="shared" ref="R50" si="99">N50-L50</f>
        <v>#REF!</v>
      </c>
    </row>
    <row r="51" spans="1:18" ht="24.75" hidden="1" customHeight="1">
      <c r="A51" s="1472"/>
      <c r="B51" s="1488"/>
      <c r="C51" s="1480" t="s">
        <v>18</v>
      </c>
      <c r="D51" s="1098" t="s">
        <v>14</v>
      </c>
      <c r="E51" s="579">
        <f>E31+E41</f>
        <v>32.942999999999998</v>
      </c>
      <c r="F51" s="579" t="e">
        <f>F31+F41</f>
        <v>#REF!</v>
      </c>
      <c r="G51" s="579" t="e">
        <f>G31+G41</f>
        <v>#REF!</v>
      </c>
      <c r="H51" s="79" t="e">
        <f t="shared" si="89"/>
        <v>#REF!</v>
      </c>
      <c r="I51" s="97" t="e">
        <f t="shared" si="90"/>
        <v>#REF!</v>
      </c>
      <c r="J51" s="79" t="e">
        <f t="shared" si="91"/>
        <v>#REF!</v>
      </c>
      <c r="K51" s="97" t="e">
        <f t="shared" si="92"/>
        <v>#REF!</v>
      </c>
      <c r="L51" s="586" t="e">
        <f>E51+август!L51</f>
        <v>#REF!</v>
      </c>
      <c r="M51" s="586" t="e">
        <f>F51+август!M51</f>
        <v>#REF!</v>
      </c>
      <c r="N51" s="586" t="e">
        <f>G51+август!N51</f>
        <v>#REF!</v>
      </c>
      <c r="O51" s="79" t="e">
        <f t="shared" ref="O51" si="100">N51-M51</f>
        <v>#REF!</v>
      </c>
      <c r="P51" s="97" t="e">
        <f t="shared" ref="P51" si="101">IF(M51=0," ",O51/M51)</f>
        <v>#REF!</v>
      </c>
      <c r="Q51" s="79" t="e">
        <f t="shared" ref="Q51" si="102">N51-L51</f>
        <v>#REF!</v>
      </c>
      <c r="R51" s="97" t="e">
        <f t="shared" ref="R51" si="103">IF(L51=0," ",Q51/L51)</f>
        <v>#REF!</v>
      </c>
    </row>
    <row r="52" spans="1:18" ht="24.75" hidden="1" customHeight="1">
      <c r="A52" s="1472"/>
      <c r="B52" s="1488"/>
      <c r="C52" s="1480"/>
      <c r="D52" s="1098" t="s">
        <v>16</v>
      </c>
      <c r="E52" s="580">
        <v>-3.0059693742668109E-3</v>
      </c>
      <c r="F52" s="580" t="e">
        <f>F51/F46</f>
        <v>#REF!</v>
      </c>
      <c r="G52" s="580" t="e">
        <f>G51/G46</f>
        <v>#REF!</v>
      </c>
      <c r="H52" s="79" t="e">
        <f t="shared" si="89"/>
        <v>#REF!</v>
      </c>
      <c r="I52" s="97" t="e">
        <f t="shared" si="90"/>
        <v>#REF!</v>
      </c>
      <c r="J52" s="79" t="e">
        <f t="shared" si="91"/>
        <v>#REF!</v>
      </c>
      <c r="K52" s="97" t="e">
        <f t="shared" si="92"/>
        <v>#REF!</v>
      </c>
      <c r="L52" s="580" t="e">
        <f t="shared" ref="L52:N52" si="104">L51/L46</f>
        <v>#REF!</v>
      </c>
      <c r="M52" s="580" t="e">
        <f t="shared" si="104"/>
        <v>#REF!</v>
      </c>
      <c r="N52" s="580" t="e">
        <f t="shared" si="104"/>
        <v>#REF!</v>
      </c>
      <c r="O52" s="595"/>
      <c r="P52" s="596" t="e">
        <f t="shared" ref="P52" si="105">N52-M52</f>
        <v>#REF!</v>
      </c>
      <c r="Q52" s="597"/>
      <c r="R52" s="596" t="e">
        <f t="shared" ref="R52" si="106">N52-L52</f>
        <v>#REF!</v>
      </c>
    </row>
    <row r="53" spans="1:18" ht="27.75" customHeight="1">
      <c r="A53" s="1472"/>
      <c r="B53" s="1488"/>
      <c r="C53" s="1125" t="s">
        <v>111</v>
      </c>
      <c r="D53" s="1098" t="s">
        <v>14</v>
      </c>
      <c r="E53" s="582">
        <f>E46-E47</f>
        <v>2519.23</v>
      </c>
      <c r="F53" s="582" t="e">
        <f>F46-F47</f>
        <v>#REF!</v>
      </c>
      <c r="G53" s="582">
        <f>G46-G47</f>
        <v>2800.7320000000004</v>
      </c>
      <c r="H53" s="79" t="e">
        <f t="shared" si="89"/>
        <v>#REF!</v>
      </c>
      <c r="I53" s="97" t="e">
        <f t="shared" si="90"/>
        <v>#REF!</v>
      </c>
      <c r="J53" s="79">
        <f t="shared" si="91"/>
        <v>281.50200000000041</v>
      </c>
      <c r="K53" s="97">
        <f t="shared" si="92"/>
        <v>0.11174128602787375</v>
      </c>
      <c r="L53" s="582" t="e">
        <f t="shared" ref="L53:N53" si="107">L46-L47</f>
        <v>#REF!</v>
      </c>
      <c r="M53" s="582" t="e">
        <f t="shared" si="107"/>
        <v>#REF!</v>
      </c>
      <c r="N53" s="582" t="e">
        <f t="shared" si="107"/>
        <v>#REF!</v>
      </c>
      <c r="O53" s="79" t="e">
        <f t="shared" ref="O53:O57" si="108">N53-M53</f>
        <v>#REF!</v>
      </c>
      <c r="P53" s="97" t="e">
        <f t="shared" ref="P53:P57" si="109">IF(M53=0," ",O53/M53)</f>
        <v>#REF!</v>
      </c>
      <c r="Q53" s="79" t="e">
        <f t="shared" ref="Q53:Q57" si="110">N53-L53</f>
        <v>#REF!</v>
      </c>
      <c r="R53" s="97" t="e">
        <f t="shared" ref="R53:R57" si="111">IF(L53=0," ",Q53/L53)</f>
        <v>#REF!</v>
      </c>
    </row>
    <row r="54" spans="1:18" ht="27.75" customHeight="1">
      <c r="A54" s="1472"/>
      <c r="B54" s="1488"/>
      <c r="C54" s="1126" t="s">
        <v>104</v>
      </c>
      <c r="D54" s="1098" t="s">
        <v>14</v>
      </c>
      <c r="E54" s="582">
        <f>E44+E34</f>
        <v>58.497</v>
      </c>
      <c r="F54" s="582">
        <f>F44+F34</f>
        <v>20.355</v>
      </c>
      <c r="G54" s="582">
        <f>G44+G34</f>
        <v>6.0010000000000003</v>
      </c>
      <c r="H54" s="79">
        <f t="shared" si="89"/>
        <v>-14.353999999999999</v>
      </c>
      <c r="I54" s="97">
        <f t="shared" si="90"/>
        <v>-0.70518300171947923</v>
      </c>
      <c r="J54" s="79">
        <f t="shared" si="91"/>
        <v>-52.496000000000002</v>
      </c>
      <c r="K54" s="97">
        <f t="shared" si="92"/>
        <v>-0.89741354257483297</v>
      </c>
      <c r="L54" s="582" t="e">
        <f>E54+август!L54</f>
        <v>#REF!</v>
      </c>
      <c r="M54" s="582" t="e">
        <f>F54+август!M54</f>
        <v>#REF!</v>
      </c>
      <c r="N54" s="582" t="e">
        <f>G54+август!N54</f>
        <v>#REF!</v>
      </c>
      <c r="O54" s="79" t="e">
        <f t="shared" si="108"/>
        <v>#REF!</v>
      </c>
      <c r="P54" s="97" t="e">
        <f t="shared" si="109"/>
        <v>#REF!</v>
      </c>
      <c r="Q54" s="79" t="e">
        <f t="shared" si="110"/>
        <v>#REF!</v>
      </c>
      <c r="R54" s="97" t="e">
        <f t="shared" si="111"/>
        <v>#REF!</v>
      </c>
    </row>
    <row r="55" spans="1:18" ht="27.75" customHeight="1" thickBot="1">
      <c r="A55" s="1473"/>
      <c r="B55" s="1489"/>
      <c r="C55" s="1127" t="s">
        <v>106</v>
      </c>
      <c r="D55" s="583" t="s">
        <v>14</v>
      </c>
      <c r="E55" s="584">
        <f>E53-E54</f>
        <v>2460.7330000000002</v>
      </c>
      <c r="F55" s="584" t="e">
        <f>F53-F54</f>
        <v>#REF!</v>
      </c>
      <c r="G55" s="584">
        <f>G53-G54</f>
        <v>2794.7310000000002</v>
      </c>
      <c r="H55" s="599" t="e">
        <f t="shared" si="89"/>
        <v>#REF!</v>
      </c>
      <c r="I55" s="600" t="e">
        <f t="shared" si="90"/>
        <v>#REF!</v>
      </c>
      <c r="J55" s="599">
        <f t="shared" si="91"/>
        <v>333.99800000000005</v>
      </c>
      <c r="K55" s="600">
        <f t="shared" si="92"/>
        <v>0.13573110126129084</v>
      </c>
      <c r="L55" s="1110" t="e">
        <f>E55+август!L55</f>
        <v>#REF!</v>
      </c>
      <c r="M55" s="1110" t="e">
        <f>F55+август!M55</f>
        <v>#REF!</v>
      </c>
      <c r="N55" s="1110" t="e">
        <f>G55+август!N55</f>
        <v>#REF!</v>
      </c>
      <c r="O55" s="1116" t="e">
        <f t="shared" si="108"/>
        <v>#REF!</v>
      </c>
      <c r="P55" s="1117" t="e">
        <f t="shared" si="109"/>
        <v>#REF!</v>
      </c>
      <c r="Q55" s="1116" t="e">
        <f t="shared" si="110"/>
        <v>#REF!</v>
      </c>
      <c r="R55" s="1118" t="e">
        <f t="shared" si="111"/>
        <v>#REF!</v>
      </c>
    </row>
    <row r="56" spans="1:18" ht="24.75" customHeight="1">
      <c r="A56" s="1471">
        <v>5</v>
      </c>
      <c r="B56" s="1474" t="s">
        <v>6</v>
      </c>
      <c r="C56" s="1124" t="s">
        <v>19</v>
      </c>
      <c r="D56" s="576" t="s">
        <v>14</v>
      </c>
      <c r="E56" s="577">
        <v>5696.808</v>
      </c>
      <c r="F56" s="578" t="e">
        <f>#REF!</f>
        <v>#REF!</v>
      </c>
      <c r="G56" s="1106">
        <f>G57+G63</f>
        <v>6157.2080000000005</v>
      </c>
      <c r="H56" s="591" t="e">
        <f t="shared" si="89"/>
        <v>#REF!</v>
      </c>
      <c r="I56" s="592" t="e">
        <f t="shared" si="90"/>
        <v>#REF!</v>
      </c>
      <c r="J56" s="591">
        <f t="shared" si="91"/>
        <v>460.40000000000055</v>
      </c>
      <c r="K56" s="592">
        <f t="shared" si="92"/>
        <v>8.0817187449533243E-2</v>
      </c>
      <c r="L56" s="578" t="e">
        <f>E56+август!L56</f>
        <v>#REF!</v>
      </c>
      <c r="M56" s="578" t="e">
        <f>F56+август!M56</f>
        <v>#REF!</v>
      </c>
      <c r="N56" s="578" t="e">
        <f>G56+август!N56</f>
        <v>#REF!</v>
      </c>
      <c r="O56" s="591" t="e">
        <f t="shared" si="108"/>
        <v>#REF!</v>
      </c>
      <c r="P56" s="592" t="e">
        <f t="shared" si="109"/>
        <v>#REF!</v>
      </c>
      <c r="Q56" s="591" t="e">
        <f t="shared" si="110"/>
        <v>#REF!</v>
      </c>
      <c r="R56" s="1114" t="e">
        <f t="shared" si="111"/>
        <v>#REF!</v>
      </c>
    </row>
    <row r="57" spans="1:18" ht="24.75" customHeight="1">
      <c r="A57" s="1472"/>
      <c r="B57" s="1475"/>
      <c r="C57" s="1480" t="s">
        <v>15</v>
      </c>
      <c r="D57" s="1098" t="s">
        <v>14</v>
      </c>
      <c r="E57" s="579">
        <v>978.80700000000002</v>
      </c>
      <c r="F57" s="1104" t="e">
        <f>F56-F63</f>
        <v>#REF!</v>
      </c>
      <c r="G57" s="579">
        <v>1116.662</v>
      </c>
      <c r="H57" s="79" t="e">
        <f t="shared" si="89"/>
        <v>#REF!</v>
      </c>
      <c r="I57" s="97" t="e">
        <f t="shared" si="90"/>
        <v>#REF!</v>
      </c>
      <c r="J57" s="79">
        <f t="shared" si="91"/>
        <v>137.85500000000002</v>
      </c>
      <c r="K57" s="97">
        <f t="shared" si="92"/>
        <v>0.14083981826856573</v>
      </c>
      <c r="L57" s="586" t="e">
        <f>E57+август!L57</f>
        <v>#REF!</v>
      </c>
      <c r="M57" s="586" t="e">
        <f>F57+август!M57</f>
        <v>#REF!</v>
      </c>
      <c r="N57" s="586" t="e">
        <f>G57+август!N57</f>
        <v>#REF!</v>
      </c>
      <c r="O57" s="79" t="e">
        <f t="shared" si="108"/>
        <v>#REF!</v>
      </c>
      <c r="P57" s="97" t="e">
        <f t="shared" si="109"/>
        <v>#REF!</v>
      </c>
      <c r="Q57" s="79" t="e">
        <f t="shared" si="110"/>
        <v>#REF!</v>
      </c>
      <c r="R57" s="97" t="e">
        <f t="shared" si="111"/>
        <v>#REF!</v>
      </c>
    </row>
    <row r="58" spans="1:18" ht="24.75" customHeight="1">
      <c r="A58" s="1472"/>
      <c r="B58" s="1475"/>
      <c r="C58" s="1480"/>
      <c r="D58" s="1098" t="s">
        <v>16</v>
      </c>
      <c r="E58" s="1128">
        <f>E57/E56</f>
        <v>0.17181674369225713</v>
      </c>
      <c r="F58" s="1128" t="e">
        <f>F57/F56</f>
        <v>#REF!</v>
      </c>
      <c r="G58" s="1128">
        <f>G57/G56</f>
        <v>0.18135849885207711</v>
      </c>
      <c r="H58" s="595"/>
      <c r="I58" s="596" t="e">
        <f>G58-F58</f>
        <v>#REF!</v>
      </c>
      <c r="J58" s="597"/>
      <c r="K58" s="596">
        <f>G58-E58</f>
        <v>9.5417551598199757E-3</v>
      </c>
      <c r="L58" s="580" t="e">
        <f t="shared" ref="L58:N58" si="112">L57/L56</f>
        <v>#REF!</v>
      </c>
      <c r="M58" s="580" t="e">
        <f t="shared" si="112"/>
        <v>#REF!</v>
      </c>
      <c r="N58" s="580" t="e">
        <f t="shared" si="112"/>
        <v>#REF!</v>
      </c>
      <c r="O58" s="595"/>
      <c r="P58" s="596" t="e">
        <f t="shared" ref="P58" si="113">N58-M58</f>
        <v>#REF!</v>
      </c>
      <c r="Q58" s="597"/>
      <c r="R58" s="596" t="e">
        <f t="shared" ref="R58" si="114">N58-L58</f>
        <v>#REF!</v>
      </c>
    </row>
    <row r="59" spans="1:18" ht="24.75" hidden="1" customHeight="1">
      <c r="A59" s="1472"/>
      <c r="B59" s="1475"/>
      <c r="C59" s="1480" t="s">
        <v>17</v>
      </c>
      <c r="D59" s="1098" t="s">
        <v>14</v>
      </c>
      <c r="E59" s="579">
        <v>929.13699999999994</v>
      </c>
      <c r="F59" s="579" t="e">
        <f>#REF!</f>
        <v>#REF!</v>
      </c>
      <c r="G59" s="579" t="e">
        <f>F60*G56</f>
        <v>#REF!</v>
      </c>
      <c r="H59" s="79" t="e">
        <f t="shared" si="89"/>
        <v>#REF!</v>
      </c>
      <c r="I59" s="97" t="e">
        <f t="shared" si="90"/>
        <v>#REF!</v>
      </c>
      <c r="J59" s="79" t="e">
        <f t="shared" si="91"/>
        <v>#REF!</v>
      </c>
      <c r="K59" s="97" t="e">
        <f t="shared" si="92"/>
        <v>#REF!</v>
      </c>
      <c r="L59" s="586" t="e">
        <f>E59+август!L59</f>
        <v>#REF!</v>
      </c>
      <c r="M59" s="586" t="e">
        <f>F59+август!M59</f>
        <v>#REF!</v>
      </c>
      <c r="N59" s="586" t="e">
        <f>G59+август!N59</f>
        <v>#REF!</v>
      </c>
      <c r="O59" s="79" t="e">
        <f t="shared" ref="O59" si="115">N59-M59</f>
        <v>#REF!</v>
      </c>
      <c r="P59" s="97" t="e">
        <f t="shared" ref="P59" si="116">IF(M59=0," ",O59/M59)</f>
        <v>#REF!</v>
      </c>
      <c r="Q59" s="79" t="e">
        <f t="shared" ref="Q59" si="117">N59-L59</f>
        <v>#REF!</v>
      </c>
      <c r="R59" s="97" t="e">
        <f t="shared" ref="R59" si="118">IF(L59=0," ",Q59/L59)</f>
        <v>#REF!</v>
      </c>
    </row>
    <row r="60" spans="1:18" ht="24.75" hidden="1" customHeight="1">
      <c r="A60" s="1472"/>
      <c r="B60" s="1475"/>
      <c r="C60" s="1480"/>
      <c r="D60" s="1098" t="s">
        <v>16</v>
      </c>
      <c r="E60" s="580">
        <f>E59/E56</f>
        <v>0.16309782601063613</v>
      </c>
      <c r="F60" s="580" t="e">
        <f>F59/F56</f>
        <v>#REF!</v>
      </c>
      <c r="G60" s="580" t="e">
        <f>G59/G56</f>
        <v>#REF!</v>
      </c>
      <c r="H60" s="79" t="e">
        <f t="shared" si="89"/>
        <v>#REF!</v>
      </c>
      <c r="I60" s="97" t="e">
        <f t="shared" si="90"/>
        <v>#REF!</v>
      </c>
      <c r="J60" s="79" t="e">
        <f t="shared" si="91"/>
        <v>#REF!</v>
      </c>
      <c r="K60" s="97" t="e">
        <f t="shared" si="92"/>
        <v>#REF!</v>
      </c>
      <c r="L60" s="580" t="e">
        <f t="shared" ref="L60:N60" si="119">L59/L56</f>
        <v>#REF!</v>
      </c>
      <c r="M60" s="580" t="e">
        <f t="shared" si="119"/>
        <v>#REF!</v>
      </c>
      <c r="N60" s="580" t="e">
        <f t="shared" si="119"/>
        <v>#REF!</v>
      </c>
      <c r="O60" s="595"/>
      <c r="P60" s="596" t="e">
        <f t="shared" ref="P60" si="120">N60-M60</f>
        <v>#REF!</v>
      </c>
      <c r="Q60" s="597"/>
      <c r="R60" s="596" t="e">
        <f t="shared" ref="R60" si="121">N60-L60</f>
        <v>#REF!</v>
      </c>
    </row>
    <row r="61" spans="1:18" ht="24.75" hidden="1" customHeight="1">
      <c r="A61" s="1472"/>
      <c r="B61" s="1475"/>
      <c r="C61" s="1480" t="s">
        <v>18</v>
      </c>
      <c r="D61" s="1098" t="s">
        <v>14</v>
      </c>
      <c r="E61" s="579">
        <v>49.670000000000073</v>
      </c>
      <c r="F61" s="579" t="e">
        <f>F57-F59</f>
        <v>#REF!</v>
      </c>
      <c r="G61" s="579" t="e">
        <f>G57-G59</f>
        <v>#REF!</v>
      </c>
      <c r="H61" s="79" t="e">
        <f t="shared" si="89"/>
        <v>#REF!</v>
      </c>
      <c r="I61" s="97" t="e">
        <f t="shared" si="90"/>
        <v>#REF!</v>
      </c>
      <c r="J61" s="79" t="e">
        <f t="shared" si="91"/>
        <v>#REF!</v>
      </c>
      <c r="K61" s="97" t="e">
        <f t="shared" si="92"/>
        <v>#REF!</v>
      </c>
      <c r="L61" s="586" t="e">
        <f>E61+август!L61</f>
        <v>#REF!</v>
      </c>
      <c r="M61" s="586" t="e">
        <f>F61+август!M61</f>
        <v>#REF!</v>
      </c>
      <c r="N61" s="586" t="e">
        <f>G61+август!N61</f>
        <v>#REF!</v>
      </c>
      <c r="O61" s="79" t="e">
        <f t="shared" ref="O61" si="122">N61-M61</f>
        <v>#REF!</v>
      </c>
      <c r="P61" s="97" t="e">
        <f t="shared" ref="P61" si="123">IF(M61=0," ",O61/M61)</f>
        <v>#REF!</v>
      </c>
      <c r="Q61" s="79" t="e">
        <f t="shared" ref="Q61" si="124">N61-L61</f>
        <v>#REF!</v>
      </c>
      <c r="R61" s="97" t="e">
        <f t="shared" ref="R61" si="125">IF(L61=0," ",Q61/L61)</f>
        <v>#REF!</v>
      </c>
    </row>
    <row r="62" spans="1:18" ht="24.75" hidden="1" customHeight="1">
      <c r="A62" s="1472"/>
      <c r="B62" s="1475"/>
      <c r="C62" s="1480"/>
      <c r="D62" s="1098" t="s">
        <v>16</v>
      </c>
      <c r="E62" s="580">
        <v>-3.0059693742668109E-3</v>
      </c>
      <c r="F62" s="580" t="e">
        <f>F61/F56</f>
        <v>#REF!</v>
      </c>
      <c r="G62" s="580" t="e">
        <f>G61/G56</f>
        <v>#REF!</v>
      </c>
      <c r="H62" s="79" t="e">
        <f t="shared" si="89"/>
        <v>#REF!</v>
      </c>
      <c r="I62" s="97" t="e">
        <f t="shared" si="90"/>
        <v>#REF!</v>
      </c>
      <c r="J62" s="79" t="e">
        <f t="shared" si="91"/>
        <v>#REF!</v>
      </c>
      <c r="K62" s="97" t="e">
        <f t="shared" si="92"/>
        <v>#REF!</v>
      </c>
      <c r="L62" s="580" t="e">
        <f t="shared" ref="L62:N62" si="126">L61/L56</f>
        <v>#REF!</v>
      </c>
      <c r="M62" s="580" t="e">
        <f t="shared" si="126"/>
        <v>#REF!</v>
      </c>
      <c r="N62" s="580" t="e">
        <f t="shared" si="126"/>
        <v>#REF!</v>
      </c>
      <c r="O62" s="595"/>
      <c r="P62" s="596" t="e">
        <f t="shared" ref="P62" si="127">N62-M62</f>
        <v>#REF!</v>
      </c>
      <c r="Q62" s="597"/>
      <c r="R62" s="596" t="e">
        <f t="shared" ref="R62" si="128">N62-L62</f>
        <v>#REF!</v>
      </c>
    </row>
    <row r="63" spans="1:18" ht="34.5" customHeight="1">
      <c r="A63" s="1472"/>
      <c r="B63" s="1475"/>
      <c r="C63" s="1125" t="s">
        <v>111</v>
      </c>
      <c r="D63" s="1098" t="s">
        <v>14</v>
      </c>
      <c r="E63" s="582">
        <f>E56-E57</f>
        <v>4718.0010000000002</v>
      </c>
      <c r="F63" s="582" t="e">
        <f>#REF!</f>
        <v>#REF!</v>
      </c>
      <c r="G63" s="1105">
        <f>G64+G65</f>
        <v>5040.5460000000003</v>
      </c>
      <c r="H63" s="79" t="e">
        <f t="shared" si="89"/>
        <v>#REF!</v>
      </c>
      <c r="I63" s="97" t="e">
        <f t="shared" si="90"/>
        <v>#REF!</v>
      </c>
      <c r="J63" s="79">
        <f t="shared" si="91"/>
        <v>322.54500000000007</v>
      </c>
      <c r="K63" s="97">
        <f t="shared" si="92"/>
        <v>6.8364758718787902E-2</v>
      </c>
      <c r="L63" s="582" t="e">
        <f t="shared" ref="L63:N63" si="129">L56-L57</f>
        <v>#REF!</v>
      </c>
      <c r="M63" s="582" t="e">
        <f t="shared" si="129"/>
        <v>#REF!</v>
      </c>
      <c r="N63" s="582" t="e">
        <f t="shared" si="129"/>
        <v>#REF!</v>
      </c>
      <c r="O63" s="79" t="e">
        <f t="shared" ref="O63:O67" si="130">N63-M63</f>
        <v>#REF!</v>
      </c>
      <c r="P63" s="97" t="e">
        <f t="shared" ref="P63:P67" si="131">IF(M63=0," ",O63/M63)</f>
        <v>#REF!</v>
      </c>
      <c r="Q63" s="79" t="e">
        <f t="shared" ref="Q63:Q67" si="132">N63-L63</f>
        <v>#REF!</v>
      </c>
      <c r="R63" s="97" t="e">
        <f t="shared" ref="R63:R67" si="133">IF(L63=0," ",Q63/L63)</f>
        <v>#REF!</v>
      </c>
    </row>
    <row r="64" spans="1:18" ht="34.5" customHeight="1">
      <c r="A64" s="1472"/>
      <c r="B64" s="1475"/>
      <c r="C64" s="1126" t="s">
        <v>104</v>
      </c>
      <c r="D64" s="1098" t="s">
        <v>14</v>
      </c>
      <c r="E64" s="582">
        <v>0</v>
      </c>
      <c r="F64" s="582">
        <v>0</v>
      </c>
      <c r="G64" s="582">
        <v>0</v>
      </c>
      <c r="H64" s="79">
        <f t="shared" si="89"/>
        <v>0</v>
      </c>
      <c r="I64" s="97" t="str">
        <f t="shared" si="90"/>
        <v xml:space="preserve"> </v>
      </c>
      <c r="J64" s="79">
        <f t="shared" si="91"/>
        <v>0</v>
      </c>
      <c r="K64" s="97" t="str">
        <f t="shared" si="92"/>
        <v xml:space="preserve"> </v>
      </c>
      <c r="L64" s="582" t="e">
        <f>E64+август!L64</f>
        <v>#REF!</v>
      </c>
      <c r="M64" s="582" t="e">
        <f>F64+август!M64</f>
        <v>#REF!</v>
      </c>
      <c r="N64" s="582" t="e">
        <f>G64+август!N64</f>
        <v>#REF!</v>
      </c>
      <c r="O64" s="79" t="e">
        <f t="shared" si="130"/>
        <v>#REF!</v>
      </c>
      <c r="P64" s="97" t="e">
        <f t="shared" si="131"/>
        <v>#REF!</v>
      </c>
      <c r="Q64" s="79" t="e">
        <f t="shared" si="132"/>
        <v>#REF!</v>
      </c>
      <c r="R64" s="97" t="e">
        <f t="shared" si="133"/>
        <v>#REF!</v>
      </c>
    </row>
    <row r="65" spans="1:18" ht="34.5" customHeight="1" thickBot="1">
      <c r="A65" s="1473"/>
      <c r="B65" s="1476"/>
      <c r="C65" s="1127" t="s">
        <v>106</v>
      </c>
      <c r="D65" s="583" t="s">
        <v>14</v>
      </c>
      <c r="E65" s="584">
        <f>E63-E64</f>
        <v>4718.0010000000002</v>
      </c>
      <c r="F65" s="584" t="e">
        <f>F63-F64</f>
        <v>#REF!</v>
      </c>
      <c r="G65" s="584">
        <v>5040.5460000000003</v>
      </c>
      <c r="H65" s="599" t="e">
        <f t="shared" si="89"/>
        <v>#REF!</v>
      </c>
      <c r="I65" s="600" t="e">
        <f t="shared" si="90"/>
        <v>#REF!</v>
      </c>
      <c r="J65" s="599">
        <f t="shared" si="91"/>
        <v>322.54500000000007</v>
      </c>
      <c r="K65" s="600">
        <f t="shared" si="92"/>
        <v>6.8364758718787902E-2</v>
      </c>
      <c r="L65" s="1110" t="e">
        <f>E65+август!L65</f>
        <v>#REF!</v>
      </c>
      <c r="M65" s="1110" t="e">
        <f>F65+август!M65</f>
        <v>#REF!</v>
      </c>
      <c r="N65" s="1110" t="e">
        <f>G65+август!N65</f>
        <v>#REF!</v>
      </c>
      <c r="O65" s="1116" t="e">
        <f t="shared" si="130"/>
        <v>#REF!</v>
      </c>
      <c r="P65" s="1117" t="e">
        <f t="shared" si="131"/>
        <v>#REF!</v>
      </c>
      <c r="Q65" s="1116" t="e">
        <f t="shared" si="132"/>
        <v>#REF!</v>
      </c>
      <c r="R65" s="1118" t="e">
        <f t="shared" si="133"/>
        <v>#REF!</v>
      </c>
    </row>
    <row r="66" spans="1:18" ht="24.75" customHeight="1">
      <c r="A66" s="1471">
        <v>6</v>
      </c>
      <c r="B66" s="1474" t="s">
        <v>7</v>
      </c>
      <c r="C66" s="1124" t="s">
        <v>19</v>
      </c>
      <c r="D66" s="576" t="s">
        <v>14</v>
      </c>
      <c r="E66" s="577">
        <v>16645.757999999998</v>
      </c>
      <c r="F66" s="578" t="e">
        <f>#REF!</f>
        <v>#REF!</v>
      </c>
      <c r="G66" s="1106">
        <f>G67+G73</f>
        <v>17798.170000000002</v>
      </c>
      <c r="H66" s="591" t="e">
        <f t="shared" si="89"/>
        <v>#REF!</v>
      </c>
      <c r="I66" s="592" t="e">
        <f t="shared" si="90"/>
        <v>#REF!</v>
      </c>
      <c r="J66" s="591">
        <f t="shared" si="91"/>
        <v>1152.4120000000039</v>
      </c>
      <c r="K66" s="592">
        <f t="shared" si="92"/>
        <v>6.9231572392197696E-2</v>
      </c>
      <c r="L66" s="578" t="e">
        <f>E66+август!L66</f>
        <v>#REF!</v>
      </c>
      <c r="M66" s="578" t="e">
        <f>F66+август!M66</f>
        <v>#REF!</v>
      </c>
      <c r="N66" s="578" t="e">
        <f>G66+август!N66</f>
        <v>#REF!</v>
      </c>
      <c r="O66" s="591" t="e">
        <f t="shared" si="130"/>
        <v>#REF!</v>
      </c>
      <c r="P66" s="592" t="e">
        <f t="shared" si="131"/>
        <v>#REF!</v>
      </c>
      <c r="Q66" s="591" t="e">
        <f t="shared" si="132"/>
        <v>#REF!</v>
      </c>
      <c r="R66" s="1114" t="e">
        <f t="shared" si="133"/>
        <v>#REF!</v>
      </c>
    </row>
    <row r="67" spans="1:18" ht="24.75" customHeight="1">
      <c r="A67" s="1472"/>
      <c r="B67" s="1475"/>
      <c r="C67" s="1480" t="s">
        <v>15</v>
      </c>
      <c r="D67" s="1098" t="s">
        <v>14</v>
      </c>
      <c r="E67" s="579">
        <v>3342.1439999999998</v>
      </c>
      <c r="F67" s="1104" t="e">
        <f>F66-F73</f>
        <v>#REF!</v>
      </c>
      <c r="G67" s="579">
        <v>3889.0050000000001</v>
      </c>
      <c r="H67" s="79" t="e">
        <f t="shared" si="89"/>
        <v>#REF!</v>
      </c>
      <c r="I67" s="97" t="e">
        <f t="shared" si="90"/>
        <v>#REF!</v>
      </c>
      <c r="J67" s="79">
        <f t="shared" si="91"/>
        <v>546.86100000000033</v>
      </c>
      <c r="K67" s="97">
        <f t="shared" si="92"/>
        <v>0.16362580427414269</v>
      </c>
      <c r="L67" s="586" t="e">
        <f>E67+август!L67</f>
        <v>#REF!</v>
      </c>
      <c r="M67" s="586" t="e">
        <f>F67+август!M67</f>
        <v>#REF!</v>
      </c>
      <c r="N67" s="586" t="e">
        <f>G67+август!N67</f>
        <v>#REF!</v>
      </c>
      <c r="O67" s="79" t="e">
        <f t="shared" si="130"/>
        <v>#REF!</v>
      </c>
      <c r="P67" s="97" t="e">
        <f t="shared" si="131"/>
        <v>#REF!</v>
      </c>
      <c r="Q67" s="79" t="e">
        <f t="shared" si="132"/>
        <v>#REF!</v>
      </c>
      <c r="R67" s="97" t="e">
        <f t="shared" si="133"/>
        <v>#REF!</v>
      </c>
    </row>
    <row r="68" spans="1:18" ht="24.75" customHeight="1">
      <c r="A68" s="1472"/>
      <c r="B68" s="1475"/>
      <c r="C68" s="1480"/>
      <c r="D68" s="1098" t="s">
        <v>16</v>
      </c>
      <c r="E68" s="1128">
        <f>E67/E66</f>
        <v>0.20078052318194223</v>
      </c>
      <c r="F68" s="1128" t="e">
        <f>F67/F66</f>
        <v>#REF!</v>
      </c>
      <c r="G68" s="1128">
        <f>G67/G66</f>
        <v>0.21850589133601936</v>
      </c>
      <c r="H68" s="595"/>
      <c r="I68" s="596" t="e">
        <f>G68-F68</f>
        <v>#REF!</v>
      </c>
      <c r="J68" s="597"/>
      <c r="K68" s="596">
        <f>G68-E68</f>
        <v>1.7725368154077131E-2</v>
      </c>
      <c r="L68" s="580" t="e">
        <f t="shared" ref="L68:N68" si="134">L67/L66</f>
        <v>#REF!</v>
      </c>
      <c r="M68" s="580" t="e">
        <f t="shared" si="134"/>
        <v>#REF!</v>
      </c>
      <c r="N68" s="580" t="e">
        <f t="shared" si="134"/>
        <v>#REF!</v>
      </c>
      <c r="O68" s="595"/>
      <c r="P68" s="596" t="e">
        <f t="shared" ref="P68" si="135">N68-M68</f>
        <v>#REF!</v>
      </c>
      <c r="Q68" s="597"/>
      <c r="R68" s="596" t="e">
        <f t="shared" ref="R68" si="136">N68-L68</f>
        <v>#REF!</v>
      </c>
    </row>
    <row r="69" spans="1:18" ht="24.75" hidden="1" customHeight="1">
      <c r="A69" s="1472"/>
      <c r="B69" s="1475"/>
      <c r="C69" s="1480" t="s">
        <v>17</v>
      </c>
      <c r="D69" s="1098" t="s">
        <v>14</v>
      </c>
      <c r="E69" s="579">
        <v>3546.0619999999999</v>
      </c>
      <c r="F69" s="579" t="e">
        <f>#REF!</f>
        <v>#REF!</v>
      </c>
      <c r="G69" s="579" t="e">
        <f>F70*G66</f>
        <v>#REF!</v>
      </c>
      <c r="H69" s="79" t="e">
        <f t="shared" si="89"/>
        <v>#REF!</v>
      </c>
      <c r="I69" s="97" t="e">
        <f t="shared" si="90"/>
        <v>#REF!</v>
      </c>
      <c r="J69" s="79" t="e">
        <f t="shared" si="91"/>
        <v>#REF!</v>
      </c>
      <c r="K69" s="97" t="e">
        <f t="shared" si="92"/>
        <v>#REF!</v>
      </c>
      <c r="L69" s="586" t="e">
        <f>E69+август!L69</f>
        <v>#REF!</v>
      </c>
      <c r="M69" s="586" t="e">
        <f>F69+август!M69</f>
        <v>#REF!</v>
      </c>
      <c r="N69" s="586" t="e">
        <f>G69+август!N69</f>
        <v>#REF!</v>
      </c>
      <c r="O69" s="79" t="e">
        <f t="shared" ref="O69" si="137">N69-M69</f>
        <v>#REF!</v>
      </c>
      <c r="P69" s="97" t="e">
        <f t="shared" ref="P69" si="138">IF(M69=0," ",O69/M69)</f>
        <v>#REF!</v>
      </c>
      <c r="Q69" s="79" t="e">
        <f t="shared" ref="Q69" si="139">N69-L69</f>
        <v>#REF!</v>
      </c>
      <c r="R69" s="97" t="e">
        <f t="shared" ref="R69" si="140">IF(L69=0," ",Q69/L69)</f>
        <v>#REF!</v>
      </c>
    </row>
    <row r="70" spans="1:18" ht="24.75" hidden="1" customHeight="1">
      <c r="A70" s="1472"/>
      <c r="B70" s="1475"/>
      <c r="C70" s="1480"/>
      <c r="D70" s="1098" t="s">
        <v>16</v>
      </c>
      <c r="E70" s="580">
        <f>E69/E66</f>
        <v>0.21303097161450985</v>
      </c>
      <c r="F70" s="580" t="e">
        <f>F69/F66</f>
        <v>#REF!</v>
      </c>
      <c r="G70" s="580" t="e">
        <f>G69/G66</f>
        <v>#REF!</v>
      </c>
      <c r="H70" s="79" t="e">
        <f t="shared" si="89"/>
        <v>#REF!</v>
      </c>
      <c r="I70" s="97" t="e">
        <f t="shared" si="90"/>
        <v>#REF!</v>
      </c>
      <c r="J70" s="79" t="e">
        <f t="shared" si="91"/>
        <v>#REF!</v>
      </c>
      <c r="K70" s="97" t="e">
        <f t="shared" si="92"/>
        <v>#REF!</v>
      </c>
      <c r="L70" s="580" t="e">
        <f t="shared" ref="L70:N70" si="141">L69/L66</f>
        <v>#REF!</v>
      </c>
      <c r="M70" s="580" t="e">
        <f t="shared" si="141"/>
        <v>#REF!</v>
      </c>
      <c r="N70" s="580" t="e">
        <f t="shared" si="141"/>
        <v>#REF!</v>
      </c>
      <c r="O70" s="595"/>
      <c r="P70" s="596" t="e">
        <f t="shared" ref="P70" si="142">N70-M70</f>
        <v>#REF!</v>
      </c>
      <c r="Q70" s="597"/>
      <c r="R70" s="596" t="e">
        <f t="shared" ref="R70" si="143">N70-L70</f>
        <v>#REF!</v>
      </c>
    </row>
    <row r="71" spans="1:18" ht="24.75" hidden="1" customHeight="1">
      <c r="A71" s="1472"/>
      <c r="B71" s="1475"/>
      <c r="C71" s="1480" t="s">
        <v>18</v>
      </c>
      <c r="D71" s="1098" t="s">
        <v>14</v>
      </c>
      <c r="E71" s="579">
        <v>-203.91800000000012</v>
      </c>
      <c r="F71" s="579" t="e">
        <f>F67-F69</f>
        <v>#REF!</v>
      </c>
      <c r="G71" s="579" t="e">
        <f>G67-G69</f>
        <v>#REF!</v>
      </c>
      <c r="H71" s="79" t="e">
        <f t="shared" si="89"/>
        <v>#REF!</v>
      </c>
      <c r="I71" s="97" t="e">
        <f t="shared" si="90"/>
        <v>#REF!</v>
      </c>
      <c r="J71" s="79" t="e">
        <f t="shared" si="91"/>
        <v>#REF!</v>
      </c>
      <c r="K71" s="97" t="e">
        <f t="shared" si="92"/>
        <v>#REF!</v>
      </c>
      <c r="L71" s="586" t="e">
        <f>E71+август!L71</f>
        <v>#REF!</v>
      </c>
      <c r="M71" s="586" t="e">
        <f>F71+август!M71</f>
        <v>#REF!</v>
      </c>
      <c r="N71" s="586" t="e">
        <f>G71+август!N71</f>
        <v>#REF!</v>
      </c>
      <c r="O71" s="79" t="e">
        <f t="shared" ref="O71" si="144">N71-M71</f>
        <v>#REF!</v>
      </c>
      <c r="P71" s="97" t="e">
        <f t="shared" ref="P71" si="145">IF(M71=0," ",O71/M71)</f>
        <v>#REF!</v>
      </c>
      <c r="Q71" s="79" t="e">
        <f t="shared" ref="Q71" si="146">N71-L71</f>
        <v>#REF!</v>
      </c>
      <c r="R71" s="97" t="e">
        <f t="shared" ref="R71" si="147">IF(L71=0," ",Q71/L71)</f>
        <v>#REF!</v>
      </c>
    </row>
    <row r="72" spans="1:18" ht="24.75" hidden="1" customHeight="1">
      <c r="A72" s="1472"/>
      <c r="B72" s="1475"/>
      <c r="C72" s="1480"/>
      <c r="D72" s="1098" t="s">
        <v>16</v>
      </c>
      <c r="E72" s="580">
        <v>-3.0059693742668109E-3</v>
      </c>
      <c r="F72" s="580" t="e">
        <f>F71/F66</f>
        <v>#REF!</v>
      </c>
      <c r="G72" s="580" t="e">
        <f>G71/G66</f>
        <v>#REF!</v>
      </c>
      <c r="H72" s="79" t="e">
        <f t="shared" si="89"/>
        <v>#REF!</v>
      </c>
      <c r="I72" s="97" t="e">
        <f t="shared" si="90"/>
        <v>#REF!</v>
      </c>
      <c r="J72" s="79" t="e">
        <f t="shared" si="91"/>
        <v>#REF!</v>
      </c>
      <c r="K72" s="97" t="e">
        <f t="shared" si="92"/>
        <v>#REF!</v>
      </c>
      <c r="L72" s="580" t="e">
        <f t="shared" ref="L72:N72" si="148">L71/L66</f>
        <v>#REF!</v>
      </c>
      <c r="M72" s="580" t="e">
        <f t="shared" si="148"/>
        <v>#REF!</v>
      </c>
      <c r="N72" s="580" t="e">
        <f t="shared" si="148"/>
        <v>#REF!</v>
      </c>
      <c r="O72" s="595"/>
      <c r="P72" s="596" t="e">
        <f t="shared" ref="P72" si="149">N72-M72</f>
        <v>#REF!</v>
      </c>
      <c r="Q72" s="597"/>
      <c r="R72" s="596" t="e">
        <f t="shared" ref="R72" si="150">N72-L72</f>
        <v>#REF!</v>
      </c>
    </row>
    <row r="73" spans="1:18" ht="30.75" customHeight="1">
      <c r="A73" s="1472"/>
      <c r="B73" s="1475"/>
      <c r="C73" s="1125" t="s">
        <v>111</v>
      </c>
      <c r="D73" s="1098" t="s">
        <v>14</v>
      </c>
      <c r="E73" s="582">
        <f>E66-E67</f>
        <v>13303.613999999998</v>
      </c>
      <c r="F73" s="582" t="e">
        <f>#REF!</f>
        <v>#REF!</v>
      </c>
      <c r="G73" s="1105">
        <f>G74+G75</f>
        <v>13909.165000000001</v>
      </c>
      <c r="H73" s="79" t="e">
        <f t="shared" si="89"/>
        <v>#REF!</v>
      </c>
      <c r="I73" s="97" t="e">
        <f t="shared" si="90"/>
        <v>#REF!</v>
      </c>
      <c r="J73" s="79">
        <f t="shared" si="91"/>
        <v>605.55100000000311</v>
      </c>
      <c r="K73" s="97">
        <f t="shared" si="92"/>
        <v>4.5517781859876816E-2</v>
      </c>
      <c r="L73" s="582" t="e">
        <f t="shared" ref="L73:N73" si="151">L66-L67</f>
        <v>#REF!</v>
      </c>
      <c r="M73" s="582" t="e">
        <f t="shared" si="151"/>
        <v>#REF!</v>
      </c>
      <c r="N73" s="582" t="e">
        <f t="shared" si="151"/>
        <v>#REF!</v>
      </c>
      <c r="O73" s="79" t="e">
        <f t="shared" ref="O73:O77" si="152">N73-M73</f>
        <v>#REF!</v>
      </c>
      <c r="P73" s="97" t="e">
        <f t="shared" ref="P73:P77" si="153">IF(M73=0," ",O73/M73)</f>
        <v>#REF!</v>
      </c>
      <c r="Q73" s="79" t="e">
        <f t="shared" ref="Q73:Q77" si="154">N73-L73</f>
        <v>#REF!</v>
      </c>
      <c r="R73" s="97" t="e">
        <f t="shared" ref="R73:R77" si="155">IF(L73=0," ",Q73/L73)</f>
        <v>#REF!</v>
      </c>
    </row>
    <row r="74" spans="1:18" ht="30.75" customHeight="1">
      <c r="A74" s="1472"/>
      <c r="B74" s="1475"/>
      <c r="C74" s="1126" t="s">
        <v>104</v>
      </c>
      <c r="D74" s="1098" t="s">
        <v>14</v>
      </c>
      <c r="E74" s="582">
        <v>0</v>
      </c>
      <c r="F74" s="582">
        <v>0</v>
      </c>
      <c r="G74" s="582">
        <v>0</v>
      </c>
      <c r="H74" s="79">
        <f t="shared" si="89"/>
        <v>0</v>
      </c>
      <c r="I74" s="97" t="str">
        <f t="shared" si="90"/>
        <v xml:space="preserve"> </v>
      </c>
      <c r="J74" s="79">
        <f t="shared" si="91"/>
        <v>0</v>
      </c>
      <c r="K74" s="97" t="str">
        <f t="shared" si="92"/>
        <v xml:space="preserve"> </v>
      </c>
      <c r="L74" s="582" t="e">
        <f>E74+август!L74</f>
        <v>#REF!</v>
      </c>
      <c r="M74" s="582" t="e">
        <f>F74+август!M74</f>
        <v>#REF!</v>
      </c>
      <c r="N74" s="582" t="e">
        <f>G74+август!N74</f>
        <v>#REF!</v>
      </c>
      <c r="O74" s="79" t="e">
        <f t="shared" si="152"/>
        <v>#REF!</v>
      </c>
      <c r="P74" s="97" t="e">
        <f t="shared" si="153"/>
        <v>#REF!</v>
      </c>
      <c r="Q74" s="79" t="e">
        <f t="shared" si="154"/>
        <v>#REF!</v>
      </c>
      <c r="R74" s="97" t="e">
        <f t="shared" si="155"/>
        <v>#REF!</v>
      </c>
    </row>
    <row r="75" spans="1:18" ht="30.75" customHeight="1" thickBot="1">
      <c r="A75" s="1473"/>
      <c r="B75" s="1476"/>
      <c r="C75" s="1127" t="s">
        <v>106</v>
      </c>
      <c r="D75" s="583" t="s">
        <v>14</v>
      </c>
      <c r="E75" s="584">
        <f>E73-E74</f>
        <v>13303.613999999998</v>
      </c>
      <c r="F75" s="584" t="e">
        <f>F73-F74</f>
        <v>#REF!</v>
      </c>
      <c r="G75" s="584">
        <v>13909.165000000001</v>
      </c>
      <c r="H75" s="599" t="e">
        <f t="shared" si="89"/>
        <v>#REF!</v>
      </c>
      <c r="I75" s="600" t="e">
        <f t="shared" si="90"/>
        <v>#REF!</v>
      </c>
      <c r="J75" s="599">
        <f t="shared" si="91"/>
        <v>605.55100000000311</v>
      </c>
      <c r="K75" s="600">
        <f t="shared" si="92"/>
        <v>4.5517781859876816E-2</v>
      </c>
      <c r="L75" s="1110" t="e">
        <f>E75+август!L75</f>
        <v>#REF!</v>
      </c>
      <c r="M75" s="1110" t="e">
        <f>F75+август!M75</f>
        <v>#REF!</v>
      </c>
      <c r="N75" s="1110" t="e">
        <f>G75+август!N75</f>
        <v>#REF!</v>
      </c>
      <c r="O75" s="1116" t="e">
        <f t="shared" si="152"/>
        <v>#REF!</v>
      </c>
      <c r="P75" s="1117" t="e">
        <f t="shared" si="153"/>
        <v>#REF!</v>
      </c>
      <c r="Q75" s="1116" t="e">
        <f t="shared" si="154"/>
        <v>#REF!</v>
      </c>
      <c r="R75" s="1118" t="e">
        <f t="shared" si="155"/>
        <v>#REF!</v>
      </c>
    </row>
    <row r="76" spans="1:18" ht="24.75" customHeight="1">
      <c r="A76" s="1471">
        <v>7</v>
      </c>
      <c r="B76" s="1474" t="s">
        <v>8</v>
      </c>
      <c r="C76" s="1124" t="s">
        <v>19</v>
      </c>
      <c r="D76" s="576" t="s">
        <v>14</v>
      </c>
      <c r="E76" s="577">
        <v>7081.7290000000003</v>
      </c>
      <c r="F76" s="578" t="e">
        <f>#REF!</f>
        <v>#REF!</v>
      </c>
      <c r="G76" s="1106">
        <f>G77+G83</f>
        <v>7569.9380000000001</v>
      </c>
      <c r="H76" s="591" t="e">
        <f t="shared" si="89"/>
        <v>#REF!</v>
      </c>
      <c r="I76" s="592" t="e">
        <f t="shared" si="90"/>
        <v>#REF!</v>
      </c>
      <c r="J76" s="591">
        <f t="shared" si="91"/>
        <v>488.20899999999983</v>
      </c>
      <c r="K76" s="592">
        <f t="shared" si="92"/>
        <v>6.8939237861262381E-2</v>
      </c>
      <c r="L76" s="578" t="e">
        <f>E76+август!L76</f>
        <v>#REF!</v>
      </c>
      <c r="M76" s="578" t="e">
        <f>F76+август!M76</f>
        <v>#REF!</v>
      </c>
      <c r="N76" s="578" t="e">
        <f>G76+август!N76</f>
        <v>#REF!</v>
      </c>
      <c r="O76" s="591" t="e">
        <f t="shared" si="152"/>
        <v>#REF!</v>
      </c>
      <c r="P76" s="592" t="e">
        <f t="shared" si="153"/>
        <v>#REF!</v>
      </c>
      <c r="Q76" s="591" t="e">
        <f t="shared" si="154"/>
        <v>#REF!</v>
      </c>
      <c r="R76" s="1114" t="e">
        <f t="shared" si="155"/>
        <v>#REF!</v>
      </c>
    </row>
    <row r="77" spans="1:18" ht="24.75" customHeight="1">
      <c r="A77" s="1472"/>
      <c r="B77" s="1475"/>
      <c r="C77" s="1480" t="s">
        <v>15</v>
      </c>
      <c r="D77" s="1098" t="s">
        <v>14</v>
      </c>
      <c r="E77" s="579">
        <v>892.46699999999998</v>
      </c>
      <c r="F77" s="1104" t="e">
        <f>F76-F83</f>
        <v>#REF!</v>
      </c>
      <c r="G77" s="579">
        <v>1434.2829999999999</v>
      </c>
      <c r="H77" s="79" t="e">
        <f t="shared" si="89"/>
        <v>#REF!</v>
      </c>
      <c r="I77" s="97" t="e">
        <f t="shared" si="90"/>
        <v>#REF!</v>
      </c>
      <c r="J77" s="79">
        <f t="shared" si="91"/>
        <v>541.81599999999992</v>
      </c>
      <c r="K77" s="97">
        <f t="shared" si="92"/>
        <v>0.60709919806558665</v>
      </c>
      <c r="L77" s="586" t="e">
        <f>E77+август!L77</f>
        <v>#REF!</v>
      </c>
      <c r="M77" s="586" t="e">
        <f>F77+август!M77</f>
        <v>#REF!</v>
      </c>
      <c r="N77" s="586" t="e">
        <f>G77+август!N77</f>
        <v>#REF!</v>
      </c>
      <c r="O77" s="79" t="e">
        <f t="shared" si="152"/>
        <v>#REF!</v>
      </c>
      <c r="P77" s="97" t="e">
        <f t="shared" si="153"/>
        <v>#REF!</v>
      </c>
      <c r="Q77" s="79" t="e">
        <f t="shared" si="154"/>
        <v>#REF!</v>
      </c>
      <c r="R77" s="97" t="e">
        <f t="shared" si="155"/>
        <v>#REF!</v>
      </c>
    </row>
    <row r="78" spans="1:18" ht="24.75" customHeight="1">
      <c r="A78" s="1472"/>
      <c r="B78" s="1475"/>
      <c r="C78" s="1480"/>
      <c r="D78" s="1098" t="s">
        <v>16</v>
      </c>
      <c r="E78" s="1128">
        <f>E77/E76</f>
        <v>0.12602388484507102</v>
      </c>
      <c r="F78" s="1128" t="e">
        <f>F77/F76</f>
        <v>#REF!</v>
      </c>
      <c r="G78" s="1128">
        <f>G77/G76</f>
        <v>0.18947090451731571</v>
      </c>
      <c r="H78" s="595"/>
      <c r="I78" s="596" t="e">
        <f>G78-F78</f>
        <v>#REF!</v>
      </c>
      <c r="J78" s="597"/>
      <c r="K78" s="596">
        <f>G78-E78</f>
        <v>6.3447019672244698E-2</v>
      </c>
      <c r="L78" s="580" t="e">
        <f t="shared" ref="L78:N78" si="156">L77/L76</f>
        <v>#REF!</v>
      </c>
      <c r="M78" s="580" t="e">
        <f t="shared" si="156"/>
        <v>#REF!</v>
      </c>
      <c r="N78" s="580" t="e">
        <f t="shared" si="156"/>
        <v>#REF!</v>
      </c>
      <c r="O78" s="595"/>
      <c r="P78" s="596" t="e">
        <f t="shared" ref="P78" si="157">N78-M78</f>
        <v>#REF!</v>
      </c>
      <c r="Q78" s="597"/>
      <c r="R78" s="596" t="e">
        <f t="shared" ref="R78" si="158">N78-L78</f>
        <v>#REF!</v>
      </c>
    </row>
    <row r="79" spans="1:18" ht="24.75" hidden="1" customHeight="1">
      <c r="A79" s="1472"/>
      <c r="B79" s="1475"/>
      <c r="C79" s="1480" t="s">
        <v>17</v>
      </c>
      <c r="D79" s="1098" t="s">
        <v>14</v>
      </c>
      <c r="E79" s="579">
        <v>985.76300000000003</v>
      </c>
      <c r="F79" s="579" t="e">
        <f>#REF!</f>
        <v>#REF!</v>
      </c>
      <c r="G79" s="579" t="e">
        <f>F80*G76</f>
        <v>#REF!</v>
      </c>
      <c r="H79" s="79" t="e">
        <f t="shared" si="89"/>
        <v>#REF!</v>
      </c>
      <c r="I79" s="97" t="e">
        <f t="shared" si="90"/>
        <v>#REF!</v>
      </c>
      <c r="J79" s="79" t="e">
        <f t="shared" si="91"/>
        <v>#REF!</v>
      </c>
      <c r="K79" s="97" t="e">
        <f t="shared" si="92"/>
        <v>#REF!</v>
      </c>
      <c r="L79" s="586" t="e">
        <f>E79+август!L79</f>
        <v>#REF!</v>
      </c>
      <c r="M79" s="586" t="e">
        <f>F79+август!M79</f>
        <v>#REF!</v>
      </c>
      <c r="N79" s="586" t="e">
        <f>G79+август!N79</f>
        <v>#REF!</v>
      </c>
      <c r="O79" s="79" t="e">
        <f t="shared" ref="O79" si="159">N79-M79</f>
        <v>#REF!</v>
      </c>
      <c r="P79" s="97" t="e">
        <f t="shared" ref="P79" si="160">IF(M79=0," ",O79/M79)</f>
        <v>#REF!</v>
      </c>
      <c r="Q79" s="79" t="e">
        <f t="shared" ref="Q79" si="161">N79-L79</f>
        <v>#REF!</v>
      </c>
      <c r="R79" s="97" t="e">
        <f t="shared" ref="R79" si="162">IF(L79=0," ",Q79/L79)</f>
        <v>#REF!</v>
      </c>
    </row>
    <row r="80" spans="1:18" ht="24.75" hidden="1" customHeight="1">
      <c r="A80" s="1472"/>
      <c r="B80" s="1475"/>
      <c r="C80" s="1480"/>
      <c r="D80" s="1098" t="s">
        <v>16</v>
      </c>
      <c r="E80" s="580">
        <f>E79/E76</f>
        <v>0.13919806872022356</v>
      </c>
      <c r="F80" s="580" t="e">
        <f>F79/F76</f>
        <v>#REF!</v>
      </c>
      <c r="G80" s="580" t="e">
        <f>G79/G76</f>
        <v>#REF!</v>
      </c>
      <c r="H80" s="79" t="e">
        <f t="shared" si="89"/>
        <v>#REF!</v>
      </c>
      <c r="I80" s="97" t="e">
        <f t="shared" si="90"/>
        <v>#REF!</v>
      </c>
      <c r="J80" s="79" t="e">
        <f t="shared" si="91"/>
        <v>#REF!</v>
      </c>
      <c r="K80" s="97" t="e">
        <f t="shared" si="92"/>
        <v>#REF!</v>
      </c>
      <c r="L80" s="580" t="e">
        <f t="shared" ref="L80:N80" si="163">L79/L76</f>
        <v>#REF!</v>
      </c>
      <c r="M80" s="580" t="e">
        <f t="shared" si="163"/>
        <v>#REF!</v>
      </c>
      <c r="N80" s="580" t="e">
        <f t="shared" si="163"/>
        <v>#REF!</v>
      </c>
      <c r="O80" s="595"/>
      <c r="P80" s="596" t="e">
        <f t="shared" ref="P80" si="164">N80-M80</f>
        <v>#REF!</v>
      </c>
      <c r="Q80" s="597"/>
      <c r="R80" s="596" t="e">
        <f t="shared" ref="R80" si="165">N80-L80</f>
        <v>#REF!</v>
      </c>
    </row>
    <row r="81" spans="1:18" ht="24.75" hidden="1" customHeight="1">
      <c r="A81" s="1472"/>
      <c r="B81" s="1475"/>
      <c r="C81" s="1480" t="s">
        <v>18</v>
      </c>
      <c r="D81" s="1098" t="s">
        <v>14</v>
      </c>
      <c r="E81" s="579">
        <v>-93.296000000000049</v>
      </c>
      <c r="F81" s="579" t="e">
        <f>F77-F79</f>
        <v>#REF!</v>
      </c>
      <c r="G81" s="579" t="e">
        <f>G77-G79</f>
        <v>#REF!</v>
      </c>
      <c r="H81" s="79" t="e">
        <f t="shared" si="89"/>
        <v>#REF!</v>
      </c>
      <c r="I81" s="97" t="e">
        <f t="shared" si="90"/>
        <v>#REF!</v>
      </c>
      <c r="J81" s="79" t="e">
        <f t="shared" si="91"/>
        <v>#REF!</v>
      </c>
      <c r="K81" s="97" t="e">
        <f t="shared" si="92"/>
        <v>#REF!</v>
      </c>
      <c r="L81" s="586" t="e">
        <f>E81+август!L81</f>
        <v>#REF!</v>
      </c>
      <c r="M81" s="586" t="e">
        <f>F81+август!M81</f>
        <v>#REF!</v>
      </c>
      <c r="N81" s="586" t="e">
        <f>G81+август!N81</f>
        <v>#REF!</v>
      </c>
      <c r="O81" s="79" t="e">
        <f t="shared" ref="O81" si="166">N81-M81</f>
        <v>#REF!</v>
      </c>
      <c r="P81" s="97" t="e">
        <f t="shared" ref="P81" si="167">IF(M81=0," ",O81/M81)</f>
        <v>#REF!</v>
      </c>
      <c r="Q81" s="79" t="e">
        <f t="shared" ref="Q81" si="168">N81-L81</f>
        <v>#REF!</v>
      </c>
      <c r="R81" s="97" t="e">
        <f t="shared" ref="R81" si="169">IF(L81=0," ",Q81/L81)</f>
        <v>#REF!</v>
      </c>
    </row>
    <row r="82" spans="1:18" ht="24.75" hidden="1" customHeight="1">
      <c r="A82" s="1472"/>
      <c r="B82" s="1475"/>
      <c r="C82" s="1480"/>
      <c r="D82" s="1098" t="s">
        <v>16</v>
      </c>
      <c r="E82" s="580">
        <v>-3.0059693742668109E-3</v>
      </c>
      <c r="F82" s="580" t="e">
        <f>F81/F76</f>
        <v>#REF!</v>
      </c>
      <c r="G82" s="580" t="e">
        <f>G81/G76</f>
        <v>#REF!</v>
      </c>
      <c r="H82" s="79" t="e">
        <f t="shared" si="89"/>
        <v>#REF!</v>
      </c>
      <c r="I82" s="97" t="e">
        <f t="shared" si="90"/>
        <v>#REF!</v>
      </c>
      <c r="J82" s="79" t="e">
        <f t="shared" si="91"/>
        <v>#REF!</v>
      </c>
      <c r="K82" s="97" t="e">
        <f t="shared" si="92"/>
        <v>#REF!</v>
      </c>
      <c r="L82" s="580" t="e">
        <f t="shared" ref="L82:N82" si="170">L81/L76</f>
        <v>#REF!</v>
      </c>
      <c r="M82" s="580" t="e">
        <f t="shared" si="170"/>
        <v>#REF!</v>
      </c>
      <c r="N82" s="580" t="e">
        <f t="shared" si="170"/>
        <v>#REF!</v>
      </c>
      <c r="O82" s="595"/>
      <c r="P82" s="596" t="e">
        <f t="shared" ref="P82" si="171">N82-M82</f>
        <v>#REF!</v>
      </c>
      <c r="Q82" s="597"/>
      <c r="R82" s="596" t="e">
        <f t="shared" ref="R82" si="172">N82-L82</f>
        <v>#REF!</v>
      </c>
    </row>
    <row r="83" spans="1:18" ht="29.25" customHeight="1">
      <c r="A83" s="1472"/>
      <c r="B83" s="1475"/>
      <c r="C83" s="1125" t="s">
        <v>111</v>
      </c>
      <c r="D83" s="1098" t="s">
        <v>14</v>
      </c>
      <c r="E83" s="582">
        <f>E76-E77</f>
        <v>6189.2620000000006</v>
      </c>
      <c r="F83" s="582" t="e">
        <f>#REF!</f>
        <v>#REF!</v>
      </c>
      <c r="G83" s="1105">
        <f>G84+G85</f>
        <v>6135.6549999999997</v>
      </c>
      <c r="H83" s="79" t="e">
        <f t="shared" si="89"/>
        <v>#REF!</v>
      </c>
      <c r="I83" s="97" t="e">
        <f t="shared" si="90"/>
        <v>#REF!</v>
      </c>
      <c r="J83" s="79">
        <f t="shared" si="91"/>
        <v>-53.60700000000088</v>
      </c>
      <c r="K83" s="97">
        <f t="shared" si="92"/>
        <v>-8.6612911200076633E-3</v>
      </c>
      <c r="L83" s="582" t="e">
        <f t="shared" ref="L83:N83" si="173">L76-L77</f>
        <v>#REF!</v>
      </c>
      <c r="M83" s="582" t="e">
        <f t="shared" si="173"/>
        <v>#REF!</v>
      </c>
      <c r="N83" s="582" t="e">
        <f t="shared" si="173"/>
        <v>#REF!</v>
      </c>
      <c r="O83" s="79" t="e">
        <f t="shared" ref="O83:O87" si="174">N83-M83</f>
        <v>#REF!</v>
      </c>
      <c r="P83" s="97" t="e">
        <f t="shared" ref="P83:P87" si="175">IF(M83=0," ",O83/M83)</f>
        <v>#REF!</v>
      </c>
      <c r="Q83" s="79" t="e">
        <f t="shared" ref="Q83:Q87" si="176">N83-L83</f>
        <v>#REF!</v>
      </c>
      <c r="R83" s="97" t="e">
        <f t="shared" ref="R83:R87" si="177">IF(L83=0," ",Q83/L83)</f>
        <v>#REF!</v>
      </c>
    </row>
    <row r="84" spans="1:18" ht="29.25" customHeight="1">
      <c r="A84" s="1472"/>
      <c r="B84" s="1475"/>
      <c r="C84" s="1126" t="s">
        <v>104</v>
      </c>
      <c r="D84" s="1098" t="s">
        <v>14</v>
      </c>
      <c r="E84" s="582">
        <v>0</v>
      </c>
      <c r="F84" s="582">
        <v>0</v>
      </c>
      <c r="G84" s="582">
        <v>0</v>
      </c>
      <c r="H84" s="79">
        <f t="shared" si="89"/>
        <v>0</v>
      </c>
      <c r="I84" s="97" t="str">
        <f t="shared" si="90"/>
        <v xml:space="preserve"> </v>
      </c>
      <c r="J84" s="79">
        <f t="shared" si="91"/>
        <v>0</v>
      </c>
      <c r="K84" s="97" t="str">
        <f t="shared" si="92"/>
        <v xml:space="preserve"> </v>
      </c>
      <c r="L84" s="582" t="e">
        <f>E84+август!L84</f>
        <v>#REF!</v>
      </c>
      <c r="M84" s="582" t="e">
        <f>F84+август!M84</f>
        <v>#REF!</v>
      </c>
      <c r="N84" s="582" t="e">
        <f>G84+август!N84</f>
        <v>#REF!</v>
      </c>
      <c r="O84" s="79" t="e">
        <f t="shared" si="174"/>
        <v>#REF!</v>
      </c>
      <c r="P84" s="97" t="e">
        <f t="shared" si="175"/>
        <v>#REF!</v>
      </c>
      <c r="Q84" s="79" t="e">
        <f t="shared" si="176"/>
        <v>#REF!</v>
      </c>
      <c r="R84" s="97" t="e">
        <f t="shared" si="177"/>
        <v>#REF!</v>
      </c>
    </row>
    <row r="85" spans="1:18" ht="29.25" customHeight="1" thickBot="1">
      <c r="A85" s="1473"/>
      <c r="B85" s="1476"/>
      <c r="C85" s="1127" t="s">
        <v>106</v>
      </c>
      <c r="D85" s="583" t="s">
        <v>14</v>
      </c>
      <c r="E85" s="584">
        <f>E83-E84</f>
        <v>6189.2620000000006</v>
      </c>
      <c r="F85" s="584" t="e">
        <f>F83</f>
        <v>#REF!</v>
      </c>
      <c r="G85" s="584">
        <v>6135.6549999999997</v>
      </c>
      <c r="H85" s="599" t="e">
        <f t="shared" si="89"/>
        <v>#REF!</v>
      </c>
      <c r="I85" s="600" t="e">
        <f t="shared" si="90"/>
        <v>#REF!</v>
      </c>
      <c r="J85" s="599">
        <f t="shared" si="91"/>
        <v>-53.60700000000088</v>
      </c>
      <c r="K85" s="600">
        <f t="shared" si="92"/>
        <v>-8.6612911200076633E-3</v>
      </c>
      <c r="L85" s="1110" t="e">
        <f>E85+август!L85</f>
        <v>#REF!</v>
      </c>
      <c r="M85" s="1110" t="e">
        <f>F85+август!M85</f>
        <v>#REF!</v>
      </c>
      <c r="N85" s="1110" t="e">
        <f>G85+август!N85</f>
        <v>#REF!</v>
      </c>
      <c r="O85" s="1116" t="e">
        <f t="shared" si="174"/>
        <v>#REF!</v>
      </c>
      <c r="P85" s="1117" t="e">
        <f t="shared" si="175"/>
        <v>#REF!</v>
      </c>
      <c r="Q85" s="1116" t="e">
        <f t="shared" si="176"/>
        <v>#REF!</v>
      </c>
      <c r="R85" s="1118" t="e">
        <f t="shared" si="177"/>
        <v>#REF!</v>
      </c>
    </row>
    <row r="86" spans="1:18" ht="24.75" customHeight="1">
      <c r="A86" s="1471">
        <v>8</v>
      </c>
      <c r="B86" s="1474" t="s">
        <v>9</v>
      </c>
      <c r="C86" s="1124" t="s">
        <v>19</v>
      </c>
      <c r="D86" s="576" t="s">
        <v>14</v>
      </c>
      <c r="E86" s="577">
        <v>3887.84</v>
      </c>
      <c r="F86" s="578" t="e">
        <f>#REF!</f>
        <v>#REF!</v>
      </c>
      <c r="G86" s="1106">
        <f>G87+G93</f>
        <v>4277.2510000000002</v>
      </c>
      <c r="H86" s="591" t="e">
        <f t="shared" si="89"/>
        <v>#REF!</v>
      </c>
      <c r="I86" s="592" t="e">
        <f t="shared" si="90"/>
        <v>#REF!</v>
      </c>
      <c r="J86" s="591">
        <f t="shared" si="91"/>
        <v>389.41100000000006</v>
      </c>
      <c r="K86" s="592">
        <f t="shared" si="92"/>
        <v>0.10016127206880943</v>
      </c>
      <c r="L86" s="578" t="e">
        <f>E86+август!L86</f>
        <v>#REF!</v>
      </c>
      <c r="M86" s="578" t="e">
        <f>F86+август!M86</f>
        <v>#REF!</v>
      </c>
      <c r="N86" s="578" t="e">
        <f>G86+август!N86</f>
        <v>#REF!</v>
      </c>
      <c r="O86" s="591" t="e">
        <f t="shared" si="174"/>
        <v>#REF!</v>
      </c>
      <c r="P86" s="592" t="e">
        <f t="shared" si="175"/>
        <v>#REF!</v>
      </c>
      <c r="Q86" s="591" t="e">
        <f t="shared" si="176"/>
        <v>#REF!</v>
      </c>
      <c r="R86" s="1114" t="e">
        <f t="shared" si="177"/>
        <v>#REF!</v>
      </c>
    </row>
    <row r="87" spans="1:18" ht="24.75" customHeight="1">
      <c r="A87" s="1472"/>
      <c r="B87" s="1475"/>
      <c r="C87" s="1480" t="s">
        <v>15</v>
      </c>
      <c r="D87" s="1098" t="s">
        <v>14</v>
      </c>
      <c r="E87" s="579">
        <v>679.11300000000006</v>
      </c>
      <c r="F87" s="1104" t="e">
        <f>F86-F93</f>
        <v>#REF!</v>
      </c>
      <c r="G87" s="579">
        <v>840.53599999999994</v>
      </c>
      <c r="H87" s="79" t="e">
        <f t="shared" si="89"/>
        <v>#REF!</v>
      </c>
      <c r="I87" s="97" t="e">
        <f t="shared" si="90"/>
        <v>#REF!</v>
      </c>
      <c r="J87" s="79">
        <f t="shared" si="91"/>
        <v>161.42299999999989</v>
      </c>
      <c r="K87" s="97">
        <f t="shared" si="92"/>
        <v>0.23769681923332328</v>
      </c>
      <c r="L87" s="586" t="e">
        <f>E87+август!L87</f>
        <v>#REF!</v>
      </c>
      <c r="M87" s="586" t="e">
        <f>F87+август!M87</f>
        <v>#REF!</v>
      </c>
      <c r="N87" s="586" t="e">
        <f>G87+август!N87</f>
        <v>#REF!</v>
      </c>
      <c r="O87" s="79" t="e">
        <f t="shared" si="174"/>
        <v>#REF!</v>
      </c>
      <c r="P87" s="97" t="e">
        <f t="shared" si="175"/>
        <v>#REF!</v>
      </c>
      <c r="Q87" s="79" t="e">
        <f t="shared" si="176"/>
        <v>#REF!</v>
      </c>
      <c r="R87" s="97" t="e">
        <f t="shared" si="177"/>
        <v>#REF!</v>
      </c>
    </row>
    <row r="88" spans="1:18" ht="24.75" customHeight="1">
      <c r="A88" s="1472"/>
      <c r="B88" s="1475"/>
      <c r="C88" s="1480"/>
      <c r="D88" s="1098" t="s">
        <v>16</v>
      </c>
      <c r="E88" s="1128">
        <f>E87/E86</f>
        <v>0.17467616980122638</v>
      </c>
      <c r="F88" s="1128" t="e">
        <f>F87/F86</f>
        <v>#REF!</v>
      </c>
      <c r="G88" s="1128">
        <f>G87/G86</f>
        <v>0.19651313425375314</v>
      </c>
      <c r="H88" s="595"/>
      <c r="I88" s="596" t="e">
        <f>G88-F88</f>
        <v>#REF!</v>
      </c>
      <c r="J88" s="597"/>
      <c r="K88" s="596">
        <f>G88-E88</f>
        <v>2.1836964452526753E-2</v>
      </c>
      <c r="L88" s="580" t="e">
        <f>L87/L86</f>
        <v>#REF!</v>
      </c>
      <c r="M88" s="1128" t="e">
        <f>M87/M86</f>
        <v>#REF!</v>
      </c>
      <c r="N88" s="1128" t="e">
        <f>N87/N86</f>
        <v>#REF!</v>
      </c>
      <c r="O88" s="595"/>
      <c r="P88" s="596" t="e">
        <f>N88-M88</f>
        <v>#REF!</v>
      </c>
      <c r="Q88" s="597"/>
      <c r="R88" s="596" t="e">
        <f>N88-L88</f>
        <v>#REF!</v>
      </c>
    </row>
    <row r="89" spans="1:18" ht="24.75" hidden="1" customHeight="1">
      <c r="A89" s="1472"/>
      <c r="B89" s="1475"/>
      <c r="C89" s="1480" t="s">
        <v>17</v>
      </c>
      <c r="D89" s="1098" t="s">
        <v>14</v>
      </c>
      <c r="E89" s="579">
        <v>694.49699999999996</v>
      </c>
      <c r="F89" s="579" t="e">
        <f>#REF!</f>
        <v>#REF!</v>
      </c>
      <c r="G89" s="579" t="e">
        <f>F90*G86</f>
        <v>#REF!</v>
      </c>
      <c r="H89" s="79" t="e">
        <f t="shared" si="89"/>
        <v>#REF!</v>
      </c>
      <c r="I89" s="97" t="e">
        <f t="shared" si="90"/>
        <v>#REF!</v>
      </c>
      <c r="J89" s="79" t="e">
        <f t="shared" si="91"/>
        <v>#REF!</v>
      </c>
      <c r="K89" s="97" t="e">
        <f t="shared" si="92"/>
        <v>#REF!</v>
      </c>
      <c r="L89" s="586" t="e">
        <f>E89+август!L89</f>
        <v>#REF!</v>
      </c>
      <c r="M89" s="586" t="e">
        <f>F89+август!M89</f>
        <v>#REF!</v>
      </c>
      <c r="N89" s="586" t="e">
        <f>G89+август!N89</f>
        <v>#REF!</v>
      </c>
      <c r="O89" s="79" t="e">
        <f t="shared" ref="O89" si="178">N89-M89</f>
        <v>#REF!</v>
      </c>
      <c r="P89" s="97" t="e">
        <f t="shared" ref="P89" si="179">IF(M89=0," ",O89/M89)</f>
        <v>#REF!</v>
      </c>
      <c r="Q89" s="79" t="e">
        <f t="shared" ref="Q89" si="180">N89-L89</f>
        <v>#REF!</v>
      </c>
      <c r="R89" s="97" t="e">
        <f t="shared" ref="R89" si="181">IF(L89=0," ",Q89/L89)</f>
        <v>#REF!</v>
      </c>
    </row>
    <row r="90" spans="1:18" ht="24.75" hidden="1" customHeight="1">
      <c r="A90" s="1472"/>
      <c r="B90" s="1475"/>
      <c r="C90" s="1480"/>
      <c r="D90" s="1098" t="s">
        <v>16</v>
      </c>
      <c r="E90" s="580">
        <f>E89/E86</f>
        <v>0.17863312276225357</v>
      </c>
      <c r="F90" s="580" t="e">
        <f>F89/F86</f>
        <v>#REF!</v>
      </c>
      <c r="G90" s="580" t="e">
        <f>G89/G86</f>
        <v>#REF!</v>
      </c>
      <c r="H90" s="79" t="e">
        <f t="shared" si="89"/>
        <v>#REF!</v>
      </c>
      <c r="I90" s="97" t="e">
        <f t="shared" si="90"/>
        <v>#REF!</v>
      </c>
      <c r="J90" s="79" t="e">
        <f t="shared" si="91"/>
        <v>#REF!</v>
      </c>
      <c r="K90" s="97" t="e">
        <f t="shared" si="92"/>
        <v>#REF!</v>
      </c>
      <c r="L90" s="580" t="e">
        <f t="shared" ref="L90:N90" si="182">L89/L86</f>
        <v>#REF!</v>
      </c>
      <c r="M90" s="580" t="e">
        <f t="shared" si="182"/>
        <v>#REF!</v>
      </c>
      <c r="N90" s="580" t="e">
        <f t="shared" si="182"/>
        <v>#REF!</v>
      </c>
      <c r="O90" s="595"/>
      <c r="P90" s="596" t="e">
        <f t="shared" ref="P90" si="183">N90-M90</f>
        <v>#REF!</v>
      </c>
      <c r="Q90" s="597"/>
      <c r="R90" s="596" t="e">
        <f t="shared" ref="R90" si="184">N90-L90</f>
        <v>#REF!</v>
      </c>
    </row>
    <row r="91" spans="1:18" ht="24.75" hidden="1" customHeight="1">
      <c r="A91" s="1472"/>
      <c r="B91" s="1475"/>
      <c r="C91" s="1480" t="s">
        <v>18</v>
      </c>
      <c r="D91" s="1098" t="s">
        <v>14</v>
      </c>
      <c r="E91" s="579">
        <v>-15.383999999999901</v>
      </c>
      <c r="F91" s="579" t="e">
        <f>F87-F89</f>
        <v>#REF!</v>
      </c>
      <c r="G91" s="579" t="e">
        <f>G87-G89</f>
        <v>#REF!</v>
      </c>
      <c r="H91" s="79" t="e">
        <f t="shared" si="89"/>
        <v>#REF!</v>
      </c>
      <c r="I91" s="97" t="e">
        <f t="shared" si="90"/>
        <v>#REF!</v>
      </c>
      <c r="J91" s="79" t="e">
        <f t="shared" si="91"/>
        <v>#REF!</v>
      </c>
      <c r="K91" s="97" t="e">
        <f t="shared" si="92"/>
        <v>#REF!</v>
      </c>
      <c r="L91" s="586" t="e">
        <f>E91+август!L91</f>
        <v>#REF!</v>
      </c>
      <c r="M91" s="586" t="e">
        <f>F91+август!M91</f>
        <v>#REF!</v>
      </c>
      <c r="N91" s="586" t="e">
        <f>G91+август!N91</f>
        <v>#REF!</v>
      </c>
      <c r="O91" s="79" t="e">
        <f t="shared" ref="O91" si="185">N91-M91</f>
        <v>#REF!</v>
      </c>
      <c r="P91" s="97" t="e">
        <f t="shared" ref="P91" si="186">IF(M91=0," ",O91/M91)</f>
        <v>#REF!</v>
      </c>
      <c r="Q91" s="79" t="e">
        <f t="shared" ref="Q91" si="187">N91-L91</f>
        <v>#REF!</v>
      </c>
      <c r="R91" s="97" t="e">
        <f t="shared" ref="R91" si="188">IF(L91=0," ",Q91/L91)</f>
        <v>#REF!</v>
      </c>
    </row>
    <row r="92" spans="1:18" ht="24.75" hidden="1" customHeight="1">
      <c r="A92" s="1472"/>
      <c r="B92" s="1475"/>
      <c r="C92" s="1480"/>
      <c r="D92" s="1098" t="s">
        <v>16</v>
      </c>
      <c r="E92" s="580">
        <v>-3.0059693742668109E-3</v>
      </c>
      <c r="F92" s="580" t="e">
        <f>F91/F86</f>
        <v>#REF!</v>
      </c>
      <c r="G92" s="580" t="e">
        <f>G91/G86</f>
        <v>#REF!</v>
      </c>
      <c r="H92" s="79" t="e">
        <f t="shared" si="89"/>
        <v>#REF!</v>
      </c>
      <c r="I92" s="97" t="e">
        <f t="shared" si="90"/>
        <v>#REF!</v>
      </c>
      <c r="J92" s="79" t="e">
        <f t="shared" si="91"/>
        <v>#REF!</v>
      </c>
      <c r="K92" s="97" t="e">
        <f t="shared" si="92"/>
        <v>#REF!</v>
      </c>
      <c r="L92" s="580" t="e">
        <f t="shared" ref="L92:N92" si="189">L91/L86</f>
        <v>#REF!</v>
      </c>
      <c r="M92" s="580" t="e">
        <f t="shared" si="189"/>
        <v>#REF!</v>
      </c>
      <c r="N92" s="580" t="e">
        <f t="shared" si="189"/>
        <v>#REF!</v>
      </c>
      <c r="O92" s="595"/>
      <c r="P92" s="596" t="e">
        <f t="shared" ref="P92" si="190">N92-M92</f>
        <v>#REF!</v>
      </c>
      <c r="Q92" s="597"/>
      <c r="R92" s="596" t="e">
        <f t="shared" ref="R92" si="191">N92-L92</f>
        <v>#REF!</v>
      </c>
    </row>
    <row r="93" spans="1:18" ht="35.25" customHeight="1">
      <c r="A93" s="1472"/>
      <c r="B93" s="1475"/>
      <c r="C93" s="1125" t="s">
        <v>111</v>
      </c>
      <c r="D93" s="1098" t="s">
        <v>14</v>
      </c>
      <c r="E93" s="582">
        <f>E86-E87</f>
        <v>3208.7269999999999</v>
      </c>
      <c r="F93" s="582" t="e">
        <f>#REF!</f>
        <v>#REF!</v>
      </c>
      <c r="G93" s="1105">
        <f>G94+G95</f>
        <v>3436.7150000000001</v>
      </c>
      <c r="H93" s="79" t="e">
        <f t="shared" si="89"/>
        <v>#REF!</v>
      </c>
      <c r="I93" s="97" t="e">
        <f t="shared" si="90"/>
        <v>#REF!</v>
      </c>
      <c r="J93" s="79">
        <f t="shared" si="91"/>
        <v>227.98800000000028</v>
      </c>
      <c r="K93" s="97">
        <f t="shared" si="92"/>
        <v>7.1052476574043316E-2</v>
      </c>
      <c r="L93" s="582" t="e">
        <f t="shared" ref="L93:N93" si="192">L86-L87</f>
        <v>#REF!</v>
      </c>
      <c r="M93" s="582" t="e">
        <f t="shared" si="192"/>
        <v>#REF!</v>
      </c>
      <c r="N93" s="582" t="e">
        <f t="shared" si="192"/>
        <v>#REF!</v>
      </c>
      <c r="O93" s="79" t="e">
        <f t="shared" ref="O93:O97" si="193">N93-M93</f>
        <v>#REF!</v>
      </c>
      <c r="P93" s="97" t="e">
        <f t="shared" ref="P93:P97" si="194">IF(M93=0," ",O93/M93)</f>
        <v>#REF!</v>
      </c>
      <c r="Q93" s="79" t="e">
        <f t="shared" ref="Q93:Q97" si="195">N93-L93</f>
        <v>#REF!</v>
      </c>
      <c r="R93" s="97" t="e">
        <f t="shared" ref="R93:R97" si="196">IF(L93=0," ",Q93/L93)</f>
        <v>#REF!</v>
      </c>
    </row>
    <row r="94" spans="1:18" ht="35.25" customHeight="1">
      <c r="A94" s="1472"/>
      <c r="B94" s="1475"/>
      <c r="C94" s="1126" t="s">
        <v>104</v>
      </c>
      <c r="D94" s="1098" t="s">
        <v>14</v>
      </c>
      <c r="E94" s="582">
        <v>281.68</v>
      </c>
      <c r="F94" s="582">
        <f>'Баланс ВОЭК (план 2013)'!K13</f>
        <v>243.64400000000001</v>
      </c>
      <c r="G94" s="582">
        <v>287.02999999999997</v>
      </c>
      <c r="H94" s="79">
        <f t="shared" si="89"/>
        <v>43.385999999999967</v>
      </c>
      <c r="I94" s="97">
        <f t="shared" si="90"/>
        <v>0.17807128433287897</v>
      </c>
      <c r="J94" s="79">
        <f t="shared" si="91"/>
        <v>5.3499999999999659</v>
      </c>
      <c r="K94" s="97">
        <f t="shared" si="92"/>
        <v>1.8993183754615044E-2</v>
      </c>
      <c r="L94" s="582" t="e">
        <f>E94+август!L94</f>
        <v>#REF!</v>
      </c>
      <c r="M94" s="582" t="e">
        <f>F94+август!M94</f>
        <v>#REF!</v>
      </c>
      <c r="N94" s="582" t="e">
        <f>G94+август!N94</f>
        <v>#REF!</v>
      </c>
      <c r="O94" s="79" t="e">
        <f t="shared" si="193"/>
        <v>#REF!</v>
      </c>
      <c r="P94" s="97" t="e">
        <f t="shared" si="194"/>
        <v>#REF!</v>
      </c>
      <c r="Q94" s="79" t="e">
        <f t="shared" si="195"/>
        <v>#REF!</v>
      </c>
      <c r="R94" s="97" t="e">
        <f t="shared" si="196"/>
        <v>#REF!</v>
      </c>
    </row>
    <row r="95" spans="1:18" ht="35.25" customHeight="1" thickBot="1">
      <c r="A95" s="1473"/>
      <c r="B95" s="1476"/>
      <c r="C95" s="1127" t="s">
        <v>106</v>
      </c>
      <c r="D95" s="583" t="s">
        <v>14</v>
      </c>
      <c r="E95" s="584">
        <f>E93-E94</f>
        <v>2927.047</v>
      </c>
      <c r="F95" s="584" t="e">
        <f>F93-F94</f>
        <v>#REF!</v>
      </c>
      <c r="G95" s="584">
        <v>3149.6849999999999</v>
      </c>
      <c r="H95" s="599" t="e">
        <f t="shared" si="89"/>
        <v>#REF!</v>
      </c>
      <c r="I95" s="600" t="e">
        <f t="shared" si="90"/>
        <v>#REF!</v>
      </c>
      <c r="J95" s="599">
        <f t="shared" si="91"/>
        <v>222.63799999999992</v>
      </c>
      <c r="K95" s="600">
        <f t="shared" si="92"/>
        <v>7.60623249302112E-2</v>
      </c>
      <c r="L95" s="1110" t="e">
        <f>E95+август!L95</f>
        <v>#REF!</v>
      </c>
      <c r="M95" s="1110" t="e">
        <f>F95+август!M95</f>
        <v>#REF!</v>
      </c>
      <c r="N95" s="1110" t="e">
        <f>G95+август!N95</f>
        <v>#REF!</v>
      </c>
      <c r="O95" s="1116" t="e">
        <f t="shared" si="193"/>
        <v>#REF!</v>
      </c>
      <c r="P95" s="1117" t="e">
        <f t="shared" si="194"/>
        <v>#REF!</v>
      </c>
      <c r="Q95" s="1116" t="e">
        <f t="shared" si="195"/>
        <v>#REF!</v>
      </c>
      <c r="R95" s="1118" t="e">
        <f t="shared" si="196"/>
        <v>#REF!</v>
      </c>
    </row>
    <row r="96" spans="1:18" ht="24.75" customHeight="1">
      <c r="A96" s="1471">
        <v>9</v>
      </c>
      <c r="B96" s="1474" t="s">
        <v>10</v>
      </c>
      <c r="C96" s="1124" t="s">
        <v>19</v>
      </c>
      <c r="D96" s="576" t="s">
        <v>14</v>
      </c>
      <c r="E96" s="577">
        <v>6583.6270000000004</v>
      </c>
      <c r="F96" s="578" t="e">
        <f>#REF!</f>
        <v>#REF!</v>
      </c>
      <c r="G96" s="1106">
        <f>G97+G103</f>
        <v>7227.0689999999995</v>
      </c>
      <c r="H96" s="591" t="e">
        <f t="shared" si="89"/>
        <v>#REF!</v>
      </c>
      <c r="I96" s="592" t="e">
        <f t="shared" si="90"/>
        <v>#REF!</v>
      </c>
      <c r="J96" s="591">
        <f t="shared" si="91"/>
        <v>643.4419999999991</v>
      </c>
      <c r="K96" s="592">
        <f t="shared" si="92"/>
        <v>9.7733665652686444E-2</v>
      </c>
      <c r="L96" s="578" t="e">
        <f>E96+август!L96</f>
        <v>#REF!</v>
      </c>
      <c r="M96" s="578" t="e">
        <f>F96+август!M96</f>
        <v>#REF!</v>
      </c>
      <c r="N96" s="578" t="e">
        <f>G96+август!N96</f>
        <v>#REF!</v>
      </c>
      <c r="O96" s="591" t="e">
        <f t="shared" si="193"/>
        <v>#REF!</v>
      </c>
      <c r="P96" s="592" t="e">
        <f t="shared" si="194"/>
        <v>#REF!</v>
      </c>
      <c r="Q96" s="591" t="e">
        <f t="shared" si="195"/>
        <v>#REF!</v>
      </c>
      <c r="R96" s="1114" t="e">
        <f t="shared" si="196"/>
        <v>#REF!</v>
      </c>
    </row>
    <row r="97" spans="1:18" ht="24.75" customHeight="1">
      <c r="A97" s="1472"/>
      <c r="B97" s="1475"/>
      <c r="C97" s="1480" t="s">
        <v>15</v>
      </c>
      <c r="D97" s="1098" t="s">
        <v>14</v>
      </c>
      <c r="E97" s="579">
        <v>1648.9649999999999</v>
      </c>
      <c r="F97" s="1104" t="e">
        <f>F96-F103</f>
        <v>#REF!</v>
      </c>
      <c r="G97" s="579">
        <v>1571.3019999999999</v>
      </c>
      <c r="H97" s="79" t="e">
        <f t="shared" si="89"/>
        <v>#REF!</v>
      </c>
      <c r="I97" s="97" t="e">
        <f t="shared" si="90"/>
        <v>#REF!</v>
      </c>
      <c r="J97" s="79">
        <f t="shared" si="91"/>
        <v>-77.663000000000011</v>
      </c>
      <c r="K97" s="97">
        <f t="shared" si="92"/>
        <v>-4.7098028157056104E-2</v>
      </c>
      <c r="L97" s="586" t="e">
        <f>E97+август!L97</f>
        <v>#REF!</v>
      </c>
      <c r="M97" s="586" t="e">
        <f>F97+август!M97</f>
        <v>#REF!</v>
      </c>
      <c r="N97" s="586" t="e">
        <f>G97+август!N97</f>
        <v>#REF!</v>
      </c>
      <c r="O97" s="79" t="e">
        <f t="shared" si="193"/>
        <v>#REF!</v>
      </c>
      <c r="P97" s="97" t="e">
        <f t="shared" si="194"/>
        <v>#REF!</v>
      </c>
      <c r="Q97" s="79" t="e">
        <f t="shared" si="195"/>
        <v>#REF!</v>
      </c>
      <c r="R97" s="97" t="e">
        <f t="shared" si="196"/>
        <v>#REF!</v>
      </c>
    </row>
    <row r="98" spans="1:18" ht="24.75" customHeight="1">
      <c r="A98" s="1472"/>
      <c r="B98" s="1475"/>
      <c r="C98" s="1480"/>
      <c r="D98" s="1098" t="s">
        <v>16</v>
      </c>
      <c r="E98" s="580">
        <f>E97/E96</f>
        <v>0.25046452358251764</v>
      </c>
      <c r="F98" s="49" t="e">
        <f>F97/F96</f>
        <v>#REF!</v>
      </c>
      <c r="G98" s="580">
        <f>G97/G96</f>
        <v>0.21741898409991658</v>
      </c>
      <c r="H98" s="595"/>
      <c r="I98" s="596" t="e">
        <f>G98-F98</f>
        <v>#REF!</v>
      </c>
      <c r="J98" s="597"/>
      <c r="K98" s="596">
        <f>G98-E98</f>
        <v>-3.3045539482601055E-2</v>
      </c>
      <c r="L98" s="580" t="e">
        <f t="shared" ref="L98:N98" si="197">L97/L96</f>
        <v>#REF!</v>
      </c>
      <c r="M98" s="580" t="e">
        <f t="shared" si="197"/>
        <v>#REF!</v>
      </c>
      <c r="N98" s="580" t="e">
        <f t="shared" si="197"/>
        <v>#REF!</v>
      </c>
      <c r="O98" s="595"/>
      <c r="P98" s="596" t="e">
        <f t="shared" ref="P98" si="198">N98-M98</f>
        <v>#REF!</v>
      </c>
      <c r="Q98" s="597"/>
      <c r="R98" s="596" t="e">
        <f t="shared" ref="R98" si="199">N98-L98</f>
        <v>#REF!</v>
      </c>
    </row>
    <row r="99" spans="1:18" ht="24.75" hidden="1" customHeight="1">
      <c r="A99" s="1472"/>
      <c r="B99" s="1475"/>
      <c r="C99" s="1480" t="s">
        <v>17</v>
      </c>
      <c r="D99" s="1098" t="s">
        <v>14</v>
      </c>
      <c r="E99" s="579">
        <v>1550.5360000000001</v>
      </c>
      <c r="F99" s="579" t="e">
        <f>#REF!</f>
        <v>#REF!</v>
      </c>
      <c r="G99" s="579" t="e">
        <f>F100*G96</f>
        <v>#REF!</v>
      </c>
      <c r="H99" s="79" t="e">
        <f t="shared" si="89"/>
        <v>#REF!</v>
      </c>
      <c r="I99" s="97" t="e">
        <f t="shared" si="90"/>
        <v>#REF!</v>
      </c>
      <c r="J99" s="79" t="e">
        <f t="shared" si="91"/>
        <v>#REF!</v>
      </c>
      <c r="K99" s="97" t="e">
        <f t="shared" si="92"/>
        <v>#REF!</v>
      </c>
      <c r="L99" s="586" t="e">
        <f>E99+август!L99</f>
        <v>#REF!</v>
      </c>
      <c r="M99" s="586" t="e">
        <f>F99+август!M99</f>
        <v>#REF!</v>
      </c>
      <c r="N99" s="586" t="e">
        <f>G99+август!N99</f>
        <v>#REF!</v>
      </c>
      <c r="O99" s="79" t="e">
        <f t="shared" ref="O99" si="200">N99-M99</f>
        <v>#REF!</v>
      </c>
      <c r="P99" s="97" t="e">
        <f t="shared" ref="P99" si="201">IF(M99=0," ",O99/M99)</f>
        <v>#REF!</v>
      </c>
      <c r="Q99" s="79" t="e">
        <f t="shared" ref="Q99" si="202">N99-L99</f>
        <v>#REF!</v>
      </c>
      <c r="R99" s="97" t="e">
        <f t="shared" ref="R99" si="203">IF(L99=0," ",Q99/L99)</f>
        <v>#REF!</v>
      </c>
    </row>
    <row r="100" spans="1:18" ht="24.75" hidden="1" customHeight="1">
      <c r="A100" s="1472"/>
      <c r="B100" s="1475"/>
      <c r="C100" s="1480"/>
      <c r="D100" s="1098" t="s">
        <v>16</v>
      </c>
      <c r="E100" s="580">
        <f>E99/E96</f>
        <v>0.23551394998531963</v>
      </c>
      <c r="F100" s="580" t="e">
        <f>F99/F96</f>
        <v>#REF!</v>
      </c>
      <c r="G100" s="580" t="e">
        <f>G99/G96</f>
        <v>#REF!</v>
      </c>
      <c r="H100" s="79" t="e">
        <f t="shared" si="89"/>
        <v>#REF!</v>
      </c>
      <c r="I100" s="97" t="e">
        <f t="shared" si="90"/>
        <v>#REF!</v>
      </c>
      <c r="J100" s="79" t="e">
        <f t="shared" si="91"/>
        <v>#REF!</v>
      </c>
      <c r="K100" s="97" t="e">
        <f t="shared" si="92"/>
        <v>#REF!</v>
      </c>
      <c r="L100" s="580" t="e">
        <f t="shared" ref="L100:N100" si="204">L99/L96</f>
        <v>#REF!</v>
      </c>
      <c r="M100" s="580" t="e">
        <f t="shared" si="204"/>
        <v>#REF!</v>
      </c>
      <c r="N100" s="580" t="e">
        <f t="shared" si="204"/>
        <v>#REF!</v>
      </c>
      <c r="O100" s="595"/>
      <c r="P100" s="596" t="e">
        <f t="shared" ref="P100" si="205">N100-M100</f>
        <v>#REF!</v>
      </c>
      <c r="Q100" s="597"/>
      <c r="R100" s="596" t="e">
        <f t="shared" ref="R100" si="206">N100-L100</f>
        <v>#REF!</v>
      </c>
    </row>
    <row r="101" spans="1:18" ht="24.75" hidden="1" customHeight="1">
      <c r="A101" s="1472"/>
      <c r="B101" s="1475"/>
      <c r="C101" s="1480" t="s">
        <v>18</v>
      </c>
      <c r="D101" s="1098" t="s">
        <v>14</v>
      </c>
      <c r="E101" s="579">
        <v>98.42899999999986</v>
      </c>
      <c r="F101" s="579" t="e">
        <f>F97-F99</f>
        <v>#REF!</v>
      </c>
      <c r="G101" s="579" t="e">
        <f>G97-G99</f>
        <v>#REF!</v>
      </c>
      <c r="H101" s="79" t="e">
        <f t="shared" si="89"/>
        <v>#REF!</v>
      </c>
      <c r="I101" s="97" t="e">
        <f t="shared" si="90"/>
        <v>#REF!</v>
      </c>
      <c r="J101" s="79" t="e">
        <f t="shared" si="91"/>
        <v>#REF!</v>
      </c>
      <c r="K101" s="97" t="e">
        <f t="shared" si="92"/>
        <v>#REF!</v>
      </c>
      <c r="L101" s="586" t="e">
        <f>E101+август!L101</f>
        <v>#REF!</v>
      </c>
      <c r="M101" s="586" t="e">
        <f>F101+август!M101</f>
        <v>#REF!</v>
      </c>
      <c r="N101" s="586" t="e">
        <f>G101+август!N101</f>
        <v>#REF!</v>
      </c>
      <c r="O101" s="79" t="e">
        <f t="shared" ref="O101" si="207">N101-M101</f>
        <v>#REF!</v>
      </c>
      <c r="P101" s="97" t="e">
        <f t="shared" ref="P101" si="208">IF(M101=0," ",O101/M101)</f>
        <v>#REF!</v>
      </c>
      <c r="Q101" s="79" t="e">
        <f t="shared" ref="Q101" si="209">N101-L101</f>
        <v>#REF!</v>
      </c>
      <c r="R101" s="97" t="e">
        <f t="shared" ref="R101" si="210">IF(L101=0," ",Q101/L101)</f>
        <v>#REF!</v>
      </c>
    </row>
    <row r="102" spans="1:18" ht="24.75" hidden="1" customHeight="1">
      <c r="A102" s="1472"/>
      <c r="B102" s="1475"/>
      <c r="C102" s="1480"/>
      <c r="D102" s="1098" t="s">
        <v>16</v>
      </c>
      <c r="E102" s="580">
        <v>-3.0059693742668109E-3</v>
      </c>
      <c r="F102" s="580" t="e">
        <f>F101/F96</f>
        <v>#REF!</v>
      </c>
      <c r="G102" s="580" t="e">
        <f>G101/G96</f>
        <v>#REF!</v>
      </c>
      <c r="H102" s="79" t="e">
        <f t="shared" si="89"/>
        <v>#REF!</v>
      </c>
      <c r="I102" s="97" t="e">
        <f t="shared" si="90"/>
        <v>#REF!</v>
      </c>
      <c r="J102" s="79" t="e">
        <f t="shared" si="91"/>
        <v>#REF!</v>
      </c>
      <c r="K102" s="97" t="e">
        <f t="shared" si="92"/>
        <v>#REF!</v>
      </c>
      <c r="L102" s="580" t="e">
        <f t="shared" ref="L102:N102" si="211">L101/L96</f>
        <v>#REF!</v>
      </c>
      <c r="M102" s="580" t="e">
        <f t="shared" si="211"/>
        <v>#REF!</v>
      </c>
      <c r="N102" s="580" t="e">
        <f t="shared" si="211"/>
        <v>#REF!</v>
      </c>
      <c r="O102" s="595"/>
      <c r="P102" s="596" t="e">
        <f t="shared" ref="P102" si="212">N102-M102</f>
        <v>#REF!</v>
      </c>
      <c r="Q102" s="597"/>
      <c r="R102" s="596" t="e">
        <f t="shared" ref="R102" si="213">N102-L102</f>
        <v>#REF!</v>
      </c>
    </row>
    <row r="103" spans="1:18" ht="26.25" customHeight="1">
      <c r="A103" s="1472"/>
      <c r="B103" s="1475"/>
      <c r="C103" s="1125" t="s">
        <v>111</v>
      </c>
      <c r="D103" s="1098" t="s">
        <v>14</v>
      </c>
      <c r="E103" s="582">
        <f>E96-E97</f>
        <v>4934.6620000000003</v>
      </c>
      <c r="F103" s="582" t="e">
        <f>#REF!</f>
        <v>#REF!</v>
      </c>
      <c r="G103" s="1105">
        <f>G104+G105</f>
        <v>5655.7669999999998</v>
      </c>
      <c r="H103" s="79" t="e">
        <f t="shared" si="89"/>
        <v>#REF!</v>
      </c>
      <c r="I103" s="97" t="e">
        <f t="shared" si="90"/>
        <v>#REF!</v>
      </c>
      <c r="J103" s="79">
        <f t="shared" si="91"/>
        <v>721.10499999999956</v>
      </c>
      <c r="K103" s="97">
        <f t="shared" si="92"/>
        <v>0.14613057591381123</v>
      </c>
      <c r="L103" s="582" t="e">
        <f t="shared" ref="L103:N103" si="214">L96-L97</f>
        <v>#REF!</v>
      </c>
      <c r="M103" s="582" t="e">
        <f t="shared" si="214"/>
        <v>#REF!</v>
      </c>
      <c r="N103" s="582" t="e">
        <f t="shared" si="214"/>
        <v>#REF!</v>
      </c>
      <c r="O103" s="79" t="e">
        <f t="shared" ref="O103:O107" si="215">N103-M103</f>
        <v>#REF!</v>
      </c>
      <c r="P103" s="97" t="e">
        <f t="shared" ref="P103:P107" si="216">IF(M103=0," ",O103/M103)</f>
        <v>#REF!</v>
      </c>
      <c r="Q103" s="79" t="e">
        <f t="shared" ref="Q103:Q107" si="217">N103-L103</f>
        <v>#REF!</v>
      </c>
      <c r="R103" s="97" t="e">
        <f t="shared" ref="R103:R107" si="218">IF(L103=0," ",Q103/L103)</f>
        <v>#REF!</v>
      </c>
    </row>
    <row r="104" spans="1:18" ht="26.25" customHeight="1">
      <c r="A104" s="1472"/>
      <c r="B104" s="1475"/>
      <c r="C104" s="1126" t="s">
        <v>104</v>
      </c>
      <c r="D104" s="1098" t="s">
        <v>14</v>
      </c>
      <c r="E104" s="582">
        <v>4.9189999999999996</v>
      </c>
      <c r="F104" s="582">
        <f>'Баланс ВОЭК (план 2013)'!K16+'Баланс ВОЭК (план 2013)'!K17</f>
        <v>4.2829999999999995</v>
      </c>
      <c r="G104" s="582">
        <v>4.1440000000000001</v>
      </c>
      <c r="H104" s="79">
        <f t="shared" si="89"/>
        <v>-0.13899999999999935</v>
      </c>
      <c r="I104" s="97">
        <f t="shared" si="90"/>
        <v>-3.2453887462059156E-2</v>
      </c>
      <c r="J104" s="79">
        <f t="shared" si="91"/>
        <v>-0.77499999999999947</v>
      </c>
      <c r="K104" s="97">
        <f t="shared" si="92"/>
        <v>-0.15755234803821905</v>
      </c>
      <c r="L104" s="582" t="e">
        <f>E104+август!L104</f>
        <v>#REF!</v>
      </c>
      <c r="M104" s="582" t="e">
        <f>F104+август!M104</f>
        <v>#REF!</v>
      </c>
      <c r="N104" s="582" t="e">
        <f>G104+август!N104</f>
        <v>#REF!</v>
      </c>
      <c r="O104" s="79" t="e">
        <f t="shared" si="215"/>
        <v>#REF!</v>
      </c>
      <c r="P104" s="97" t="e">
        <f t="shared" si="216"/>
        <v>#REF!</v>
      </c>
      <c r="Q104" s="79" t="e">
        <f t="shared" si="217"/>
        <v>#REF!</v>
      </c>
      <c r="R104" s="97" t="e">
        <f t="shared" si="218"/>
        <v>#REF!</v>
      </c>
    </row>
    <row r="105" spans="1:18" ht="26.25" customHeight="1" thickBot="1">
      <c r="A105" s="1473"/>
      <c r="B105" s="1476"/>
      <c r="C105" s="1127" t="s">
        <v>106</v>
      </c>
      <c r="D105" s="583" t="s">
        <v>14</v>
      </c>
      <c r="E105" s="584">
        <f>E103-E104</f>
        <v>4929.7430000000004</v>
      </c>
      <c r="F105" s="584" t="e">
        <f>F103-F104</f>
        <v>#REF!</v>
      </c>
      <c r="G105" s="584">
        <v>5651.6229999999996</v>
      </c>
      <c r="H105" s="599" t="e">
        <f t="shared" si="89"/>
        <v>#REF!</v>
      </c>
      <c r="I105" s="600" t="e">
        <f t="shared" si="90"/>
        <v>#REF!</v>
      </c>
      <c r="J105" s="599">
        <f t="shared" si="91"/>
        <v>721.8799999999992</v>
      </c>
      <c r="K105" s="600">
        <f t="shared" si="92"/>
        <v>0.14643359704552533</v>
      </c>
      <c r="L105" s="1110" t="e">
        <f>E105+август!L105</f>
        <v>#REF!</v>
      </c>
      <c r="M105" s="1110" t="e">
        <f>F105+август!M105</f>
        <v>#REF!</v>
      </c>
      <c r="N105" s="1110" t="e">
        <f>G105+август!N105</f>
        <v>#REF!</v>
      </c>
      <c r="O105" s="1116" t="e">
        <f t="shared" si="215"/>
        <v>#REF!</v>
      </c>
      <c r="P105" s="1117" t="e">
        <f t="shared" si="216"/>
        <v>#REF!</v>
      </c>
      <c r="Q105" s="1116" t="e">
        <f t="shared" si="217"/>
        <v>#REF!</v>
      </c>
      <c r="R105" s="1118" t="e">
        <f t="shared" si="218"/>
        <v>#REF!</v>
      </c>
    </row>
    <row r="106" spans="1:18" ht="24.75" customHeight="1">
      <c r="A106" s="1471">
        <v>10</v>
      </c>
      <c r="B106" s="1474" t="s">
        <v>12</v>
      </c>
      <c r="C106" s="1124" t="s">
        <v>19</v>
      </c>
      <c r="D106" s="576" t="s">
        <v>14</v>
      </c>
      <c r="E106" s="577">
        <v>398.65200000000004</v>
      </c>
      <c r="F106" s="578" t="e">
        <f>#REF!</f>
        <v>#REF!</v>
      </c>
      <c r="G106" s="1106">
        <f>G107+G113</f>
        <v>468.75600000000003</v>
      </c>
      <c r="H106" s="591" t="e">
        <f t="shared" si="89"/>
        <v>#REF!</v>
      </c>
      <c r="I106" s="592" t="e">
        <f t="shared" si="90"/>
        <v>#REF!</v>
      </c>
      <c r="J106" s="591">
        <f t="shared" si="91"/>
        <v>70.103999999999985</v>
      </c>
      <c r="K106" s="592">
        <f t="shared" si="92"/>
        <v>0.17585262334065796</v>
      </c>
      <c r="L106" s="578" t="e">
        <f>E106+август!L106</f>
        <v>#REF!</v>
      </c>
      <c r="M106" s="578" t="e">
        <f>F106+август!M106</f>
        <v>#REF!</v>
      </c>
      <c r="N106" s="578" t="e">
        <f>G106+август!N106</f>
        <v>#REF!</v>
      </c>
      <c r="O106" s="591" t="e">
        <f t="shared" si="215"/>
        <v>#REF!</v>
      </c>
      <c r="P106" s="592" t="e">
        <f t="shared" si="216"/>
        <v>#REF!</v>
      </c>
      <c r="Q106" s="591" t="e">
        <f t="shared" si="217"/>
        <v>#REF!</v>
      </c>
      <c r="R106" s="1114" t="e">
        <f t="shared" si="218"/>
        <v>#REF!</v>
      </c>
    </row>
    <row r="107" spans="1:18" ht="24.75" customHeight="1">
      <c r="A107" s="1472"/>
      <c r="B107" s="1475"/>
      <c r="C107" s="1480" t="s">
        <v>15</v>
      </c>
      <c r="D107" s="1098" t="s">
        <v>14</v>
      </c>
      <c r="E107" s="579">
        <v>50.933999999999997</v>
      </c>
      <c r="F107" s="1104" t="e">
        <f>F106-F113</f>
        <v>#REF!</v>
      </c>
      <c r="G107" s="579">
        <v>99.977999999999994</v>
      </c>
      <c r="H107" s="79" t="e">
        <f t="shared" si="89"/>
        <v>#REF!</v>
      </c>
      <c r="I107" s="97" t="e">
        <f t="shared" si="90"/>
        <v>#REF!</v>
      </c>
      <c r="J107" s="79">
        <f t="shared" si="91"/>
        <v>49.043999999999997</v>
      </c>
      <c r="K107" s="97">
        <f t="shared" si="92"/>
        <v>0.96289315584874546</v>
      </c>
      <c r="L107" s="586" t="e">
        <f>E107+август!L107</f>
        <v>#REF!</v>
      </c>
      <c r="M107" s="586" t="e">
        <f>F107+август!M107</f>
        <v>#REF!</v>
      </c>
      <c r="N107" s="586" t="e">
        <f>G107+август!N107</f>
        <v>#REF!</v>
      </c>
      <c r="O107" s="79" t="e">
        <f t="shared" si="215"/>
        <v>#REF!</v>
      </c>
      <c r="P107" s="97" t="e">
        <f t="shared" si="216"/>
        <v>#REF!</v>
      </c>
      <c r="Q107" s="79" t="e">
        <f t="shared" si="217"/>
        <v>#REF!</v>
      </c>
      <c r="R107" s="97" t="e">
        <f t="shared" si="218"/>
        <v>#REF!</v>
      </c>
    </row>
    <row r="108" spans="1:18" ht="24.75" customHeight="1">
      <c r="A108" s="1472"/>
      <c r="B108" s="1475"/>
      <c r="C108" s="1480"/>
      <c r="D108" s="1098" t="s">
        <v>16</v>
      </c>
      <c r="E108" s="580">
        <f>E107/E106</f>
        <v>0.12776556997080157</v>
      </c>
      <c r="F108" s="49" t="e">
        <f>F107/F106</f>
        <v>#REF!</v>
      </c>
      <c r="G108" s="580">
        <f>G107/G106</f>
        <v>0.21328366996902437</v>
      </c>
      <c r="H108" s="595"/>
      <c r="I108" s="596" t="e">
        <f>G108-F108</f>
        <v>#REF!</v>
      </c>
      <c r="J108" s="597"/>
      <c r="K108" s="596">
        <f>G108-E108</f>
        <v>8.5518099998222796E-2</v>
      </c>
      <c r="L108" s="580" t="e">
        <f t="shared" ref="L108:N108" si="219">L107/L106</f>
        <v>#REF!</v>
      </c>
      <c r="M108" s="580" t="e">
        <f t="shared" si="219"/>
        <v>#REF!</v>
      </c>
      <c r="N108" s="580" t="e">
        <f t="shared" si="219"/>
        <v>#REF!</v>
      </c>
      <c r="O108" s="595"/>
      <c r="P108" s="596" t="e">
        <f t="shared" ref="P108" si="220">N108-M108</f>
        <v>#REF!</v>
      </c>
      <c r="Q108" s="597"/>
      <c r="R108" s="596" t="e">
        <f t="shared" ref="R108" si="221">N108-L108</f>
        <v>#REF!</v>
      </c>
    </row>
    <row r="109" spans="1:18" ht="24.75" hidden="1" customHeight="1">
      <c r="A109" s="1472"/>
      <c r="B109" s="1475"/>
      <c r="C109" s="1480" t="s">
        <v>17</v>
      </c>
      <c r="D109" s="1098" t="s">
        <v>14</v>
      </c>
      <c r="E109" s="579">
        <v>59.085999999999999</v>
      </c>
      <c r="F109" s="579" t="e">
        <f>#REF!</f>
        <v>#REF!</v>
      </c>
      <c r="G109" s="579" t="e">
        <f>F110*G106</f>
        <v>#REF!</v>
      </c>
      <c r="H109" s="79" t="e">
        <f t="shared" si="89"/>
        <v>#REF!</v>
      </c>
      <c r="I109" s="97" t="e">
        <f t="shared" si="90"/>
        <v>#REF!</v>
      </c>
      <c r="J109" s="79" t="e">
        <f t="shared" si="91"/>
        <v>#REF!</v>
      </c>
      <c r="K109" s="97" t="e">
        <f t="shared" si="92"/>
        <v>#REF!</v>
      </c>
      <c r="L109" s="586" t="e">
        <f>E109+август!L109</f>
        <v>#REF!</v>
      </c>
      <c r="M109" s="586" t="e">
        <f>F109+август!M109</f>
        <v>#REF!</v>
      </c>
      <c r="N109" s="586" t="e">
        <f>G109+август!N109</f>
        <v>#REF!</v>
      </c>
      <c r="O109" s="79" t="e">
        <f t="shared" ref="O109" si="222">N109-M109</f>
        <v>#REF!</v>
      </c>
      <c r="P109" s="97" t="e">
        <f t="shared" ref="P109" si="223">IF(M109=0," ",O109/M109)</f>
        <v>#REF!</v>
      </c>
      <c r="Q109" s="79" t="e">
        <f t="shared" ref="Q109" si="224">N109-L109</f>
        <v>#REF!</v>
      </c>
      <c r="R109" s="97" t="e">
        <f t="shared" ref="R109" si="225">IF(L109=0," ",Q109/L109)</f>
        <v>#REF!</v>
      </c>
    </row>
    <row r="110" spans="1:18" ht="24.75" hidden="1" customHeight="1">
      <c r="A110" s="1472"/>
      <c r="B110" s="1475"/>
      <c r="C110" s="1480"/>
      <c r="D110" s="1098" t="s">
        <v>16</v>
      </c>
      <c r="E110" s="580">
        <f>E109/E106</f>
        <v>0.14821448280705976</v>
      </c>
      <c r="F110" s="580" t="e">
        <f>F109/F106</f>
        <v>#REF!</v>
      </c>
      <c r="G110" s="580" t="e">
        <f>G109/G106</f>
        <v>#REF!</v>
      </c>
      <c r="H110" s="79" t="e">
        <f t="shared" si="89"/>
        <v>#REF!</v>
      </c>
      <c r="I110" s="97" t="e">
        <f t="shared" si="90"/>
        <v>#REF!</v>
      </c>
      <c r="J110" s="79" t="e">
        <f t="shared" si="91"/>
        <v>#REF!</v>
      </c>
      <c r="K110" s="97" t="e">
        <f t="shared" si="92"/>
        <v>#REF!</v>
      </c>
      <c r="L110" s="580" t="e">
        <f t="shared" ref="L110:N110" si="226">L109/L106</f>
        <v>#REF!</v>
      </c>
      <c r="M110" s="580" t="e">
        <f t="shared" si="226"/>
        <v>#REF!</v>
      </c>
      <c r="N110" s="580" t="e">
        <f t="shared" si="226"/>
        <v>#REF!</v>
      </c>
      <c r="O110" s="595"/>
      <c r="P110" s="596" t="e">
        <f t="shared" ref="P110" si="227">N110-M110</f>
        <v>#REF!</v>
      </c>
      <c r="Q110" s="597"/>
      <c r="R110" s="596" t="e">
        <f t="shared" ref="R110" si="228">N110-L110</f>
        <v>#REF!</v>
      </c>
    </row>
    <row r="111" spans="1:18" ht="24.75" hidden="1" customHeight="1">
      <c r="A111" s="1472"/>
      <c r="B111" s="1475"/>
      <c r="C111" s="1480" t="s">
        <v>18</v>
      </c>
      <c r="D111" s="1098" t="s">
        <v>14</v>
      </c>
      <c r="E111" s="579">
        <v>-8.152000000000001</v>
      </c>
      <c r="F111" s="579" t="e">
        <f>F107-F109</f>
        <v>#REF!</v>
      </c>
      <c r="G111" s="579" t="e">
        <f>G107-G109</f>
        <v>#REF!</v>
      </c>
      <c r="H111" s="79" t="e">
        <f t="shared" si="89"/>
        <v>#REF!</v>
      </c>
      <c r="I111" s="97" t="e">
        <f t="shared" si="90"/>
        <v>#REF!</v>
      </c>
      <c r="J111" s="79" t="e">
        <f t="shared" si="91"/>
        <v>#REF!</v>
      </c>
      <c r="K111" s="97" t="e">
        <f t="shared" si="92"/>
        <v>#REF!</v>
      </c>
      <c r="L111" s="586" t="e">
        <f>E111+август!L111</f>
        <v>#REF!</v>
      </c>
      <c r="M111" s="586" t="e">
        <f>F111+август!M111</f>
        <v>#REF!</v>
      </c>
      <c r="N111" s="586" t="e">
        <f>G111+август!N111</f>
        <v>#REF!</v>
      </c>
      <c r="O111" s="79" t="e">
        <f t="shared" ref="O111" si="229">N111-M111</f>
        <v>#REF!</v>
      </c>
      <c r="P111" s="97" t="e">
        <f t="shared" ref="P111" si="230">IF(M111=0," ",O111/M111)</f>
        <v>#REF!</v>
      </c>
      <c r="Q111" s="79" t="e">
        <f t="shared" ref="Q111" si="231">N111-L111</f>
        <v>#REF!</v>
      </c>
      <c r="R111" s="97" t="e">
        <f t="shared" ref="R111" si="232">IF(L111=0," ",Q111/L111)</f>
        <v>#REF!</v>
      </c>
    </row>
    <row r="112" spans="1:18" ht="24.75" hidden="1" customHeight="1">
      <c r="A112" s="1472"/>
      <c r="B112" s="1475"/>
      <c r="C112" s="1480"/>
      <c r="D112" s="1098" t="s">
        <v>16</v>
      </c>
      <c r="E112" s="580">
        <v>-3.0059693742668109E-3</v>
      </c>
      <c r="F112" s="580" t="e">
        <f>F111/F106</f>
        <v>#REF!</v>
      </c>
      <c r="G112" s="580" t="e">
        <f>G111/G106</f>
        <v>#REF!</v>
      </c>
      <c r="H112" s="79" t="e">
        <f t="shared" si="89"/>
        <v>#REF!</v>
      </c>
      <c r="I112" s="97" t="e">
        <f t="shared" si="90"/>
        <v>#REF!</v>
      </c>
      <c r="J112" s="79" t="e">
        <f t="shared" si="91"/>
        <v>#REF!</v>
      </c>
      <c r="K112" s="97" t="e">
        <f t="shared" si="92"/>
        <v>#REF!</v>
      </c>
      <c r="L112" s="580" t="e">
        <f t="shared" ref="L112:N112" si="233">L111/L106</f>
        <v>#REF!</v>
      </c>
      <c r="M112" s="580" t="e">
        <f t="shared" si="233"/>
        <v>#REF!</v>
      </c>
      <c r="N112" s="580" t="e">
        <f t="shared" si="233"/>
        <v>#REF!</v>
      </c>
      <c r="O112" s="595"/>
      <c r="P112" s="596" t="e">
        <f t="shared" ref="P112" si="234">N112-M112</f>
        <v>#REF!</v>
      </c>
      <c r="Q112" s="597"/>
      <c r="R112" s="596" t="e">
        <f t="shared" ref="R112" si="235">N112-L112</f>
        <v>#REF!</v>
      </c>
    </row>
    <row r="113" spans="1:18" ht="30.75" customHeight="1">
      <c r="A113" s="1472"/>
      <c r="B113" s="1475"/>
      <c r="C113" s="1125" t="s">
        <v>111</v>
      </c>
      <c r="D113" s="1098" t="s">
        <v>14</v>
      </c>
      <c r="E113" s="582">
        <f>E106-E107</f>
        <v>347.71800000000007</v>
      </c>
      <c r="F113" s="582" t="e">
        <f>#REF!</f>
        <v>#REF!</v>
      </c>
      <c r="G113" s="1105">
        <f>G114+G115</f>
        <v>368.77800000000002</v>
      </c>
      <c r="H113" s="79" t="e">
        <f t="shared" ref="H113:H176" si="236">G113-F113</f>
        <v>#REF!</v>
      </c>
      <c r="I113" s="97" t="e">
        <f t="shared" ref="I113:I176" si="237">IF(F113=0," ",H113/F113)</f>
        <v>#REF!</v>
      </c>
      <c r="J113" s="79">
        <f t="shared" ref="J113:J176" si="238">G113-E113</f>
        <v>21.059999999999945</v>
      </c>
      <c r="K113" s="97">
        <f t="shared" ref="K113:K176" si="239">IF(E113=0," ",J113/E113)</f>
        <v>6.0566320984245685E-2</v>
      </c>
      <c r="L113" s="582" t="e">
        <f t="shared" ref="L113:N113" si="240">L106-L107</f>
        <v>#REF!</v>
      </c>
      <c r="M113" s="582" t="e">
        <f t="shared" si="240"/>
        <v>#REF!</v>
      </c>
      <c r="N113" s="582" t="e">
        <f t="shared" si="240"/>
        <v>#REF!</v>
      </c>
      <c r="O113" s="79" t="e">
        <f t="shared" ref="O113:O117" si="241">N113-M113</f>
        <v>#REF!</v>
      </c>
      <c r="P113" s="97" t="e">
        <f t="shared" ref="P113:P117" si="242">IF(M113=0," ",O113/M113)</f>
        <v>#REF!</v>
      </c>
      <c r="Q113" s="79" t="e">
        <f t="shared" ref="Q113:Q117" si="243">N113-L113</f>
        <v>#REF!</v>
      </c>
      <c r="R113" s="97" t="e">
        <f t="shared" ref="R113:R117" si="244">IF(L113=0," ",Q113/L113)</f>
        <v>#REF!</v>
      </c>
    </row>
    <row r="114" spans="1:18" ht="30.75" customHeight="1">
      <c r="A114" s="1472"/>
      <c r="B114" s="1475"/>
      <c r="C114" s="1126" t="s">
        <v>104</v>
      </c>
      <c r="D114" s="1098" t="s">
        <v>14</v>
      </c>
      <c r="E114" s="582">
        <v>0</v>
      </c>
      <c r="F114" s="582">
        <v>0</v>
      </c>
      <c r="G114" s="582">
        <v>0</v>
      </c>
      <c r="H114" s="79">
        <f t="shared" si="236"/>
        <v>0</v>
      </c>
      <c r="I114" s="97" t="str">
        <f t="shared" si="237"/>
        <v xml:space="preserve"> </v>
      </c>
      <c r="J114" s="79">
        <f t="shared" si="238"/>
        <v>0</v>
      </c>
      <c r="K114" s="97" t="str">
        <f t="shared" si="239"/>
        <v xml:space="preserve"> </v>
      </c>
      <c r="L114" s="582" t="e">
        <f>E114+август!L114</f>
        <v>#REF!</v>
      </c>
      <c r="M114" s="582" t="e">
        <f>F114+август!M114</f>
        <v>#REF!</v>
      </c>
      <c r="N114" s="582" t="e">
        <f>G114+август!N114</f>
        <v>#REF!</v>
      </c>
      <c r="O114" s="79" t="e">
        <f t="shared" si="241"/>
        <v>#REF!</v>
      </c>
      <c r="P114" s="97" t="e">
        <f t="shared" si="242"/>
        <v>#REF!</v>
      </c>
      <c r="Q114" s="79" t="e">
        <f t="shared" si="243"/>
        <v>#REF!</v>
      </c>
      <c r="R114" s="97" t="e">
        <f t="shared" si="244"/>
        <v>#REF!</v>
      </c>
    </row>
    <row r="115" spans="1:18" ht="30.75" customHeight="1" thickBot="1">
      <c r="A115" s="1473"/>
      <c r="B115" s="1476"/>
      <c r="C115" s="1127" t="s">
        <v>106</v>
      </c>
      <c r="D115" s="583" t="s">
        <v>14</v>
      </c>
      <c r="E115" s="584">
        <f>E113-E114</f>
        <v>347.71800000000007</v>
      </c>
      <c r="F115" s="584" t="e">
        <f>F113-F114</f>
        <v>#REF!</v>
      </c>
      <c r="G115" s="584">
        <v>368.77800000000002</v>
      </c>
      <c r="H115" s="599" t="e">
        <f t="shared" si="236"/>
        <v>#REF!</v>
      </c>
      <c r="I115" s="600" t="e">
        <f t="shared" si="237"/>
        <v>#REF!</v>
      </c>
      <c r="J115" s="599">
        <f t="shared" si="238"/>
        <v>21.059999999999945</v>
      </c>
      <c r="K115" s="600">
        <f t="shared" si="239"/>
        <v>6.0566320984245685E-2</v>
      </c>
      <c r="L115" s="1110" t="e">
        <f>E115+август!L115</f>
        <v>#REF!</v>
      </c>
      <c r="M115" s="1110" t="e">
        <f>F115+август!M115</f>
        <v>#REF!</v>
      </c>
      <c r="N115" s="1110" t="e">
        <f>G115+август!N115</f>
        <v>#REF!</v>
      </c>
      <c r="O115" s="1116" t="e">
        <f t="shared" si="241"/>
        <v>#REF!</v>
      </c>
      <c r="P115" s="1117" t="e">
        <f t="shared" si="242"/>
        <v>#REF!</v>
      </c>
      <c r="Q115" s="1116" t="e">
        <f t="shared" si="243"/>
        <v>#REF!</v>
      </c>
      <c r="R115" s="1118" t="e">
        <f t="shared" si="244"/>
        <v>#REF!</v>
      </c>
    </row>
    <row r="116" spans="1:18" ht="24.75" customHeight="1">
      <c r="A116" s="1471"/>
      <c r="B116" s="1487" t="s">
        <v>91</v>
      </c>
      <c r="C116" s="1124" t="s">
        <v>19</v>
      </c>
      <c r="D116" s="576" t="s">
        <v>14</v>
      </c>
      <c r="E116" s="577">
        <f t="shared" ref="E116:G117" si="245">E96+E106</f>
        <v>6982.2790000000005</v>
      </c>
      <c r="F116" s="578" t="e">
        <f t="shared" si="245"/>
        <v>#REF!</v>
      </c>
      <c r="G116" s="578">
        <f t="shared" si="245"/>
        <v>7695.8249999999998</v>
      </c>
      <c r="H116" s="591" t="e">
        <f t="shared" si="236"/>
        <v>#REF!</v>
      </c>
      <c r="I116" s="592" t="e">
        <f t="shared" si="237"/>
        <v>#REF!</v>
      </c>
      <c r="J116" s="591">
        <f t="shared" si="238"/>
        <v>713.54599999999937</v>
      </c>
      <c r="K116" s="592">
        <f t="shared" si="239"/>
        <v>0.10219385389784615</v>
      </c>
      <c r="L116" s="578" t="e">
        <f>E116+август!L116</f>
        <v>#REF!</v>
      </c>
      <c r="M116" s="578" t="e">
        <f>F116+август!M116</f>
        <v>#REF!</v>
      </c>
      <c r="N116" s="578" t="e">
        <f>G116+август!N116</f>
        <v>#REF!</v>
      </c>
      <c r="O116" s="591" t="e">
        <f t="shared" si="241"/>
        <v>#REF!</v>
      </c>
      <c r="P116" s="592" t="e">
        <f t="shared" si="242"/>
        <v>#REF!</v>
      </c>
      <c r="Q116" s="591" t="e">
        <f t="shared" si="243"/>
        <v>#REF!</v>
      </c>
      <c r="R116" s="1114" t="e">
        <f t="shared" si="244"/>
        <v>#REF!</v>
      </c>
    </row>
    <row r="117" spans="1:18" ht="24.75" customHeight="1">
      <c r="A117" s="1472"/>
      <c r="B117" s="1488"/>
      <c r="C117" s="1480" t="s">
        <v>15</v>
      </c>
      <c r="D117" s="1098" t="s">
        <v>14</v>
      </c>
      <c r="E117" s="579">
        <f t="shared" si="245"/>
        <v>1699.8989999999999</v>
      </c>
      <c r="F117" s="579" t="e">
        <f t="shared" si="245"/>
        <v>#REF!</v>
      </c>
      <c r="G117" s="579">
        <f t="shared" si="245"/>
        <v>1671.28</v>
      </c>
      <c r="H117" s="79" t="e">
        <f t="shared" si="236"/>
        <v>#REF!</v>
      </c>
      <c r="I117" s="97" t="e">
        <f t="shared" si="237"/>
        <v>#REF!</v>
      </c>
      <c r="J117" s="79">
        <f t="shared" si="238"/>
        <v>-28.618999999999915</v>
      </c>
      <c r="K117" s="97">
        <f t="shared" si="239"/>
        <v>-1.6835706121363633E-2</v>
      </c>
      <c r="L117" s="586" t="e">
        <f>E117+август!L117</f>
        <v>#REF!</v>
      </c>
      <c r="M117" s="586" t="e">
        <f>F117+август!M117</f>
        <v>#REF!</v>
      </c>
      <c r="N117" s="586" t="e">
        <f>G117+август!N117</f>
        <v>#REF!</v>
      </c>
      <c r="O117" s="79" t="e">
        <f t="shared" si="241"/>
        <v>#REF!</v>
      </c>
      <c r="P117" s="97" t="e">
        <f t="shared" si="242"/>
        <v>#REF!</v>
      </c>
      <c r="Q117" s="79" t="e">
        <f t="shared" si="243"/>
        <v>#REF!</v>
      </c>
      <c r="R117" s="97" t="e">
        <f t="shared" si="244"/>
        <v>#REF!</v>
      </c>
    </row>
    <row r="118" spans="1:18" ht="24.75" customHeight="1">
      <c r="A118" s="1472"/>
      <c r="B118" s="1488"/>
      <c r="C118" s="1480"/>
      <c r="D118" s="1098" t="s">
        <v>16</v>
      </c>
      <c r="E118" s="580">
        <f>E117/E116</f>
        <v>0.24345904825630713</v>
      </c>
      <c r="F118" s="580" t="e">
        <f>F117/F116</f>
        <v>#REF!</v>
      </c>
      <c r="G118" s="580">
        <f>G117/G116</f>
        <v>0.217167100343368</v>
      </c>
      <c r="H118" s="595"/>
      <c r="I118" s="596" t="e">
        <f>G118-F118</f>
        <v>#REF!</v>
      </c>
      <c r="J118" s="597"/>
      <c r="K118" s="596">
        <f>G118-E118</f>
        <v>-2.6291947912939123E-2</v>
      </c>
      <c r="L118" s="580" t="e">
        <f t="shared" ref="L118:N118" si="246">L117/L116</f>
        <v>#REF!</v>
      </c>
      <c r="M118" s="580" t="e">
        <f t="shared" si="246"/>
        <v>#REF!</v>
      </c>
      <c r="N118" s="580" t="e">
        <f t="shared" si="246"/>
        <v>#REF!</v>
      </c>
      <c r="O118" s="595"/>
      <c r="P118" s="596" t="e">
        <f t="shared" ref="P118" si="247">N118-M118</f>
        <v>#REF!</v>
      </c>
      <c r="Q118" s="597"/>
      <c r="R118" s="596" t="e">
        <f t="shared" ref="R118" si="248">N118-L118</f>
        <v>#REF!</v>
      </c>
    </row>
    <row r="119" spans="1:18" ht="24.75" hidden="1" customHeight="1">
      <c r="A119" s="1472"/>
      <c r="B119" s="1488"/>
      <c r="C119" s="1480" t="s">
        <v>17</v>
      </c>
      <c r="D119" s="1098" t="s">
        <v>14</v>
      </c>
      <c r="E119" s="579">
        <f t="shared" ref="E119" si="249">E99+E109</f>
        <v>1609.6220000000001</v>
      </c>
      <c r="F119" s="579" t="e">
        <f t="shared" ref="F119" si="250">F99+F109</f>
        <v>#REF!</v>
      </c>
      <c r="G119" s="579" t="e">
        <f t="shared" ref="G119" si="251">G99+G109</f>
        <v>#REF!</v>
      </c>
      <c r="H119" s="79" t="e">
        <f t="shared" si="236"/>
        <v>#REF!</v>
      </c>
      <c r="I119" s="97" t="e">
        <f t="shared" si="237"/>
        <v>#REF!</v>
      </c>
      <c r="J119" s="79" t="e">
        <f t="shared" si="238"/>
        <v>#REF!</v>
      </c>
      <c r="K119" s="97" t="e">
        <f t="shared" si="239"/>
        <v>#REF!</v>
      </c>
      <c r="L119" s="586" t="e">
        <f>E119+август!L119</f>
        <v>#REF!</v>
      </c>
      <c r="M119" s="586" t="e">
        <f>F119+август!M119</f>
        <v>#REF!</v>
      </c>
      <c r="N119" s="586" t="e">
        <f>G119+август!N119</f>
        <v>#REF!</v>
      </c>
      <c r="O119" s="79" t="e">
        <f t="shared" ref="O119" si="252">N119-M119</f>
        <v>#REF!</v>
      </c>
      <c r="P119" s="97" t="e">
        <f t="shared" ref="P119" si="253">IF(M119=0," ",O119/M119)</f>
        <v>#REF!</v>
      </c>
      <c r="Q119" s="79" t="e">
        <f t="shared" ref="Q119" si="254">N119-L119</f>
        <v>#REF!</v>
      </c>
      <c r="R119" s="97" t="e">
        <f t="shared" ref="R119" si="255">IF(L119=0," ",Q119/L119)</f>
        <v>#REF!</v>
      </c>
    </row>
    <row r="120" spans="1:18" ht="24.75" hidden="1" customHeight="1">
      <c r="A120" s="1472"/>
      <c r="B120" s="1488"/>
      <c r="C120" s="1480"/>
      <c r="D120" s="1098" t="s">
        <v>16</v>
      </c>
      <c r="E120" s="580">
        <f>E119/E116</f>
        <v>0.23052960215425364</v>
      </c>
      <c r="F120" s="580" t="e">
        <f>F119/F116</f>
        <v>#REF!</v>
      </c>
      <c r="G120" s="580" t="e">
        <f>G119/G116</f>
        <v>#REF!</v>
      </c>
      <c r="H120" s="79" t="e">
        <f t="shared" si="236"/>
        <v>#REF!</v>
      </c>
      <c r="I120" s="97" t="e">
        <f t="shared" si="237"/>
        <v>#REF!</v>
      </c>
      <c r="J120" s="79" t="e">
        <f t="shared" si="238"/>
        <v>#REF!</v>
      </c>
      <c r="K120" s="97" t="e">
        <f t="shared" si="239"/>
        <v>#REF!</v>
      </c>
      <c r="L120" s="580" t="e">
        <f t="shared" ref="L120:N120" si="256">L119/L116</f>
        <v>#REF!</v>
      </c>
      <c r="M120" s="580" t="e">
        <f t="shared" si="256"/>
        <v>#REF!</v>
      </c>
      <c r="N120" s="580" t="e">
        <f t="shared" si="256"/>
        <v>#REF!</v>
      </c>
      <c r="O120" s="595"/>
      <c r="P120" s="596" t="e">
        <f t="shared" ref="P120" si="257">N120-M120</f>
        <v>#REF!</v>
      </c>
      <c r="Q120" s="597"/>
      <c r="R120" s="596" t="e">
        <f t="shared" ref="R120" si="258">N120-L120</f>
        <v>#REF!</v>
      </c>
    </row>
    <row r="121" spans="1:18" ht="24.75" hidden="1" customHeight="1">
      <c r="A121" s="1472"/>
      <c r="B121" s="1488"/>
      <c r="C121" s="1480" t="s">
        <v>18</v>
      </c>
      <c r="D121" s="1098" t="s">
        <v>14</v>
      </c>
      <c r="E121" s="579">
        <f t="shared" ref="E121" si="259">E101+E111</f>
        <v>90.276999999999859</v>
      </c>
      <c r="F121" s="579" t="e">
        <f t="shared" ref="F121" si="260">F101+F111</f>
        <v>#REF!</v>
      </c>
      <c r="G121" s="579" t="e">
        <f t="shared" ref="G121" si="261">G101+G111</f>
        <v>#REF!</v>
      </c>
      <c r="H121" s="79" t="e">
        <f t="shared" si="236"/>
        <v>#REF!</v>
      </c>
      <c r="I121" s="97" t="e">
        <f t="shared" si="237"/>
        <v>#REF!</v>
      </c>
      <c r="J121" s="79" t="e">
        <f t="shared" si="238"/>
        <v>#REF!</v>
      </c>
      <c r="K121" s="97" t="e">
        <f t="shared" si="239"/>
        <v>#REF!</v>
      </c>
      <c r="L121" s="586" t="e">
        <f>E121+август!L121</f>
        <v>#REF!</v>
      </c>
      <c r="M121" s="586" t="e">
        <f>F121+август!M121</f>
        <v>#REF!</v>
      </c>
      <c r="N121" s="586" t="e">
        <f>G121+август!N121</f>
        <v>#REF!</v>
      </c>
      <c r="O121" s="79" t="e">
        <f t="shared" ref="O121" si="262">N121-M121</f>
        <v>#REF!</v>
      </c>
      <c r="P121" s="97" t="e">
        <f t="shared" ref="P121" si="263">IF(M121=0," ",O121/M121)</f>
        <v>#REF!</v>
      </c>
      <c r="Q121" s="79" t="e">
        <f t="shared" ref="Q121" si="264">N121-L121</f>
        <v>#REF!</v>
      </c>
      <c r="R121" s="97" t="e">
        <f t="shared" ref="R121" si="265">IF(L121=0," ",Q121/L121)</f>
        <v>#REF!</v>
      </c>
    </row>
    <row r="122" spans="1:18" ht="24.75" hidden="1" customHeight="1">
      <c r="A122" s="1472"/>
      <c r="B122" s="1488"/>
      <c r="C122" s="1480"/>
      <c r="D122" s="1098" t="s">
        <v>16</v>
      </c>
      <c r="E122" s="580">
        <v>-3.0059693742668109E-3</v>
      </c>
      <c r="F122" s="580" t="e">
        <f>F121/F116</f>
        <v>#REF!</v>
      </c>
      <c r="G122" s="580" t="e">
        <f>G121/G116</f>
        <v>#REF!</v>
      </c>
      <c r="H122" s="79" t="e">
        <f t="shared" si="236"/>
        <v>#REF!</v>
      </c>
      <c r="I122" s="97" t="e">
        <f t="shared" si="237"/>
        <v>#REF!</v>
      </c>
      <c r="J122" s="79" t="e">
        <f t="shared" si="238"/>
        <v>#REF!</v>
      </c>
      <c r="K122" s="97" t="e">
        <f t="shared" si="239"/>
        <v>#REF!</v>
      </c>
      <c r="L122" s="580" t="e">
        <f t="shared" ref="L122:N122" si="266">L121/L116</f>
        <v>#REF!</v>
      </c>
      <c r="M122" s="580" t="e">
        <f t="shared" si="266"/>
        <v>#REF!</v>
      </c>
      <c r="N122" s="580" t="e">
        <f t="shared" si="266"/>
        <v>#REF!</v>
      </c>
      <c r="O122" s="595"/>
      <c r="P122" s="596" t="e">
        <f t="shared" ref="P122" si="267">N122-M122</f>
        <v>#REF!</v>
      </c>
      <c r="Q122" s="597"/>
      <c r="R122" s="596" t="e">
        <f t="shared" ref="R122" si="268">N122-L122</f>
        <v>#REF!</v>
      </c>
    </row>
    <row r="123" spans="1:18" ht="39.75" customHeight="1">
      <c r="A123" s="1472"/>
      <c r="B123" s="1488"/>
      <c r="C123" s="1125" t="s">
        <v>111</v>
      </c>
      <c r="D123" s="1098" t="s">
        <v>14</v>
      </c>
      <c r="E123" s="582">
        <f>E116-E117</f>
        <v>5282.380000000001</v>
      </c>
      <c r="F123" s="582" t="e">
        <f>F116-F117</f>
        <v>#REF!</v>
      </c>
      <c r="G123" s="582">
        <f>G116-G117</f>
        <v>6024.5450000000001</v>
      </c>
      <c r="H123" s="79" t="e">
        <f t="shared" si="236"/>
        <v>#REF!</v>
      </c>
      <c r="I123" s="97" t="e">
        <f t="shared" si="237"/>
        <v>#REF!</v>
      </c>
      <c r="J123" s="79">
        <f t="shared" si="238"/>
        <v>742.16499999999905</v>
      </c>
      <c r="K123" s="97">
        <f t="shared" si="239"/>
        <v>0.14049822239217907</v>
      </c>
      <c r="L123" s="582" t="e">
        <f t="shared" ref="L123:N123" si="269">L116-L117</f>
        <v>#REF!</v>
      </c>
      <c r="M123" s="582" t="e">
        <f t="shared" si="269"/>
        <v>#REF!</v>
      </c>
      <c r="N123" s="582" t="e">
        <f t="shared" si="269"/>
        <v>#REF!</v>
      </c>
      <c r="O123" s="79" t="e">
        <f t="shared" ref="O123:O127" si="270">N123-M123</f>
        <v>#REF!</v>
      </c>
      <c r="P123" s="97" t="e">
        <f t="shared" ref="P123:P127" si="271">IF(M123=0," ",O123/M123)</f>
        <v>#REF!</v>
      </c>
      <c r="Q123" s="79" t="e">
        <f t="shared" ref="Q123:Q127" si="272">N123-L123</f>
        <v>#REF!</v>
      </c>
      <c r="R123" s="97" t="e">
        <f t="shared" ref="R123:R127" si="273">IF(L123=0," ",Q123/L123)</f>
        <v>#REF!</v>
      </c>
    </row>
    <row r="124" spans="1:18" ht="39.75" customHeight="1">
      <c r="A124" s="1472"/>
      <c r="B124" s="1488"/>
      <c r="C124" s="1126" t="s">
        <v>104</v>
      </c>
      <c r="D124" s="1098" t="s">
        <v>14</v>
      </c>
      <c r="E124" s="582">
        <f>E104+E114</f>
        <v>4.9189999999999996</v>
      </c>
      <c r="F124" s="582">
        <f t="shared" ref="F124:G124" si="274">F104+F114</f>
        <v>4.2829999999999995</v>
      </c>
      <c r="G124" s="582">
        <f t="shared" si="274"/>
        <v>4.1440000000000001</v>
      </c>
      <c r="H124" s="79">
        <f t="shared" si="236"/>
        <v>-0.13899999999999935</v>
      </c>
      <c r="I124" s="97">
        <f t="shared" si="237"/>
        <v>-3.2453887462059156E-2</v>
      </c>
      <c r="J124" s="79">
        <f t="shared" si="238"/>
        <v>-0.77499999999999947</v>
      </c>
      <c r="K124" s="97">
        <f t="shared" si="239"/>
        <v>-0.15755234803821905</v>
      </c>
      <c r="L124" s="582" t="e">
        <f>E124+август!L124</f>
        <v>#REF!</v>
      </c>
      <c r="M124" s="582" t="e">
        <f>F124+август!M124</f>
        <v>#REF!</v>
      </c>
      <c r="N124" s="582" t="e">
        <f>G124+август!N124</f>
        <v>#REF!</v>
      </c>
      <c r="O124" s="79" t="e">
        <f t="shared" si="270"/>
        <v>#REF!</v>
      </c>
      <c r="P124" s="97" t="e">
        <f t="shared" si="271"/>
        <v>#REF!</v>
      </c>
      <c r="Q124" s="79" t="e">
        <f t="shared" si="272"/>
        <v>#REF!</v>
      </c>
      <c r="R124" s="97" t="e">
        <f t="shared" si="273"/>
        <v>#REF!</v>
      </c>
    </row>
    <row r="125" spans="1:18" ht="39.75" customHeight="1" thickBot="1">
      <c r="A125" s="1473"/>
      <c r="B125" s="1489"/>
      <c r="C125" s="1127" t="s">
        <v>106</v>
      </c>
      <c r="D125" s="583" t="s">
        <v>14</v>
      </c>
      <c r="E125" s="584">
        <f>E123-E124</f>
        <v>5277.4610000000011</v>
      </c>
      <c r="F125" s="584" t="e">
        <f>F123-F124</f>
        <v>#REF!</v>
      </c>
      <c r="G125" s="584">
        <f>G123-G124</f>
        <v>6020.4009999999998</v>
      </c>
      <c r="H125" s="599" t="e">
        <f t="shared" si="236"/>
        <v>#REF!</v>
      </c>
      <c r="I125" s="600" t="e">
        <f t="shared" si="237"/>
        <v>#REF!</v>
      </c>
      <c r="J125" s="599">
        <f t="shared" si="238"/>
        <v>742.93999999999869</v>
      </c>
      <c r="K125" s="600">
        <f t="shared" si="239"/>
        <v>0.14077602847278237</v>
      </c>
      <c r="L125" s="1110" t="e">
        <f>E125+август!L125</f>
        <v>#REF!</v>
      </c>
      <c r="M125" s="1110" t="e">
        <f>F125+август!M125</f>
        <v>#REF!</v>
      </c>
      <c r="N125" s="1110" t="e">
        <f>G125+август!N125</f>
        <v>#REF!</v>
      </c>
      <c r="O125" s="1116" t="e">
        <f t="shared" si="270"/>
        <v>#REF!</v>
      </c>
      <c r="P125" s="1117" t="e">
        <f t="shared" si="271"/>
        <v>#REF!</v>
      </c>
      <c r="Q125" s="1116" t="e">
        <f t="shared" si="272"/>
        <v>#REF!</v>
      </c>
      <c r="R125" s="1118" t="e">
        <f t="shared" si="273"/>
        <v>#REF!</v>
      </c>
    </row>
    <row r="126" spans="1:18" ht="24.75" customHeight="1">
      <c r="A126" s="1471">
        <v>11</v>
      </c>
      <c r="B126" s="1474" t="s">
        <v>23</v>
      </c>
      <c r="C126" s="1124" t="s">
        <v>19</v>
      </c>
      <c r="D126" s="576" t="s">
        <v>14</v>
      </c>
      <c r="E126" s="577">
        <v>3191.9</v>
      </c>
      <c r="F126" s="578" t="e">
        <f>#REF!</f>
        <v>#REF!</v>
      </c>
      <c r="G126" s="1106">
        <f>G127+G133</f>
        <v>3506.0120000000002</v>
      </c>
      <c r="H126" s="591" t="e">
        <f t="shared" si="236"/>
        <v>#REF!</v>
      </c>
      <c r="I126" s="592" t="e">
        <f t="shared" si="237"/>
        <v>#REF!</v>
      </c>
      <c r="J126" s="591">
        <f t="shared" si="238"/>
        <v>314.11200000000008</v>
      </c>
      <c r="K126" s="592">
        <f t="shared" si="239"/>
        <v>9.840909802938691E-2</v>
      </c>
      <c r="L126" s="578" t="e">
        <f>E126+август!L126</f>
        <v>#REF!</v>
      </c>
      <c r="M126" s="578" t="e">
        <f>F126+август!M126</f>
        <v>#REF!</v>
      </c>
      <c r="N126" s="578" t="e">
        <f>G126+август!N126</f>
        <v>#REF!</v>
      </c>
      <c r="O126" s="591" t="e">
        <f t="shared" si="270"/>
        <v>#REF!</v>
      </c>
      <c r="P126" s="592" t="e">
        <f t="shared" si="271"/>
        <v>#REF!</v>
      </c>
      <c r="Q126" s="591" t="e">
        <f t="shared" si="272"/>
        <v>#REF!</v>
      </c>
      <c r="R126" s="1114" t="e">
        <f t="shared" si="273"/>
        <v>#REF!</v>
      </c>
    </row>
    <row r="127" spans="1:18" ht="24.75" customHeight="1">
      <c r="A127" s="1472"/>
      <c r="B127" s="1475"/>
      <c r="C127" s="1480" t="s">
        <v>15</v>
      </c>
      <c r="D127" s="1098" t="s">
        <v>14</v>
      </c>
      <c r="E127" s="579">
        <v>713.46299999999997</v>
      </c>
      <c r="F127" s="1104" t="e">
        <f>F126-F133</f>
        <v>#REF!</v>
      </c>
      <c r="G127" s="579">
        <v>800.62800000000004</v>
      </c>
      <c r="H127" s="79" t="e">
        <f t="shared" si="236"/>
        <v>#REF!</v>
      </c>
      <c r="I127" s="97" t="e">
        <f t="shared" si="237"/>
        <v>#REF!</v>
      </c>
      <c r="J127" s="79">
        <f t="shared" si="238"/>
        <v>87.165000000000077</v>
      </c>
      <c r="K127" s="97">
        <f t="shared" si="239"/>
        <v>0.1221717173840831</v>
      </c>
      <c r="L127" s="586" t="e">
        <f>E127+август!L127</f>
        <v>#REF!</v>
      </c>
      <c r="M127" s="586" t="e">
        <f>F127+август!M127</f>
        <v>#REF!</v>
      </c>
      <c r="N127" s="586" t="e">
        <f>G127+август!N127</f>
        <v>#REF!</v>
      </c>
      <c r="O127" s="79" t="e">
        <f t="shared" si="270"/>
        <v>#REF!</v>
      </c>
      <c r="P127" s="97" t="e">
        <f t="shared" si="271"/>
        <v>#REF!</v>
      </c>
      <c r="Q127" s="79" t="e">
        <f t="shared" si="272"/>
        <v>#REF!</v>
      </c>
      <c r="R127" s="97" t="e">
        <f t="shared" si="273"/>
        <v>#REF!</v>
      </c>
    </row>
    <row r="128" spans="1:18" ht="24.75" customHeight="1">
      <c r="A128" s="1472"/>
      <c r="B128" s="1475"/>
      <c r="C128" s="1480"/>
      <c r="D128" s="1098" t="s">
        <v>16</v>
      </c>
      <c r="E128" s="580">
        <f>E127/E126</f>
        <v>0.22352298004323443</v>
      </c>
      <c r="F128" s="49" t="e">
        <f>F127/F126</f>
        <v>#REF!</v>
      </c>
      <c r="G128" s="580">
        <f>G127/G126</f>
        <v>0.22835860230940452</v>
      </c>
      <c r="H128" s="595"/>
      <c r="I128" s="596" t="e">
        <f>G128-F128</f>
        <v>#REF!</v>
      </c>
      <c r="J128" s="597"/>
      <c r="K128" s="596">
        <f>G128-E128</f>
        <v>4.8356222661700976E-3</v>
      </c>
      <c r="L128" s="580" t="e">
        <f t="shared" ref="L128:N128" si="275">L127/L126</f>
        <v>#REF!</v>
      </c>
      <c r="M128" s="580" t="e">
        <f t="shared" si="275"/>
        <v>#REF!</v>
      </c>
      <c r="N128" s="580" t="e">
        <f t="shared" si="275"/>
        <v>#REF!</v>
      </c>
      <c r="O128" s="595"/>
      <c r="P128" s="596" t="e">
        <f t="shared" ref="P128" si="276">N128-M128</f>
        <v>#REF!</v>
      </c>
      <c r="Q128" s="597"/>
      <c r="R128" s="596" t="e">
        <f t="shared" ref="R128" si="277">N128-L128</f>
        <v>#REF!</v>
      </c>
    </row>
    <row r="129" spans="1:18" ht="24.75" hidden="1" customHeight="1">
      <c r="A129" s="1472"/>
      <c r="B129" s="1475"/>
      <c r="C129" s="1480" t="s">
        <v>17</v>
      </c>
      <c r="D129" s="1098" t="s">
        <v>14</v>
      </c>
      <c r="E129" s="579">
        <v>620.95799999999997</v>
      </c>
      <c r="F129" s="579" t="e">
        <f>#REF!</f>
        <v>#REF!</v>
      </c>
      <c r="G129" s="579" t="e">
        <f>F130*G126</f>
        <v>#REF!</v>
      </c>
      <c r="H129" s="79" t="e">
        <f t="shared" si="236"/>
        <v>#REF!</v>
      </c>
      <c r="I129" s="97" t="e">
        <f t="shared" si="237"/>
        <v>#REF!</v>
      </c>
      <c r="J129" s="79" t="e">
        <f t="shared" si="238"/>
        <v>#REF!</v>
      </c>
      <c r="K129" s="97" t="e">
        <f t="shared" si="239"/>
        <v>#REF!</v>
      </c>
      <c r="L129" s="586" t="e">
        <f>E129+август!L129</f>
        <v>#REF!</v>
      </c>
      <c r="M129" s="586" t="e">
        <f>F129+август!M129</f>
        <v>#REF!</v>
      </c>
      <c r="N129" s="586" t="e">
        <f>G129+август!N129</f>
        <v>#REF!</v>
      </c>
      <c r="O129" s="79" t="e">
        <f t="shared" ref="O129" si="278">N129-M129</f>
        <v>#REF!</v>
      </c>
      <c r="P129" s="97" t="e">
        <f t="shared" ref="P129" si="279">IF(M129=0," ",O129/M129)</f>
        <v>#REF!</v>
      </c>
      <c r="Q129" s="79" t="e">
        <f t="shared" ref="Q129" si="280">N129-L129</f>
        <v>#REF!</v>
      </c>
      <c r="R129" s="97" t="e">
        <f t="shared" ref="R129" si="281">IF(L129=0," ",Q129/L129)</f>
        <v>#REF!</v>
      </c>
    </row>
    <row r="130" spans="1:18" ht="24.75" hidden="1" customHeight="1">
      <c r="A130" s="1472"/>
      <c r="B130" s="1475"/>
      <c r="C130" s="1480"/>
      <c r="D130" s="1098" t="s">
        <v>16</v>
      </c>
      <c r="E130" s="580">
        <f>E129/E126</f>
        <v>0.19454180895391457</v>
      </c>
      <c r="F130" s="580" t="e">
        <f>F129/F126</f>
        <v>#REF!</v>
      </c>
      <c r="G130" s="580" t="e">
        <f>G129/G126</f>
        <v>#REF!</v>
      </c>
      <c r="H130" s="79" t="e">
        <f t="shared" si="236"/>
        <v>#REF!</v>
      </c>
      <c r="I130" s="97" t="e">
        <f t="shared" si="237"/>
        <v>#REF!</v>
      </c>
      <c r="J130" s="79" t="e">
        <f t="shared" si="238"/>
        <v>#REF!</v>
      </c>
      <c r="K130" s="97" t="e">
        <f t="shared" si="239"/>
        <v>#REF!</v>
      </c>
      <c r="L130" s="580" t="e">
        <f t="shared" ref="L130:N130" si="282">L129/L126</f>
        <v>#REF!</v>
      </c>
      <c r="M130" s="580" t="e">
        <f t="shared" si="282"/>
        <v>#REF!</v>
      </c>
      <c r="N130" s="580" t="e">
        <f t="shared" si="282"/>
        <v>#REF!</v>
      </c>
      <c r="O130" s="595"/>
      <c r="P130" s="596" t="e">
        <f t="shared" ref="P130" si="283">N130-M130</f>
        <v>#REF!</v>
      </c>
      <c r="Q130" s="597"/>
      <c r="R130" s="596" t="e">
        <f t="shared" ref="R130" si="284">N130-L130</f>
        <v>#REF!</v>
      </c>
    </row>
    <row r="131" spans="1:18" ht="24.75" hidden="1" customHeight="1">
      <c r="A131" s="1472"/>
      <c r="B131" s="1475"/>
      <c r="C131" s="1480" t="s">
        <v>18</v>
      </c>
      <c r="D131" s="1098" t="s">
        <v>14</v>
      </c>
      <c r="E131" s="579">
        <v>92.504999999999995</v>
      </c>
      <c r="F131" s="579" t="e">
        <f>F127-F129</f>
        <v>#REF!</v>
      </c>
      <c r="G131" s="579" t="e">
        <f>G127-G129</f>
        <v>#REF!</v>
      </c>
      <c r="H131" s="79" t="e">
        <f t="shared" si="236"/>
        <v>#REF!</v>
      </c>
      <c r="I131" s="97" t="e">
        <f t="shared" si="237"/>
        <v>#REF!</v>
      </c>
      <c r="J131" s="79" t="e">
        <f t="shared" si="238"/>
        <v>#REF!</v>
      </c>
      <c r="K131" s="97" t="e">
        <f t="shared" si="239"/>
        <v>#REF!</v>
      </c>
      <c r="L131" s="586" t="e">
        <f>E131+август!L131</f>
        <v>#REF!</v>
      </c>
      <c r="M131" s="586" t="e">
        <f>F131+август!M131</f>
        <v>#REF!</v>
      </c>
      <c r="N131" s="586" t="e">
        <f>G131+август!N131</f>
        <v>#REF!</v>
      </c>
      <c r="O131" s="79" t="e">
        <f t="shared" ref="O131" si="285">N131-M131</f>
        <v>#REF!</v>
      </c>
      <c r="P131" s="97" t="e">
        <f t="shared" ref="P131" si="286">IF(M131=0," ",O131/M131)</f>
        <v>#REF!</v>
      </c>
      <c r="Q131" s="79" t="e">
        <f t="shared" ref="Q131" si="287">N131-L131</f>
        <v>#REF!</v>
      </c>
      <c r="R131" s="97" t="e">
        <f t="shared" ref="R131" si="288">IF(L131=0," ",Q131/L131)</f>
        <v>#REF!</v>
      </c>
    </row>
    <row r="132" spans="1:18" ht="24.75" hidden="1" customHeight="1">
      <c r="A132" s="1472"/>
      <c r="B132" s="1475"/>
      <c r="C132" s="1480"/>
      <c r="D132" s="1098" t="s">
        <v>16</v>
      </c>
      <c r="E132" s="580">
        <v>-3.0059693742668109E-3</v>
      </c>
      <c r="F132" s="580" t="e">
        <f>F131/F126</f>
        <v>#REF!</v>
      </c>
      <c r="G132" s="580" t="e">
        <f>G131/G126</f>
        <v>#REF!</v>
      </c>
      <c r="H132" s="79" t="e">
        <f t="shared" si="236"/>
        <v>#REF!</v>
      </c>
      <c r="I132" s="97" t="e">
        <f t="shared" si="237"/>
        <v>#REF!</v>
      </c>
      <c r="J132" s="79" t="e">
        <f t="shared" si="238"/>
        <v>#REF!</v>
      </c>
      <c r="K132" s="97" t="e">
        <f t="shared" si="239"/>
        <v>#REF!</v>
      </c>
      <c r="L132" s="580" t="e">
        <f t="shared" ref="L132:N132" si="289">L131/L126</f>
        <v>#REF!</v>
      </c>
      <c r="M132" s="580" t="e">
        <f t="shared" si="289"/>
        <v>#REF!</v>
      </c>
      <c r="N132" s="580" t="e">
        <f t="shared" si="289"/>
        <v>#REF!</v>
      </c>
      <c r="O132" s="595"/>
      <c r="P132" s="596" t="e">
        <f t="shared" ref="P132" si="290">N132-M132</f>
        <v>#REF!</v>
      </c>
      <c r="Q132" s="597"/>
      <c r="R132" s="596" t="e">
        <f t="shared" ref="R132" si="291">N132-L132</f>
        <v>#REF!</v>
      </c>
    </row>
    <row r="133" spans="1:18" ht="32.25" customHeight="1">
      <c r="A133" s="1472"/>
      <c r="B133" s="1475"/>
      <c r="C133" s="1125" t="s">
        <v>111</v>
      </c>
      <c r="D133" s="1098" t="s">
        <v>14</v>
      </c>
      <c r="E133" s="582">
        <f>E126-E127</f>
        <v>2478.4369999999999</v>
      </c>
      <c r="F133" s="582" t="e">
        <f>#REF!</f>
        <v>#REF!</v>
      </c>
      <c r="G133" s="1105">
        <f>G134+G135</f>
        <v>2705.384</v>
      </c>
      <c r="H133" s="79" t="e">
        <f t="shared" si="236"/>
        <v>#REF!</v>
      </c>
      <c r="I133" s="97" t="e">
        <f t="shared" si="237"/>
        <v>#REF!</v>
      </c>
      <c r="J133" s="79">
        <f t="shared" si="238"/>
        <v>226.94700000000012</v>
      </c>
      <c r="K133" s="97">
        <f t="shared" si="239"/>
        <v>9.1568597466871307E-2</v>
      </c>
      <c r="L133" s="582" t="e">
        <f t="shared" ref="L133:N133" si="292">L126-L127</f>
        <v>#REF!</v>
      </c>
      <c r="M133" s="582" t="e">
        <f t="shared" si="292"/>
        <v>#REF!</v>
      </c>
      <c r="N133" s="582" t="e">
        <f t="shared" si="292"/>
        <v>#REF!</v>
      </c>
      <c r="O133" s="79" t="e">
        <f t="shared" ref="O133:O137" si="293">N133-M133</f>
        <v>#REF!</v>
      </c>
      <c r="P133" s="97" t="e">
        <f t="shared" ref="P133:P137" si="294">IF(M133=0," ",O133/M133)</f>
        <v>#REF!</v>
      </c>
      <c r="Q133" s="79" t="e">
        <f t="shared" ref="Q133:Q137" si="295">N133-L133</f>
        <v>#REF!</v>
      </c>
      <c r="R133" s="97" t="e">
        <f t="shared" ref="R133:R137" si="296">IF(L133=0," ",Q133/L133)</f>
        <v>#REF!</v>
      </c>
    </row>
    <row r="134" spans="1:18" ht="32.25" customHeight="1">
      <c r="A134" s="1472"/>
      <c r="B134" s="1475"/>
      <c r="C134" s="1126" t="s">
        <v>104</v>
      </c>
      <c r="D134" s="1098" t="s">
        <v>14</v>
      </c>
      <c r="E134" s="582">
        <v>8.8290000000000006</v>
      </c>
      <c r="F134" s="582">
        <v>0</v>
      </c>
      <c r="G134" s="582">
        <v>26.638000000000002</v>
      </c>
      <c r="H134" s="79">
        <f t="shared" si="236"/>
        <v>26.638000000000002</v>
      </c>
      <c r="I134" s="97" t="str">
        <f t="shared" si="237"/>
        <v xml:space="preserve"> </v>
      </c>
      <c r="J134" s="79">
        <f t="shared" si="238"/>
        <v>17.809000000000001</v>
      </c>
      <c r="K134" s="97">
        <f t="shared" si="239"/>
        <v>2.017102729640956</v>
      </c>
      <c r="L134" s="582" t="e">
        <f>E134+август!L134</f>
        <v>#REF!</v>
      </c>
      <c r="M134" s="582" t="e">
        <f>F134+август!M134</f>
        <v>#REF!</v>
      </c>
      <c r="N134" s="582" t="e">
        <f>G134+август!N134</f>
        <v>#REF!</v>
      </c>
      <c r="O134" s="79" t="e">
        <f t="shared" si="293"/>
        <v>#REF!</v>
      </c>
      <c r="P134" s="97" t="e">
        <f t="shared" si="294"/>
        <v>#REF!</v>
      </c>
      <c r="Q134" s="79" t="e">
        <f t="shared" si="295"/>
        <v>#REF!</v>
      </c>
      <c r="R134" s="97" t="e">
        <f t="shared" si="296"/>
        <v>#REF!</v>
      </c>
    </row>
    <row r="135" spans="1:18" ht="32.25" customHeight="1" thickBot="1">
      <c r="A135" s="1473"/>
      <c r="B135" s="1476"/>
      <c r="C135" s="1127" t="s">
        <v>106</v>
      </c>
      <c r="D135" s="583" t="s">
        <v>14</v>
      </c>
      <c r="E135" s="584">
        <f>E133-E134</f>
        <v>2469.6079999999997</v>
      </c>
      <c r="F135" s="584" t="e">
        <f>F133-F134</f>
        <v>#REF!</v>
      </c>
      <c r="G135" s="584">
        <v>2678.7460000000001</v>
      </c>
      <c r="H135" s="599" t="e">
        <f t="shared" si="236"/>
        <v>#REF!</v>
      </c>
      <c r="I135" s="600" t="e">
        <f t="shared" si="237"/>
        <v>#REF!</v>
      </c>
      <c r="J135" s="599">
        <f t="shared" si="238"/>
        <v>209.13800000000037</v>
      </c>
      <c r="K135" s="600">
        <f t="shared" si="239"/>
        <v>8.4684694898947685E-2</v>
      </c>
      <c r="L135" s="1110" t="e">
        <f>E135+август!L135</f>
        <v>#REF!</v>
      </c>
      <c r="M135" s="1110" t="e">
        <f>F135+август!M135</f>
        <v>#REF!</v>
      </c>
      <c r="N135" s="1110" t="e">
        <f>G135+август!N135</f>
        <v>#REF!</v>
      </c>
      <c r="O135" s="1116" t="e">
        <f t="shared" si="293"/>
        <v>#REF!</v>
      </c>
      <c r="P135" s="1117" t="e">
        <f t="shared" si="294"/>
        <v>#REF!</v>
      </c>
      <c r="Q135" s="1116" t="e">
        <f t="shared" si="295"/>
        <v>#REF!</v>
      </c>
      <c r="R135" s="1118" t="e">
        <f t="shared" si="296"/>
        <v>#REF!</v>
      </c>
    </row>
    <row r="136" spans="1:18" ht="24.75" customHeight="1">
      <c r="A136" s="1471">
        <v>12</v>
      </c>
      <c r="B136" s="1474" t="s">
        <v>24</v>
      </c>
      <c r="C136" s="1124" t="s">
        <v>19</v>
      </c>
      <c r="D136" s="576" t="s">
        <v>14</v>
      </c>
      <c r="E136" s="577">
        <v>368.11500000000001</v>
      </c>
      <c r="F136" s="578" t="e">
        <f>#REF!</f>
        <v>#REF!</v>
      </c>
      <c r="G136" s="1106">
        <f>G137+G143</f>
        <v>390.87299999999999</v>
      </c>
      <c r="H136" s="591" t="e">
        <f t="shared" si="236"/>
        <v>#REF!</v>
      </c>
      <c r="I136" s="592" t="e">
        <f t="shared" si="237"/>
        <v>#REF!</v>
      </c>
      <c r="J136" s="591">
        <f t="shared" si="238"/>
        <v>22.757999999999981</v>
      </c>
      <c r="K136" s="592">
        <f t="shared" si="239"/>
        <v>6.1823071594474498E-2</v>
      </c>
      <c r="L136" s="578" t="e">
        <f>E136+август!L136</f>
        <v>#REF!</v>
      </c>
      <c r="M136" s="578" t="e">
        <f>F136+август!M136</f>
        <v>#REF!</v>
      </c>
      <c r="N136" s="578" t="e">
        <f>G136+август!N136</f>
        <v>#REF!</v>
      </c>
      <c r="O136" s="591" t="e">
        <f t="shared" si="293"/>
        <v>#REF!</v>
      </c>
      <c r="P136" s="592" t="e">
        <f t="shared" si="294"/>
        <v>#REF!</v>
      </c>
      <c r="Q136" s="591" t="e">
        <f t="shared" si="295"/>
        <v>#REF!</v>
      </c>
      <c r="R136" s="1114" t="e">
        <f t="shared" si="296"/>
        <v>#REF!</v>
      </c>
    </row>
    <row r="137" spans="1:18" ht="24.75" customHeight="1">
      <c r="A137" s="1472"/>
      <c r="B137" s="1475"/>
      <c r="C137" s="1480" t="s">
        <v>15</v>
      </c>
      <c r="D137" s="1098" t="s">
        <v>14</v>
      </c>
      <c r="E137" s="579">
        <v>72.477999999999994</v>
      </c>
      <c r="F137" s="1104" t="e">
        <f>F136-F143</f>
        <v>#REF!</v>
      </c>
      <c r="G137" s="579">
        <v>79.668999999999997</v>
      </c>
      <c r="H137" s="79" t="e">
        <f t="shared" si="236"/>
        <v>#REF!</v>
      </c>
      <c r="I137" s="97" t="e">
        <f t="shared" si="237"/>
        <v>#REF!</v>
      </c>
      <c r="J137" s="79">
        <f t="shared" si="238"/>
        <v>7.1910000000000025</v>
      </c>
      <c r="K137" s="97">
        <f t="shared" si="239"/>
        <v>9.9216313915946944E-2</v>
      </c>
      <c r="L137" s="586" t="e">
        <f>E137+август!L137</f>
        <v>#REF!</v>
      </c>
      <c r="M137" s="586" t="e">
        <f>F137+август!M137</f>
        <v>#REF!</v>
      </c>
      <c r="N137" s="586" t="e">
        <f>G137+август!N137</f>
        <v>#REF!</v>
      </c>
      <c r="O137" s="79" t="e">
        <f t="shared" si="293"/>
        <v>#REF!</v>
      </c>
      <c r="P137" s="97" t="e">
        <f t="shared" si="294"/>
        <v>#REF!</v>
      </c>
      <c r="Q137" s="79" t="e">
        <f t="shared" si="295"/>
        <v>#REF!</v>
      </c>
      <c r="R137" s="97" t="e">
        <f t="shared" si="296"/>
        <v>#REF!</v>
      </c>
    </row>
    <row r="138" spans="1:18" ht="24.75" customHeight="1">
      <c r="A138" s="1472"/>
      <c r="B138" s="1475"/>
      <c r="C138" s="1480"/>
      <c r="D138" s="1098" t="s">
        <v>16</v>
      </c>
      <c r="E138" s="580">
        <f>E137/E136</f>
        <v>0.19688955896934379</v>
      </c>
      <c r="F138" s="49" t="e">
        <f>F137/F136</f>
        <v>#REF!</v>
      </c>
      <c r="G138" s="580">
        <f>G137/G136</f>
        <v>0.20382323670348168</v>
      </c>
      <c r="H138" s="595"/>
      <c r="I138" s="596" t="e">
        <f>G138-F138</f>
        <v>#REF!</v>
      </c>
      <c r="J138" s="597"/>
      <c r="K138" s="596">
        <f>G138-E138</f>
        <v>6.9336777341378886E-3</v>
      </c>
      <c r="L138" s="580" t="e">
        <f t="shared" ref="L138:N138" si="297">L137/L136</f>
        <v>#REF!</v>
      </c>
      <c r="M138" s="580" t="e">
        <f t="shared" si="297"/>
        <v>#REF!</v>
      </c>
      <c r="N138" s="580" t="e">
        <f t="shared" si="297"/>
        <v>#REF!</v>
      </c>
      <c r="O138" s="595"/>
      <c r="P138" s="596" t="e">
        <f t="shared" ref="P138" si="298">N138-M138</f>
        <v>#REF!</v>
      </c>
      <c r="Q138" s="597"/>
      <c r="R138" s="596" t="e">
        <f t="shared" ref="R138" si="299">N138-L138</f>
        <v>#REF!</v>
      </c>
    </row>
    <row r="139" spans="1:18" ht="24.75" hidden="1" customHeight="1">
      <c r="A139" s="1472"/>
      <c r="B139" s="1475"/>
      <c r="C139" s="1480" t="s">
        <v>17</v>
      </c>
      <c r="D139" s="1098" t="s">
        <v>14</v>
      </c>
      <c r="E139" s="579">
        <v>67.971999999999994</v>
      </c>
      <c r="F139" s="579" t="e">
        <f>#REF!</f>
        <v>#REF!</v>
      </c>
      <c r="G139" s="579" t="e">
        <f>F140*G136</f>
        <v>#REF!</v>
      </c>
      <c r="H139" s="79" t="e">
        <f t="shared" si="236"/>
        <v>#REF!</v>
      </c>
      <c r="I139" s="97" t="e">
        <f t="shared" si="237"/>
        <v>#REF!</v>
      </c>
      <c r="J139" s="79" t="e">
        <f t="shared" si="238"/>
        <v>#REF!</v>
      </c>
      <c r="K139" s="97" t="e">
        <f t="shared" si="239"/>
        <v>#REF!</v>
      </c>
      <c r="L139" s="586" t="e">
        <f>E139+август!L139</f>
        <v>#REF!</v>
      </c>
      <c r="M139" s="586" t="e">
        <f>F139+август!M139</f>
        <v>#REF!</v>
      </c>
      <c r="N139" s="586" t="e">
        <f>G139+август!N139</f>
        <v>#REF!</v>
      </c>
      <c r="O139" s="79" t="e">
        <f t="shared" ref="O139" si="300">N139-M139</f>
        <v>#REF!</v>
      </c>
      <c r="P139" s="97" t="e">
        <f t="shared" ref="P139" si="301">IF(M139=0," ",O139/M139)</f>
        <v>#REF!</v>
      </c>
      <c r="Q139" s="79" t="e">
        <f t="shared" ref="Q139" si="302">N139-L139</f>
        <v>#REF!</v>
      </c>
      <c r="R139" s="97" t="e">
        <f t="shared" ref="R139" si="303">IF(L139=0," ",Q139/L139)</f>
        <v>#REF!</v>
      </c>
    </row>
    <row r="140" spans="1:18" ht="24.75" hidden="1" customHeight="1">
      <c r="A140" s="1472"/>
      <c r="B140" s="1475"/>
      <c r="C140" s="1480"/>
      <c r="D140" s="1098" t="s">
        <v>16</v>
      </c>
      <c r="E140" s="580">
        <f>E139/E136</f>
        <v>0.18464881898319815</v>
      </c>
      <c r="F140" s="580" t="e">
        <f>F139/F136</f>
        <v>#REF!</v>
      </c>
      <c r="G140" s="580" t="e">
        <f>G139/G136</f>
        <v>#REF!</v>
      </c>
      <c r="H140" s="79" t="e">
        <f t="shared" si="236"/>
        <v>#REF!</v>
      </c>
      <c r="I140" s="97" t="e">
        <f t="shared" si="237"/>
        <v>#REF!</v>
      </c>
      <c r="J140" s="79" t="e">
        <f t="shared" si="238"/>
        <v>#REF!</v>
      </c>
      <c r="K140" s="97" t="e">
        <f t="shared" si="239"/>
        <v>#REF!</v>
      </c>
      <c r="L140" s="580" t="e">
        <f t="shared" ref="L140:N140" si="304">L139/L136</f>
        <v>#REF!</v>
      </c>
      <c r="M140" s="580" t="e">
        <f t="shared" si="304"/>
        <v>#REF!</v>
      </c>
      <c r="N140" s="580" t="e">
        <f t="shared" si="304"/>
        <v>#REF!</v>
      </c>
      <c r="O140" s="595"/>
      <c r="P140" s="596" t="e">
        <f t="shared" ref="P140" si="305">N140-M140</f>
        <v>#REF!</v>
      </c>
      <c r="Q140" s="597"/>
      <c r="R140" s="596" t="e">
        <f t="shared" ref="R140" si="306">N140-L140</f>
        <v>#REF!</v>
      </c>
    </row>
    <row r="141" spans="1:18" ht="24.75" hidden="1" customHeight="1">
      <c r="A141" s="1472"/>
      <c r="B141" s="1475"/>
      <c r="C141" s="1480" t="s">
        <v>18</v>
      </c>
      <c r="D141" s="1098" t="s">
        <v>14</v>
      </c>
      <c r="E141" s="579">
        <v>4.5060000000000002</v>
      </c>
      <c r="F141" s="579" t="e">
        <f>F137-F139</f>
        <v>#REF!</v>
      </c>
      <c r="G141" s="579" t="e">
        <f>G137-G139</f>
        <v>#REF!</v>
      </c>
      <c r="H141" s="79" t="e">
        <f t="shared" si="236"/>
        <v>#REF!</v>
      </c>
      <c r="I141" s="97" t="e">
        <f t="shared" si="237"/>
        <v>#REF!</v>
      </c>
      <c r="J141" s="79" t="e">
        <f t="shared" si="238"/>
        <v>#REF!</v>
      </c>
      <c r="K141" s="97" t="e">
        <f t="shared" si="239"/>
        <v>#REF!</v>
      </c>
      <c r="L141" s="586" t="e">
        <f>E141+август!L141</f>
        <v>#REF!</v>
      </c>
      <c r="M141" s="586" t="e">
        <f>F141+август!M141</f>
        <v>#REF!</v>
      </c>
      <c r="N141" s="586" t="e">
        <f>G141+август!N141</f>
        <v>#REF!</v>
      </c>
      <c r="O141" s="79" t="e">
        <f t="shared" ref="O141" si="307">N141-M141</f>
        <v>#REF!</v>
      </c>
      <c r="P141" s="97" t="e">
        <f t="shared" ref="P141" si="308">IF(M141=0," ",O141/M141)</f>
        <v>#REF!</v>
      </c>
      <c r="Q141" s="79" t="e">
        <f t="shared" ref="Q141" si="309">N141-L141</f>
        <v>#REF!</v>
      </c>
      <c r="R141" s="97" t="e">
        <f t="shared" ref="R141" si="310">IF(L141=0," ",Q141/L141)</f>
        <v>#REF!</v>
      </c>
    </row>
    <row r="142" spans="1:18" ht="24.75" hidden="1" customHeight="1">
      <c r="A142" s="1472"/>
      <c r="B142" s="1475"/>
      <c r="C142" s="1480"/>
      <c r="D142" s="1098" t="s">
        <v>16</v>
      </c>
      <c r="E142" s="580">
        <v>-3.0059693742668109E-3</v>
      </c>
      <c r="F142" s="580" t="e">
        <f>F141/F136</f>
        <v>#REF!</v>
      </c>
      <c r="G142" s="580" t="e">
        <f>G141/G136</f>
        <v>#REF!</v>
      </c>
      <c r="H142" s="79" t="e">
        <f t="shared" si="236"/>
        <v>#REF!</v>
      </c>
      <c r="I142" s="97" t="e">
        <f t="shared" si="237"/>
        <v>#REF!</v>
      </c>
      <c r="J142" s="79" t="e">
        <f t="shared" si="238"/>
        <v>#REF!</v>
      </c>
      <c r="K142" s="97" t="e">
        <f t="shared" si="239"/>
        <v>#REF!</v>
      </c>
      <c r="L142" s="580" t="e">
        <f t="shared" ref="L142:N142" si="311">L141/L136</f>
        <v>#REF!</v>
      </c>
      <c r="M142" s="580" t="e">
        <f t="shared" si="311"/>
        <v>#REF!</v>
      </c>
      <c r="N142" s="580" t="e">
        <f t="shared" si="311"/>
        <v>#REF!</v>
      </c>
      <c r="O142" s="595"/>
      <c r="P142" s="596" t="e">
        <f t="shared" ref="P142" si="312">N142-M142</f>
        <v>#REF!</v>
      </c>
      <c r="Q142" s="597"/>
      <c r="R142" s="596" t="e">
        <f t="shared" ref="R142" si="313">N142-L142</f>
        <v>#REF!</v>
      </c>
    </row>
    <row r="143" spans="1:18" ht="37.5" customHeight="1">
      <c r="A143" s="1472"/>
      <c r="B143" s="1475"/>
      <c r="C143" s="1125" t="s">
        <v>111</v>
      </c>
      <c r="D143" s="1098" t="s">
        <v>14</v>
      </c>
      <c r="E143" s="582">
        <f>E136-E137</f>
        <v>295.637</v>
      </c>
      <c r="F143" s="582" t="e">
        <f>#REF!</f>
        <v>#REF!</v>
      </c>
      <c r="G143" s="1105">
        <f>G144+G145</f>
        <v>311.20400000000001</v>
      </c>
      <c r="H143" s="79" t="e">
        <f t="shared" si="236"/>
        <v>#REF!</v>
      </c>
      <c r="I143" s="97" t="e">
        <f t="shared" si="237"/>
        <v>#REF!</v>
      </c>
      <c r="J143" s="79">
        <f t="shared" si="238"/>
        <v>15.567000000000007</v>
      </c>
      <c r="K143" s="97">
        <f t="shared" si="239"/>
        <v>5.2655790716317673E-2</v>
      </c>
      <c r="L143" s="582" t="e">
        <f t="shared" ref="L143:N143" si="314">L136-L137</f>
        <v>#REF!</v>
      </c>
      <c r="M143" s="582" t="e">
        <f t="shared" si="314"/>
        <v>#REF!</v>
      </c>
      <c r="N143" s="582" t="e">
        <f t="shared" si="314"/>
        <v>#REF!</v>
      </c>
      <c r="O143" s="79" t="e">
        <f t="shared" ref="O143:O147" si="315">N143-M143</f>
        <v>#REF!</v>
      </c>
      <c r="P143" s="97" t="e">
        <f t="shared" ref="P143:P147" si="316">IF(M143=0," ",O143/M143)</f>
        <v>#REF!</v>
      </c>
      <c r="Q143" s="79" t="e">
        <f t="shared" ref="Q143:Q147" si="317">N143-L143</f>
        <v>#REF!</v>
      </c>
      <c r="R143" s="97" t="e">
        <f t="shared" ref="R143:R147" si="318">IF(L143=0," ",Q143/L143)</f>
        <v>#REF!</v>
      </c>
    </row>
    <row r="144" spans="1:18" ht="37.5" customHeight="1">
      <c r="A144" s="1472"/>
      <c r="B144" s="1475"/>
      <c r="C144" s="1126" t="s">
        <v>104</v>
      </c>
      <c r="D144" s="1098" t="s">
        <v>14</v>
      </c>
      <c r="E144" s="582">
        <v>0</v>
      </c>
      <c r="F144" s="582">
        <v>0</v>
      </c>
      <c r="G144" s="582">
        <v>0</v>
      </c>
      <c r="H144" s="79">
        <f t="shared" si="236"/>
        <v>0</v>
      </c>
      <c r="I144" s="97" t="str">
        <f t="shared" si="237"/>
        <v xml:space="preserve"> </v>
      </c>
      <c r="J144" s="79">
        <f t="shared" si="238"/>
        <v>0</v>
      </c>
      <c r="K144" s="97" t="str">
        <f t="shared" si="239"/>
        <v xml:space="preserve"> </v>
      </c>
      <c r="L144" s="582" t="e">
        <f>E144+август!L144</f>
        <v>#REF!</v>
      </c>
      <c r="M144" s="582" t="e">
        <f>F144+август!M144</f>
        <v>#REF!</v>
      </c>
      <c r="N144" s="582" t="e">
        <f>G144+август!N144</f>
        <v>#REF!</v>
      </c>
      <c r="O144" s="79" t="e">
        <f t="shared" si="315"/>
        <v>#REF!</v>
      </c>
      <c r="P144" s="97" t="e">
        <f t="shared" si="316"/>
        <v>#REF!</v>
      </c>
      <c r="Q144" s="79" t="e">
        <f t="shared" si="317"/>
        <v>#REF!</v>
      </c>
      <c r="R144" s="97" t="e">
        <f t="shared" si="318"/>
        <v>#REF!</v>
      </c>
    </row>
    <row r="145" spans="1:18" ht="37.5" customHeight="1" thickBot="1">
      <c r="A145" s="1473"/>
      <c r="B145" s="1476"/>
      <c r="C145" s="1127" t="s">
        <v>106</v>
      </c>
      <c r="D145" s="583" t="s">
        <v>14</v>
      </c>
      <c r="E145" s="584">
        <f>E143-E144</f>
        <v>295.637</v>
      </c>
      <c r="F145" s="584" t="e">
        <f>F143-F144</f>
        <v>#REF!</v>
      </c>
      <c r="G145" s="584">
        <v>311.20400000000001</v>
      </c>
      <c r="H145" s="599" t="e">
        <f t="shared" si="236"/>
        <v>#REF!</v>
      </c>
      <c r="I145" s="600" t="e">
        <f t="shared" si="237"/>
        <v>#REF!</v>
      </c>
      <c r="J145" s="599">
        <f t="shared" si="238"/>
        <v>15.567000000000007</v>
      </c>
      <c r="K145" s="600">
        <f t="shared" si="239"/>
        <v>5.2655790716317673E-2</v>
      </c>
      <c r="L145" s="1110" t="e">
        <f>E145+август!L145</f>
        <v>#REF!</v>
      </c>
      <c r="M145" s="1110" t="e">
        <f>F145+август!M145</f>
        <v>#REF!</v>
      </c>
      <c r="N145" s="1110" t="e">
        <f>G145+август!N145</f>
        <v>#REF!</v>
      </c>
      <c r="O145" s="1116" t="e">
        <f t="shared" si="315"/>
        <v>#REF!</v>
      </c>
      <c r="P145" s="1117" t="e">
        <f t="shared" si="316"/>
        <v>#REF!</v>
      </c>
      <c r="Q145" s="1116" t="e">
        <f t="shared" si="317"/>
        <v>#REF!</v>
      </c>
      <c r="R145" s="1118" t="e">
        <f t="shared" si="318"/>
        <v>#REF!</v>
      </c>
    </row>
    <row r="146" spans="1:18" ht="24.75" customHeight="1">
      <c r="A146" s="1471">
        <v>11</v>
      </c>
      <c r="B146" s="1477" t="s">
        <v>88</v>
      </c>
      <c r="C146" s="1124" t="s">
        <v>19</v>
      </c>
      <c r="D146" s="576" t="s">
        <v>14</v>
      </c>
      <c r="E146" s="577">
        <f t="shared" ref="E146:G147" si="319">E126+E136</f>
        <v>3560.0150000000003</v>
      </c>
      <c r="F146" s="578" t="e">
        <f t="shared" si="319"/>
        <v>#REF!</v>
      </c>
      <c r="G146" s="578">
        <f t="shared" si="319"/>
        <v>3896.8850000000002</v>
      </c>
      <c r="H146" s="591" t="e">
        <f t="shared" si="236"/>
        <v>#REF!</v>
      </c>
      <c r="I146" s="592" t="e">
        <f t="shared" si="237"/>
        <v>#REF!</v>
      </c>
      <c r="J146" s="591">
        <f t="shared" si="238"/>
        <v>336.86999999999989</v>
      </c>
      <c r="K146" s="592">
        <f t="shared" si="239"/>
        <v>9.4626005789301415E-2</v>
      </c>
      <c r="L146" s="578" t="e">
        <f>E146+август!L146</f>
        <v>#REF!</v>
      </c>
      <c r="M146" s="578" t="e">
        <f>F146+август!M146</f>
        <v>#REF!</v>
      </c>
      <c r="N146" s="578" t="e">
        <f>G146+август!N146</f>
        <v>#REF!</v>
      </c>
      <c r="O146" s="591" t="e">
        <f t="shared" si="315"/>
        <v>#REF!</v>
      </c>
      <c r="P146" s="592" t="e">
        <f t="shared" si="316"/>
        <v>#REF!</v>
      </c>
      <c r="Q146" s="591" t="e">
        <f t="shared" si="317"/>
        <v>#REF!</v>
      </c>
      <c r="R146" s="1114" t="e">
        <f t="shared" si="318"/>
        <v>#REF!</v>
      </c>
    </row>
    <row r="147" spans="1:18" ht="24.75" customHeight="1">
      <c r="A147" s="1472"/>
      <c r="B147" s="1478"/>
      <c r="C147" s="1480" t="s">
        <v>15</v>
      </c>
      <c r="D147" s="1098" t="s">
        <v>14</v>
      </c>
      <c r="E147" s="579">
        <f t="shared" si="319"/>
        <v>785.94099999999992</v>
      </c>
      <c r="F147" s="579" t="e">
        <f t="shared" si="319"/>
        <v>#REF!</v>
      </c>
      <c r="G147" s="579">
        <f t="shared" si="319"/>
        <v>880.29700000000003</v>
      </c>
      <c r="H147" s="79" t="e">
        <f t="shared" si="236"/>
        <v>#REF!</v>
      </c>
      <c r="I147" s="97" t="e">
        <f t="shared" si="237"/>
        <v>#REF!</v>
      </c>
      <c r="J147" s="79">
        <f t="shared" si="238"/>
        <v>94.356000000000108</v>
      </c>
      <c r="K147" s="97">
        <f t="shared" si="239"/>
        <v>0.12005481327478795</v>
      </c>
      <c r="L147" s="586" t="e">
        <f>E147+август!L147</f>
        <v>#REF!</v>
      </c>
      <c r="M147" s="586" t="e">
        <f>F147+август!M147</f>
        <v>#REF!</v>
      </c>
      <c r="N147" s="586" t="e">
        <f>G147+август!N147</f>
        <v>#REF!</v>
      </c>
      <c r="O147" s="79" t="e">
        <f t="shared" si="315"/>
        <v>#REF!</v>
      </c>
      <c r="P147" s="97" t="e">
        <f t="shared" si="316"/>
        <v>#REF!</v>
      </c>
      <c r="Q147" s="79" t="e">
        <f t="shared" si="317"/>
        <v>#REF!</v>
      </c>
      <c r="R147" s="97" t="e">
        <f t="shared" si="318"/>
        <v>#REF!</v>
      </c>
    </row>
    <row r="148" spans="1:18" ht="24.75" customHeight="1">
      <c r="A148" s="1472"/>
      <c r="B148" s="1478"/>
      <c r="C148" s="1480"/>
      <c r="D148" s="1098" t="s">
        <v>16</v>
      </c>
      <c r="E148" s="1128">
        <f>E147/E146</f>
        <v>0.22076901361370663</v>
      </c>
      <c r="F148" s="1128" t="e">
        <f>F147/F146</f>
        <v>#REF!</v>
      </c>
      <c r="G148" s="1128">
        <f>G147/G146</f>
        <v>0.22589760796123057</v>
      </c>
      <c r="H148" s="595"/>
      <c r="I148" s="596" t="e">
        <f>G148-F148</f>
        <v>#REF!</v>
      </c>
      <c r="J148" s="597"/>
      <c r="K148" s="596">
        <f>G148-E148</f>
        <v>5.1285943475239404E-3</v>
      </c>
      <c r="L148" s="580" t="e">
        <f t="shared" ref="L148:N148" si="320">L147/L146</f>
        <v>#REF!</v>
      </c>
      <c r="M148" s="580" t="e">
        <f t="shared" si="320"/>
        <v>#REF!</v>
      </c>
      <c r="N148" s="580" t="e">
        <f t="shared" si="320"/>
        <v>#REF!</v>
      </c>
      <c r="O148" s="595"/>
      <c r="P148" s="596" t="e">
        <f t="shared" ref="P148" si="321">N148-M148</f>
        <v>#REF!</v>
      </c>
      <c r="Q148" s="597"/>
      <c r="R148" s="596" t="e">
        <f t="shared" ref="R148" si="322">N148-L148</f>
        <v>#REF!</v>
      </c>
    </row>
    <row r="149" spans="1:18" ht="24.75" hidden="1" customHeight="1">
      <c r="A149" s="1472"/>
      <c r="B149" s="1478"/>
      <c r="C149" s="1480" t="s">
        <v>17</v>
      </c>
      <c r="D149" s="1098" t="s">
        <v>14</v>
      </c>
      <c r="E149" s="579">
        <f>E129+E139</f>
        <v>688.93</v>
      </c>
      <c r="F149" s="579" t="e">
        <f>F129+F139</f>
        <v>#REF!</v>
      </c>
      <c r="G149" s="579" t="e">
        <f>G129+G139</f>
        <v>#REF!</v>
      </c>
      <c r="H149" s="79" t="e">
        <f t="shared" si="236"/>
        <v>#REF!</v>
      </c>
      <c r="I149" s="97" t="e">
        <f t="shared" si="237"/>
        <v>#REF!</v>
      </c>
      <c r="J149" s="79" t="e">
        <f t="shared" si="238"/>
        <v>#REF!</v>
      </c>
      <c r="K149" s="97" t="e">
        <f t="shared" si="239"/>
        <v>#REF!</v>
      </c>
      <c r="L149" s="586" t="e">
        <f>E149+август!L149</f>
        <v>#REF!</v>
      </c>
      <c r="M149" s="586" t="e">
        <f>F149+август!M149</f>
        <v>#REF!</v>
      </c>
      <c r="N149" s="586" t="e">
        <f>G149+август!N149</f>
        <v>#REF!</v>
      </c>
      <c r="O149" s="79" t="e">
        <f t="shared" ref="O149" si="323">N149-M149</f>
        <v>#REF!</v>
      </c>
      <c r="P149" s="97" t="e">
        <f t="shared" ref="P149" si="324">IF(M149=0," ",O149/M149)</f>
        <v>#REF!</v>
      </c>
      <c r="Q149" s="79" t="e">
        <f t="shared" ref="Q149" si="325">N149-L149</f>
        <v>#REF!</v>
      </c>
      <c r="R149" s="97" t="e">
        <f t="shared" ref="R149" si="326">IF(L149=0," ",Q149/L149)</f>
        <v>#REF!</v>
      </c>
    </row>
    <row r="150" spans="1:18" ht="24.75" hidden="1" customHeight="1">
      <c r="A150" s="1472"/>
      <c r="B150" s="1478"/>
      <c r="C150" s="1480"/>
      <c r="D150" s="1098" t="s">
        <v>16</v>
      </c>
      <c r="E150" s="580">
        <f>E149/E146</f>
        <v>0.19351884753294576</v>
      </c>
      <c r="F150" s="580" t="e">
        <f>F149/F146</f>
        <v>#REF!</v>
      </c>
      <c r="G150" s="580" t="e">
        <f>G149/G146</f>
        <v>#REF!</v>
      </c>
      <c r="H150" s="79" t="e">
        <f t="shared" si="236"/>
        <v>#REF!</v>
      </c>
      <c r="I150" s="97" t="e">
        <f t="shared" si="237"/>
        <v>#REF!</v>
      </c>
      <c r="J150" s="79" t="e">
        <f t="shared" si="238"/>
        <v>#REF!</v>
      </c>
      <c r="K150" s="97" t="e">
        <f t="shared" si="239"/>
        <v>#REF!</v>
      </c>
      <c r="L150" s="580" t="e">
        <f t="shared" ref="L150:N150" si="327">L149/L146</f>
        <v>#REF!</v>
      </c>
      <c r="M150" s="580" t="e">
        <f t="shared" si="327"/>
        <v>#REF!</v>
      </c>
      <c r="N150" s="580" t="e">
        <f t="shared" si="327"/>
        <v>#REF!</v>
      </c>
      <c r="O150" s="595"/>
      <c r="P150" s="596" t="e">
        <f t="shared" ref="P150" si="328">N150-M150</f>
        <v>#REF!</v>
      </c>
      <c r="Q150" s="597"/>
      <c r="R150" s="596" t="e">
        <f t="shared" ref="R150" si="329">N150-L150</f>
        <v>#REF!</v>
      </c>
    </row>
    <row r="151" spans="1:18" ht="24.75" hidden="1" customHeight="1">
      <c r="A151" s="1472"/>
      <c r="B151" s="1478"/>
      <c r="C151" s="1480" t="s">
        <v>18</v>
      </c>
      <c r="D151" s="1098" t="s">
        <v>14</v>
      </c>
      <c r="E151" s="579">
        <f>E131+E141</f>
        <v>97.010999999999996</v>
      </c>
      <c r="F151" s="579" t="e">
        <f>F131+F141</f>
        <v>#REF!</v>
      </c>
      <c r="G151" s="579" t="e">
        <f>G131+G141</f>
        <v>#REF!</v>
      </c>
      <c r="H151" s="79" t="e">
        <f t="shared" si="236"/>
        <v>#REF!</v>
      </c>
      <c r="I151" s="97" t="e">
        <f t="shared" si="237"/>
        <v>#REF!</v>
      </c>
      <c r="J151" s="79" t="e">
        <f t="shared" si="238"/>
        <v>#REF!</v>
      </c>
      <c r="K151" s="97" t="e">
        <f t="shared" si="239"/>
        <v>#REF!</v>
      </c>
      <c r="L151" s="586" t="e">
        <f>E151+август!L151</f>
        <v>#REF!</v>
      </c>
      <c r="M151" s="586" t="e">
        <f>F151+август!M151</f>
        <v>#REF!</v>
      </c>
      <c r="N151" s="586" t="e">
        <f>G151+август!N151</f>
        <v>#REF!</v>
      </c>
      <c r="O151" s="79" t="e">
        <f t="shared" ref="O151" si="330">N151-M151</f>
        <v>#REF!</v>
      </c>
      <c r="P151" s="97" t="e">
        <f t="shared" ref="P151" si="331">IF(M151=0," ",O151/M151)</f>
        <v>#REF!</v>
      </c>
      <c r="Q151" s="79" t="e">
        <f t="shared" ref="Q151" si="332">N151-L151</f>
        <v>#REF!</v>
      </c>
      <c r="R151" s="97" t="e">
        <f t="shared" ref="R151" si="333">IF(L151=0," ",Q151/L151)</f>
        <v>#REF!</v>
      </c>
    </row>
    <row r="152" spans="1:18" ht="24.75" hidden="1" customHeight="1">
      <c r="A152" s="1472"/>
      <c r="B152" s="1478"/>
      <c r="C152" s="1480"/>
      <c r="D152" s="1098" t="s">
        <v>16</v>
      </c>
      <c r="E152" s="580">
        <v>-3.0059693742668109E-3</v>
      </c>
      <c r="F152" s="580" t="e">
        <f>F151/F146</f>
        <v>#REF!</v>
      </c>
      <c r="G152" s="580" t="e">
        <f>G151/G146</f>
        <v>#REF!</v>
      </c>
      <c r="H152" s="79" t="e">
        <f t="shared" si="236"/>
        <v>#REF!</v>
      </c>
      <c r="I152" s="97" t="e">
        <f t="shared" si="237"/>
        <v>#REF!</v>
      </c>
      <c r="J152" s="79" t="e">
        <f t="shared" si="238"/>
        <v>#REF!</v>
      </c>
      <c r="K152" s="97" t="e">
        <f t="shared" si="239"/>
        <v>#REF!</v>
      </c>
      <c r="L152" s="580" t="e">
        <f t="shared" ref="L152:N152" si="334">L151/L146</f>
        <v>#REF!</v>
      </c>
      <c r="M152" s="580" t="e">
        <f t="shared" si="334"/>
        <v>#REF!</v>
      </c>
      <c r="N152" s="580" t="e">
        <f t="shared" si="334"/>
        <v>#REF!</v>
      </c>
      <c r="O152" s="595"/>
      <c r="P152" s="596" t="e">
        <f t="shared" ref="P152" si="335">N152-M152</f>
        <v>#REF!</v>
      </c>
      <c r="Q152" s="597"/>
      <c r="R152" s="596" t="e">
        <f t="shared" ref="R152" si="336">N152-L152</f>
        <v>#REF!</v>
      </c>
    </row>
    <row r="153" spans="1:18" ht="29.25" customHeight="1">
      <c r="A153" s="1472"/>
      <c r="B153" s="1478"/>
      <c r="C153" s="1125" t="s">
        <v>111</v>
      </c>
      <c r="D153" s="1098" t="s">
        <v>14</v>
      </c>
      <c r="E153" s="582">
        <f>E146-E147</f>
        <v>2774.0740000000005</v>
      </c>
      <c r="F153" s="582" t="e">
        <f>F146-F147</f>
        <v>#REF!</v>
      </c>
      <c r="G153" s="582">
        <f>G146-G147</f>
        <v>3016.5880000000002</v>
      </c>
      <c r="H153" s="79" t="e">
        <f t="shared" si="236"/>
        <v>#REF!</v>
      </c>
      <c r="I153" s="97" t="e">
        <f t="shared" si="237"/>
        <v>#REF!</v>
      </c>
      <c r="J153" s="79">
        <f t="shared" si="238"/>
        <v>242.51399999999967</v>
      </c>
      <c r="K153" s="97">
        <f t="shared" si="239"/>
        <v>8.7421604470536693E-2</v>
      </c>
      <c r="L153" s="582" t="e">
        <f t="shared" ref="L153:N153" si="337">L146-L147</f>
        <v>#REF!</v>
      </c>
      <c r="M153" s="582" t="e">
        <f t="shared" si="337"/>
        <v>#REF!</v>
      </c>
      <c r="N153" s="582" t="e">
        <f t="shared" si="337"/>
        <v>#REF!</v>
      </c>
      <c r="O153" s="79" t="e">
        <f t="shared" ref="O153:O157" si="338">N153-M153</f>
        <v>#REF!</v>
      </c>
      <c r="P153" s="97" t="e">
        <f t="shared" ref="P153:P157" si="339">IF(M153=0," ",O153/M153)</f>
        <v>#REF!</v>
      </c>
      <c r="Q153" s="79" t="e">
        <f t="shared" ref="Q153:Q157" si="340">N153-L153</f>
        <v>#REF!</v>
      </c>
      <c r="R153" s="97" t="e">
        <f t="shared" ref="R153:R157" si="341">IF(L153=0," ",Q153/L153)</f>
        <v>#REF!</v>
      </c>
    </row>
    <row r="154" spans="1:18" ht="29.25" customHeight="1">
      <c r="A154" s="1472"/>
      <c r="B154" s="1478"/>
      <c r="C154" s="1126" t="s">
        <v>104</v>
      </c>
      <c r="D154" s="1098" t="s">
        <v>14</v>
      </c>
      <c r="E154" s="582">
        <f>E134+E144</f>
        <v>8.8290000000000006</v>
      </c>
      <c r="F154" s="579">
        <f t="shared" ref="F154:G154" si="342">F134+F144</f>
        <v>0</v>
      </c>
      <c r="G154" s="579">
        <f t="shared" si="342"/>
        <v>26.638000000000002</v>
      </c>
      <c r="H154" s="79">
        <f t="shared" si="236"/>
        <v>26.638000000000002</v>
      </c>
      <c r="I154" s="97" t="str">
        <f t="shared" si="237"/>
        <v xml:space="preserve"> </v>
      </c>
      <c r="J154" s="79">
        <f t="shared" si="238"/>
        <v>17.809000000000001</v>
      </c>
      <c r="K154" s="97">
        <f t="shared" si="239"/>
        <v>2.017102729640956</v>
      </c>
      <c r="L154" s="582" t="e">
        <f>E154+август!L154</f>
        <v>#REF!</v>
      </c>
      <c r="M154" s="582" t="e">
        <f>F154+август!M154</f>
        <v>#REF!</v>
      </c>
      <c r="N154" s="582" t="e">
        <f>G154+август!N154</f>
        <v>#REF!</v>
      </c>
      <c r="O154" s="79" t="e">
        <f t="shared" si="338"/>
        <v>#REF!</v>
      </c>
      <c r="P154" s="97" t="e">
        <f t="shared" si="339"/>
        <v>#REF!</v>
      </c>
      <c r="Q154" s="79" t="e">
        <f t="shared" si="340"/>
        <v>#REF!</v>
      </c>
      <c r="R154" s="97" t="e">
        <f t="shared" si="341"/>
        <v>#REF!</v>
      </c>
    </row>
    <row r="155" spans="1:18" ht="29.25" customHeight="1" thickBot="1">
      <c r="A155" s="1473"/>
      <c r="B155" s="1479"/>
      <c r="C155" s="1127" t="s">
        <v>106</v>
      </c>
      <c r="D155" s="583" t="s">
        <v>14</v>
      </c>
      <c r="E155" s="584">
        <f>E153-E154</f>
        <v>2765.2450000000003</v>
      </c>
      <c r="F155" s="584" t="e">
        <f>F153-F154</f>
        <v>#REF!</v>
      </c>
      <c r="G155" s="584">
        <f>G153-G154</f>
        <v>2989.9500000000003</v>
      </c>
      <c r="H155" s="599" t="e">
        <f t="shared" si="236"/>
        <v>#REF!</v>
      </c>
      <c r="I155" s="600" t="e">
        <f t="shared" si="237"/>
        <v>#REF!</v>
      </c>
      <c r="J155" s="599">
        <f t="shared" si="238"/>
        <v>224.70499999999993</v>
      </c>
      <c r="K155" s="600">
        <f t="shared" si="239"/>
        <v>8.1260430811736353E-2</v>
      </c>
      <c r="L155" s="1110" t="e">
        <f>E155+август!L155</f>
        <v>#REF!</v>
      </c>
      <c r="M155" s="1110" t="e">
        <f>F155+август!M155</f>
        <v>#REF!</v>
      </c>
      <c r="N155" s="1110" t="e">
        <f>G155+август!N155</f>
        <v>#REF!</v>
      </c>
      <c r="O155" s="1116" t="e">
        <f t="shared" si="338"/>
        <v>#REF!</v>
      </c>
      <c r="P155" s="1117" t="e">
        <f t="shared" si="339"/>
        <v>#REF!</v>
      </c>
      <c r="Q155" s="1116" t="e">
        <f t="shared" si="340"/>
        <v>#REF!</v>
      </c>
      <c r="R155" s="1118" t="e">
        <f t="shared" si="341"/>
        <v>#REF!</v>
      </c>
    </row>
    <row r="156" spans="1:18" ht="24.75" customHeight="1">
      <c r="A156" s="1471">
        <v>13</v>
      </c>
      <c r="B156" s="1474" t="s">
        <v>11</v>
      </c>
      <c r="C156" s="1124" t="s">
        <v>19</v>
      </c>
      <c r="D156" s="576" t="s">
        <v>14</v>
      </c>
      <c r="E156" s="577">
        <v>2876.7110000000002</v>
      </c>
      <c r="F156" s="578" t="e">
        <f>#REF!</f>
        <v>#REF!</v>
      </c>
      <c r="G156" s="1106">
        <f>G157+G163</f>
        <v>3148.4279999999999</v>
      </c>
      <c r="H156" s="591" t="e">
        <f t="shared" si="236"/>
        <v>#REF!</v>
      </c>
      <c r="I156" s="592" t="e">
        <f t="shared" si="237"/>
        <v>#REF!</v>
      </c>
      <c r="J156" s="591">
        <f t="shared" si="238"/>
        <v>271.71699999999964</v>
      </c>
      <c r="K156" s="592">
        <f t="shared" si="239"/>
        <v>9.4454048390679363E-2</v>
      </c>
      <c r="L156" s="578" t="e">
        <f>E156+август!L156</f>
        <v>#REF!</v>
      </c>
      <c r="M156" s="578" t="e">
        <f>F156+август!M156</f>
        <v>#REF!</v>
      </c>
      <c r="N156" s="578" t="e">
        <f>G156+август!N156</f>
        <v>#REF!</v>
      </c>
      <c r="O156" s="591" t="e">
        <f t="shared" si="338"/>
        <v>#REF!</v>
      </c>
      <c r="P156" s="592" t="e">
        <f t="shared" si="339"/>
        <v>#REF!</v>
      </c>
      <c r="Q156" s="591" t="e">
        <f t="shared" si="340"/>
        <v>#REF!</v>
      </c>
      <c r="R156" s="1114" t="e">
        <f t="shared" si="341"/>
        <v>#REF!</v>
      </c>
    </row>
    <row r="157" spans="1:18" ht="24.75" customHeight="1">
      <c r="A157" s="1472"/>
      <c r="B157" s="1475"/>
      <c r="C157" s="1480" t="s">
        <v>15</v>
      </c>
      <c r="D157" s="1098" t="s">
        <v>14</v>
      </c>
      <c r="E157" s="579">
        <v>117.32400000000001</v>
      </c>
      <c r="F157" s="1104" t="e">
        <f>F156-F163</f>
        <v>#REF!</v>
      </c>
      <c r="G157" s="579">
        <v>387.07600000000002</v>
      </c>
      <c r="H157" s="79" t="e">
        <f t="shared" si="236"/>
        <v>#REF!</v>
      </c>
      <c r="I157" s="97" t="e">
        <f t="shared" si="237"/>
        <v>#REF!</v>
      </c>
      <c r="J157" s="79">
        <f t="shared" si="238"/>
        <v>269.75200000000001</v>
      </c>
      <c r="K157" s="97">
        <f t="shared" si="239"/>
        <v>2.2992056186287546</v>
      </c>
      <c r="L157" s="586" t="e">
        <f>E157+август!L157</f>
        <v>#REF!</v>
      </c>
      <c r="M157" s="586" t="e">
        <f>F157+август!M157</f>
        <v>#REF!</v>
      </c>
      <c r="N157" s="586" t="e">
        <f>G157+август!N157</f>
        <v>#REF!</v>
      </c>
      <c r="O157" s="79" t="e">
        <f t="shared" si="338"/>
        <v>#REF!</v>
      </c>
      <c r="P157" s="97" t="e">
        <f t="shared" si="339"/>
        <v>#REF!</v>
      </c>
      <c r="Q157" s="79" t="e">
        <f t="shared" si="340"/>
        <v>#REF!</v>
      </c>
      <c r="R157" s="97" t="e">
        <f t="shared" si="341"/>
        <v>#REF!</v>
      </c>
    </row>
    <row r="158" spans="1:18" ht="24.75" customHeight="1">
      <c r="A158" s="1472"/>
      <c r="B158" s="1475"/>
      <c r="C158" s="1480"/>
      <c r="D158" s="1098" t="s">
        <v>16</v>
      </c>
      <c r="E158" s="1128">
        <f>E157/E156</f>
        <v>4.0784075981216049E-2</v>
      </c>
      <c r="F158" s="1128" t="e">
        <f>F157/F156</f>
        <v>#REF!</v>
      </c>
      <c r="G158" s="1128">
        <f>G157/G156</f>
        <v>0.122942624065089</v>
      </c>
      <c r="H158" s="595"/>
      <c r="I158" s="596" t="e">
        <f>G158-F158</f>
        <v>#REF!</v>
      </c>
      <c r="J158" s="597"/>
      <c r="K158" s="596">
        <f>G158-E158</f>
        <v>8.2158548083872962E-2</v>
      </c>
      <c r="L158" s="1128" t="e">
        <f t="shared" ref="L158:N158" si="343">L157/L156</f>
        <v>#REF!</v>
      </c>
      <c r="M158" s="1128" t="e">
        <f t="shared" si="343"/>
        <v>#REF!</v>
      </c>
      <c r="N158" s="1128" t="e">
        <f t="shared" si="343"/>
        <v>#REF!</v>
      </c>
      <c r="O158" s="595"/>
      <c r="P158" s="596" t="e">
        <f t="shared" ref="P158" si="344">N158-M158</f>
        <v>#REF!</v>
      </c>
      <c r="Q158" s="597"/>
      <c r="R158" s="596" t="e">
        <f t="shared" ref="R158" si="345">N158-L158</f>
        <v>#REF!</v>
      </c>
    </row>
    <row r="159" spans="1:18" ht="24.75" hidden="1" customHeight="1">
      <c r="A159" s="1472"/>
      <c r="B159" s="1475"/>
      <c r="C159" s="1480" t="s">
        <v>17</v>
      </c>
      <c r="D159" s="1098" t="s">
        <v>14</v>
      </c>
      <c r="E159" s="579">
        <v>265.69</v>
      </c>
      <c r="F159" s="579" t="e">
        <f>#REF!</f>
        <v>#REF!</v>
      </c>
      <c r="G159" s="579" t="e">
        <f>F160*G156</f>
        <v>#REF!</v>
      </c>
      <c r="H159" s="79" t="e">
        <f t="shared" si="236"/>
        <v>#REF!</v>
      </c>
      <c r="I159" s="97" t="e">
        <f t="shared" si="237"/>
        <v>#REF!</v>
      </c>
      <c r="J159" s="79" t="e">
        <f t="shared" si="238"/>
        <v>#REF!</v>
      </c>
      <c r="K159" s="97" t="e">
        <f t="shared" si="239"/>
        <v>#REF!</v>
      </c>
      <c r="L159" s="586" t="e">
        <f>E159+август!L159</f>
        <v>#REF!</v>
      </c>
      <c r="M159" s="586" t="e">
        <f>F159+август!M159</f>
        <v>#REF!</v>
      </c>
      <c r="N159" s="586" t="e">
        <f>G159+август!N159</f>
        <v>#REF!</v>
      </c>
      <c r="O159" s="79" t="e">
        <f t="shared" ref="O159" si="346">N159-M159</f>
        <v>#REF!</v>
      </c>
      <c r="P159" s="97" t="e">
        <f t="shared" ref="P159" si="347">IF(M159=0," ",O159/M159)</f>
        <v>#REF!</v>
      </c>
      <c r="Q159" s="79" t="e">
        <f t="shared" ref="Q159" si="348">N159-L159</f>
        <v>#REF!</v>
      </c>
      <c r="R159" s="97" t="e">
        <f t="shared" ref="R159" si="349">IF(L159=0," ",Q159/L159)</f>
        <v>#REF!</v>
      </c>
    </row>
    <row r="160" spans="1:18" ht="24.75" hidden="1" customHeight="1">
      <c r="A160" s="1472"/>
      <c r="B160" s="1475"/>
      <c r="C160" s="1480"/>
      <c r="D160" s="1098" t="s">
        <v>16</v>
      </c>
      <c r="E160" s="580">
        <f>E159/E156</f>
        <v>9.2358947422942372E-2</v>
      </c>
      <c r="F160" s="580" t="e">
        <f>F159/F156</f>
        <v>#REF!</v>
      </c>
      <c r="G160" s="580" t="e">
        <f>G159/G156</f>
        <v>#REF!</v>
      </c>
      <c r="H160" s="79" t="e">
        <f t="shared" si="236"/>
        <v>#REF!</v>
      </c>
      <c r="I160" s="97" t="e">
        <f t="shared" si="237"/>
        <v>#REF!</v>
      </c>
      <c r="J160" s="79" t="e">
        <f t="shared" si="238"/>
        <v>#REF!</v>
      </c>
      <c r="K160" s="97" t="e">
        <f t="shared" si="239"/>
        <v>#REF!</v>
      </c>
      <c r="L160" s="580" t="e">
        <f t="shared" ref="L160:N160" si="350">L159/L156</f>
        <v>#REF!</v>
      </c>
      <c r="M160" s="580" t="e">
        <f t="shared" si="350"/>
        <v>#REF!</v>
      </c>
      <c r="N160" s="580" t="e">
        <f t="shared" si="350"/>
        <v>#REF!</v>
      </c>
      <c r="O160" s="595"/>
      <c r="P160" s="596" t="e">
        <f t="shared" ref="P160" si="351">N160-M160</f>
        <v>#REF!</v>
      </c>
      <c r="Q160" s="597"/>
      <c r="R160" s="596" t="e">
        <f t="shared" ref="R160" si="352">N160-L160</f>
        <v>#REF!</v>
      </c>
    </row>
    <row r="161" spans="1:18" ht="24.75" hidden="1" customHeight="1">
      <c r="A161" s="1472"/>
      <c r="B161" s="1475"/>
      <c r="C161" s="1480" t="s">
        <v>18</v>
      </c>
      <c r="D161" s="1098" t="s">
        <v>14</v>
      </c>
      <c r="E161" s="579">
        <v>-148.36599999999999</v>
      </c>
      <c r="F161" s="579" t="e">
        <f>F157-F159</f>
        <v>#REF!</v>
      </c>
      <c r="G161" s="579" t="e">
        <f>G157-G159</f>
        <v>#REF!</v>
      </c>
      <c r="H161" s="79" t="e">
        <f t="shared" si="236"/>
        <v>#REF!</v>
      </c>
      <c r="I161" s="97" t="e">
        <f t="shared" si="237"/>
        <v>#REF!</v>
      </c>
      <c r="J161" s="79" t="e">
        <f t="shared" si="238"/>
        <v>#REF!</v>
      </c>
      <c r="K161" s="97" t="e">
        <f t="shared" si="239"/>
        <v>#REF!</v>
      </c>
      <c r="L161" s="586" t="e">
        <f>E161+август!L161</f>
        <v>#REF!</v>
      </c>
      <c r="M161" s="586" t="e">
        <f>F161+август!M161</f>
        <v>#REF!</v>
      </c>
      <c r="N161" s="586" t="e">
        <f>G161+август!N161</f>
        <v>#REF!</v>
      </c>
      <c r="O161" s="79" t="e">
        <f t="shared" ref="O161" si="353">N161-M161</f>
        <v>#REF!</v>
      </c>
      <c r="P161" s="97" t="e">
        <f t="shared" ref="P161" si="354">IF(M161=0," ",O161/M161)</f>
        <v>#REF!</v>
      </c>
      <c r="Q161" s="79" t="e">
        <f t="shared" ref="Q161" si="355">N161-L161</f>
        <v>#REF!</v>
      </c>
      <c r="R161" s="97" t="e">
        <f t="shared" ref="R161" si="356">IF(L161=0," ",Q161/L161)</f>
        <v>#REF!</v>
      </c>
    </row>
    <row r="162" spans="1:18" ht="24.75" hidden="1" customHeight="1">
      <c r="A162" s="1472"/>
      <c r="B162" s="1475"/>
      <c r="C162" s="1480"/>
      <c r="D162" s="1098" t="s">
        <v>16</v>
      </c>
      <c r="E162" s="580">
        <v>-3.0059693742668109E-3</v>
      </c>
      <c r="F162" s="580" t="e">
        <f>F161/F156</f>
        <v>#REF!</v>
      </c>
      <c r="G162" s="580" t="e">
        <f>G161/G156</f>
        <v>#REF!</v>
      </c>
      <c r="H162" s="79" t="e">
        <f t="shared" si="236"/>
        <v>#REF!</v>
      </c>
      <c r="I162" s="97" t="e">
        <f t="shared" si="237"/>
        <v>#REF!</v>
      </c>
      <c r="J162" s="79" t="e">
        <f t="shared" si="238"/>
        <v>#REF!</v>
      </c>
      <c r="K162" s="97" t="e">
        <f t="shared" si="239"/>
        <v>#REF!</v>
      </c>
      <c r="L162" s="580" t="e">
        <f t="shared" ref="L162:N162" si="357">L161/L156</f>
        <v>#REF!</v>
      </c>
      <c r="M162" s="580" t="e">
        <f t="shared" si="357"/>
        <v>#REF!</v>
      </c>
      <c r="N162" s="580" t="e">
        <f t="shared" si="357"/>
        <v>#REF!</v>
      </c>
      <c r="O162" s="595"/>
      <c r="P162" s="596" t="e">
        <f t="shared" ref="P162" si="358">N162-M162</f>
        <v>#REF!</v>
      </c>
      <c r="Q162" s="597"/>
      <c r="R162" s="596" t="e">
        <f t="shared" ref="R162" si="359">N162-L162</f>
        <v>#REF!</v>
      </c>
    </row>
    <row r="163" spans="1:18" ht="36" customHeight="1">
      <c r="A163" s="1472"/>
      <c r="B163" s="1475"/>
      <c r="C163" s="1125" t="s">
        <v>111</v>
      </c>
      <c r="D163" s="1098" t="s">
        <v>14</v>
      </c>
      <c r="E163" s="582">
        <f>E156-E157</f>
        <v>2759.3870000000002</v>
      </c>
      <c r="F163" s="582" t="e">
        <f>#REF!</f>
        <v>#REF!</v>
      </c>
      <c r="G163" s="1105">
        <f>G164+G165</f>
        <v>2761.3519999999999</v>
      </c>
      <c r="H163" s="79" t="e">
        <f t="shared" si="236"/>
        <v>#REF!</v>
      </c>
      <c r="I163" s="97" t="e">
        <f t="shared" si="237"/>
        <v>#REF!</v>
      </c>
      <c r="J163" s="79">
        <f t="shared" si="238"/>
        <v>1.9649999999996908</v>
      </c>
      <c r="K163" s="97">
        <f t="shared" si="239"/>
        <v>7.1211468344226114E-4</v>
      </c>
      <c r="L163" s="582" t="e">
        <f t="shared" ref="L163:N163" si="360">L156-L157</f>
        <v>#REF!</v>
      </c>
      <c r="M163" s="582" t="e">
        <f t="shared" si="360"/>
        <v>#REF!</v>
      </c>
      <c r="N163" s="582" t="e">
        <f t="shared" si="360"/>
        <v>#REF!</v>
      </c>
      <c r="O163" s="79" t="e">
        <f t="shared" ref="O163:O167" si="361">N163-M163</f>
        <v>#REF!</v>
      </c>
      <c r="P163" s="97" t="e">
        <f t="shared" ref="P163:P167" si="362">IF(M163=0," ",O163/M163)</f>
        <v>#REF!</v>
      </c>
      <c r="Q163" s="79" t="e">
        <f t="shared" ref="Q163:Q167" si="363">N163-L163</f>
        <v>#REF!</v>
      </c>
      <c r="R163" s="97" t="e">
        <f t="shared" ref="R163:R167" si="364">IF(L163=0," ",Q163/L163)</f>
        <v>#REF!</v>
      </c>
    </row>
    <row r="164" spans="1:18" ht="36" customHeight="1">
      <c r="A164" s="1472"/>
      <c r="B164" s="1475"/>
      <c r="C164" s="1126" t="s">
        <v>104</v>
      </c>
      <c r="D164" s="1098" t="s">
        <v>14</v>
      </c>
      <c r="E164" s="582">
        <v>0</v>
      </c>
      <c r="F164" s="582">
        <v>0</v>
      </c>
      <c r="G164" s="582">
        <v>0</v>
      </c>
      <c r="H164" s="79">
        <f t="shared" si="236"/>
        <v>0</v>
      </c>
      <c r="I164" s="97" t="str">
        <f t="shared" si="237"/>
        <v xml:space="preserve"> </v>
      </c>
      <c r="J164" s="79">
        <f t="shared" si="238"/>
        <v>0</v>
      </c>
      <c r="K164" s="97" t="str">
        <f t="shared" si="239"/>
        <v xml:space="preserve"> </v>
      </c>
      <c r="L164" s="582" t="e">
        <f>E164+август!L164</f>
        <v>#REF!</v>
      </c>
      <c r="M164" s="582" t="e">
        <f>F164+август!M164</f>
        <v>#REF!</v>
      </c>
      <c r="N164" s="582" t="e">
        <f>G164+август!N164</f>
        <v>#REF!</v>
      </c>
      <c r="O164" s="79" t="e">
        <f t="shared" si="361"/>
        <v>#REF!</v>
      </c>
      <c r="P164" s="97" t="e">
        <f t="shared" si="362"/>
        <v>#REF!</v>
      </c>
      <c r="Q164" s="79" t="e">
        <f t="shared" si="363"/>
        <v>#REF!</v>
      </c>
      <c r="R164" s="97" t="e">
        <f t="shared" si="364"/>
        <v>#REF!</v>
      </c>
    </row>
    <row r="165" spans="1:18" ht="36" customHeight="1" thickBot="1">
      <c r="A165" s="1473"/>
      <c r="B165" s="1476"/>
      <c r="C165" s="1127" t="s">
        <v>106</v>
      </c>
      <c r="D165" s="583" t="s">
        <v>14</v>
      </c>
      <c r="E165" s="584">
        <f>E163-E164</f>
        <v>2759.3870000000002</v>
      </c>
      <c r="F165" s="584" t="e">
        <f>F163-F164</f>
        <v>#REF!</v>
      </c>
      <c r="G165" s="584">
        <v>2761.3519999999999</v>
      </c>
      <c r="H165" s="599" t="e">
        <f t="shared" si="236"/>
        <v>#REF!</v>
      </c>
      <c r="I165" s="600" t="e">
        <f t="shared" si="237"/>
        <v>#REF!</v>
      </c>
      <c r="J165" s="599">
        <f t="shared" si="238"/>
        <v>1.9649999999996908</v>
      </c>
      <c r="K165" s="600">
        <f t="shared" si="239"/>
        <v>7.1211468344226114E-4</v>
      </c>
      <c r="L165" s="1110" t="e">
        <f>E165+август!L165</f>
        <v>#REF!</v>
      </c>
      <c r="M165" s="1110" t="e">
        <f>F165+август!M165</f>
        <v>#REF!</v>
      </c>
      <c r="N165" s="1110" t="e">
        <f>G165+август!N165</f>
        <v>#REF!</v>
      </c>
      <c r="O165" s="1116" t="e">
        <f t="shared" si="361"/>
        <v>#REF!</v>
      </c>
      <c r="P165" s="1117" t="e">
        <f t="shared" si="362"/>
        <v>#REF!</v>
      </c>
      <c r="Q165" s="1116" t="e">
        <f t="shared" si="363"/>
        <v>#REF!</v>
      </c>
      <c r="R165" s="1118" t="e">
        <f t="shared" si="364"/>
        <v>#REF!</v>
      </c>
    </row>
    <row r="166" spans="1:18" ht="24.75" customHeight="1">
      <c r="A166" s="1471">
        <v>14</v>
      </c>
      <c r="B166" s="1474" t="s">
        <v>25</v>
      </c>
      <c r="C166" s="1124" t="s">
        <v>19</v>
      </c>
      <c r="D166" s="576" t="s">
        <v>14</v>
      </c>
      <c r="E166" s="577">
        <v>3314.27</v>
      </c>
      <c r="F166" s="578" t="e">
        <f>#REF!</f>
        <v>#REF!</v>
      </c>
      <c r="G166" s="1107">
        <f>G167+G173</f>
        <v>3526.31</v>
      </c>
      <c r="H166" s="591" t="e">
        <f t="shared" si="236"/>
        <v>#REF!</v>
      </c>
      <c r="I166" s="592" t="e">
        <f t="shared" si="237"/>
        <v>#REF!</v>
      </c>
      <c r="J166" s="591">
        <f t="shared" si="238"/>
        <v>212.03999999999996</v>
      </c>
      <c r="K166" s="592">
        <f t="shared" si="239"/>
        <v>6.3977889550338368E-2</v>
      </c>
      <c r="L166" s="578" t="e">
        <f>E166+август!L166</f>
        <v>#REF!</v>
      </c>
      <c r="M166" s="578" t="e">
        <f>F166+август!M166</f>
        <v>#REF!</v>
      </c>
      <c r="N166" s="578" t="e">
        <f>G166+август!N166</f>
        <v>#REF!</v>
      </c>
      <c r="O166" s="591" t="e">
        <f t="shared" si="361"/>
        <v>#REF!</v>
      </c>
      <c r="P166" s="592" t="e">
        <f t="shared" si="362"/>
        <v>#REF!</v>
      </c>
      <c r="Q166" s="591" t="e">
        <f t="shared" si="363"/>
        <v>#REF!</v>
      </c>
      <c r="R166" s="1114" t="e">
        <f t="shared" si="364"/>
        <v>#REF!</v>
      </c>
    </row>
    <row r="167" spans="1:18" ht="24.75" customHeight="1">
      <c r="A167" s="1472"/>
      <c r="B167" s="1475"/>
      <c r="C167" s="1480" t="s">
        <v>15</v>
      </c>
      <c r="D167" s="1098" t="s">
        <v>14</v>
      </c>
      <c r="E167" s="579">
        <v>430.44799999999998</v>
      </c>
      <c r="F167" s="1104" t="e">
        <f>F166-F173</f>
        <v>#REF!</v>
      </c>
      <c r="G167" s="579">
        <v>499.41300000000001</v>
      </c>
      <c r="H167" s="79" t="e">
        <f t="shared" si="236"/>
        <v>#REF!</v>
      </c>
      <c r="I167" s="97" t="e">
        <f t="shared" si="237"/>
        <v>#REF!</v>
      </c>
      <c r="J167" s="79">
        <f t="shared" si="238"/>
        <v>68.965000000000032</v>
      </c>
      <c r="K167" s="97">
        <f t="shared" si="239"/>
        <v>0.16021679738319156</v>
      </c>
      <c r="L167" s="586" t="e">
        <f>E167+август!L167</f>
        <v>#REF!</v>
      </c>
      <c r="M167" s="586" t="e">
        <f>F167+август!M167</f>
        <v>#REF!</v>
      </c>
      <c r="N167" s="586" t="e">
        <f>G167+август!N167</f>
        <v>#REF!</v>
      </c>
      <c r="O167" s="79" t="e">
        <f t="shared" si="361"/>
        <v>#REF!</v>
      </c>
      <c r="P167" s="97" t="e">
        <f t="shared" si="362"/>
        <v>#REF!</v>
      </c>
      <c r="Q167" s="79" t="e">
        <f t="shared" si="363"/>
        <v>#REF!</v>
      </c>
      <c r="R167" s="97" t="e">
        <f t="shared" si="364"/>
        <v>#REF!</v>
      </c>
    </row>
    <row r="168" spans="1:18" ht="24.75" customHeight="1">
      <c r="A168" s="1472"/>
      <c r="B168" s="1475"/>
      <c r="C168" s="1480"/>
      <c r="D168" s="1098" t="s">
        <v>16</v>
      </c>
      <c r="E168" s="580">
        <f>E167/E166</f>
        <v>0.12987716752105288</v>
      </c>
      <c r="F168" s="49" t="e">
        <f>F167/F166</f>
        <v>#REF!</v>
      </c>
      <c r="G168" s="580">
        <f>G167/G166</f>
        <v>0.14162481460790458</v>
      </c>
      <c r="H168" s="595"/>
      <c r="I168" s="596" t="e">
        <f>G168-F168</f>
        <v>#REF!</v>
      </c>
      <c r="J168" s="597"/>
      <c r="K168" s="596">
        <f>G168-E168</f>
        <v>1.1747647086851692E-2</v>
      </c>
      <c r="L168" s="580" t="e">
        <f t="shared" ref="L168:N168" si="365">L167/L166</f>
        <v>#REF!</v>
      </c>
      <c r="M168" s="580" t="e">
        <f t="shared" si="365"/>
        <v>#REF!</v>
      </c>
      <c r="N168" s="580" t="e">
        <f t="shared" si="365"/>
        <v>#REF!</v>
      </c>
      <c r="O168" s="595"/>
      <c r="P168" s="596" t="e">
        <f t="shared" ref="P168" si="366">N168-M168</f>
        <v>#REF!</v>
      </c>
      <c r="Q168" s="597"/>
      <c r="R168" s="596" t="e">
        <f t="shared" ref="R168" si="367">N168-L168</f>
        <v>#REF!</v>
      </c>
    </row>
    <row r="169" spans="1:18" ht="24.75" hidden="1" customHeight="1">
      <c r="A169" s="1472"/>
      <c r="B169" s="1475"/>
      <c r="C169" s="1480" t="s">
        <v>17</v>
      </c>
      <c r="D169" s="1098" t="s">
        <v>14</v>
      </c>
      <c r="E169" s="579">
        <v>408.952</v>
      </c>
      <c r="F169" s="579" t="e">
        <f>#REF!</f>
        <v>#REF!</v>
      </c>
      <c r="G169" s="579" t="e">
        <f>F170*G166</f>
        <v>#REF!</v>
      </c>
      <c r="H169" s="79" t="e">
        <f t="shared" si="236"/>
        <v>#REF!</v>
      </c>
      <c r="I169" s="97" t="e">
        <f t="shared" si="237"/>
        <v>#REF!</v>
      </c>
      <c r="J169" s="79" t="e">
        <f t="shared" si="238"/>
        <v>#REF!</v>
      </c>
      <c r="K169" s="97" t="e">
        <f t="shared" si="239"/>
        <v>#REF!</v>
      </c>
      <c r="L169" s="586" t="e">
        <f>E169+август!L169</f>
        <v>#REF!</v>
      </c>
      <c r="M169" s="586" t="e">
        <f>F169+август!M169</f>
        <v>#REF!</v>
      </c>
      <c r="N169" s="586" t="e">
        <f>G169+август!N169</f>
        <v>#REF!</v>
      </c>
      <c r="O169" s="79" t="e">
        <f t="shared" ref="O169" si="368">N169-M169</f>
        <v>#REF!</v>
      </c>
      <c r="P169" s="97" t="e">
        <f t="shared" ref="P169" si="369">IF(M169=0," ",O169/M169)</f>
        <v>#REF!</v>
      </c>
      <c r="Q169" s="79" t="e">
        <f t="shared" ref="Q169" si="370">N169-L169</f>
        <v>#REF!</v>
      </c>
      <c r="R169" s="97" t="e">
        <f t="shared" ref="R169" si="371">IF(L169=0," ",Q169/L169)</f>
        <v>#REF!</v>
      </c>
    </row>
    <row r="170" spans="1:18" ht="24.75" hidden="1" customHeight="1">
      <c r="A170" s="1472"/>
      <c r="B170" s="1475"/>
      <c r="C170" s="1480"/>
      <c r="D170" s="1098" t="s">
        <v>16</v>
      </c>
      <c r="E170" s="1128">
        <f>E169/E166</f>
        <v>0.12339127470000935</v>
      </c>
      <c r="F170" s="1128" t="e">
        <f>F169/F166</f>
        <v>#REF!</v>
      </c>
      <c r="G170" s="1128" t="e">
        <f>G169/G166</f>
        <v>#REF!</v>
      </c>
      <c r="H170" s="79" t="e">
        <f t="shared" si="236"/>
        <v>#REF!</v>
      </c>
      <c r="I170" s="97" t="e">
        <f t="shared" si="237"/>
        <v>#REF!</v>
      </c>
      <c r="J170" s="79" t="e">
        <f t="shared" si="238"/>
        <v>#REF!</v>
      </c>
      <c r="K170" s="97" t="e">
        <f t="shared" si="239"/>
        <v>#REF!</v>
      </c>
      <c r="L170" s="580" t="e">
        <f t="shared" ref="L170:N170" si="372">L169/L166</f>
        <v>#REF!</v>
      </c>
      <c r="M170" s="580" t="e">
        <f t="shared" si="372"/>
        <v>#REF!</v>
      </c>
      <c r="N170" s="580" t="e">
        <f t="shared" si="372"/>
        <v>#REF!</v>
      </c>
      <c r="O170" s="595"/>
      <c r="P170" s="596" t="e">
        <f t="shared" ref="P170" si="373">N170-M170</f>
        <v>#REF!</v>
      </c>
      <c r="Q170" s="597"/>
      <c r="R170" s="596" t="e">
        <f t="shared" ref="R170" si="374">N170-L170</f>
        <v>#REF!</v>
      </c>
    </row>
    <row r="171" spans="1:18" ht="24.75" hidden="1" customHeight="1">
      <c r="A171" s="1472"/>
      <c r="B171" s="1475"/>
      <c r="C171" s="1480" t="s">
        <v>18</v>
      </c>
      <c r="D171" s="1098" t="s">
        <v>14</v>
      </c>
      <c r="E171" s="579">
        <v>21.495999999999981</v>
      </c>
      <c r="F171" s="579" t="e">
        <f>F167-F169</f>
        <v>#REF!</v>
      </c>
      <c r="G171" s="579" t="e">
        <f>G167-G169</f>
        <v>#REF!</v>
      </c>
      <c r="H171" s="79" t="e">
        <f t="shared" si="236"/>
        <v>#REF!</v>
      </c>
      <c r="I171" s="97" t="e">
        <f t="shared" si="237"/>
        <v>#REF!</v>
      </c>
      <c r="J171" s="79" t="e">
        <f t="shared" si="238"/>
        <v>#REF!</v>
      </c>
      <c r="K171" s="97" t="e">
        <f t="shared" si="239"/>
        <v>#REF!</v>
      </c>
      <c r="L171" s="586" t="e">
        <f>E171+август!L171</f>
        <v>#REF!</v>
      </c>
      <c r="M171" s="586" t="e">
        <f>F171+август!M171</f>
        <v>#REF!</v>
      </c>
      <c r="N171" s="586" t="e">
        <f>G171+август!N171</f>
        <v>#REF!</v>
      </c>
      <c r="O171" s="79" t="e">
        <f t="shared" ref="O171" si="375">N171-M171</f>
        <v>#REF!</v>
      </c>
      <c r="P171" s="97" t="e">
        <f t="shared" ref="P171" si="376">IF(M171=0," ",O171/M171)</f>
        <v>#REF!</v>
      </c>
      <c r="Q171" s="79" t="e">
        <f t="shared" ref="Q171" si="377">N171-L171</f>
        <v>#REF!</v>
      </c>
      <c r="R171" s="97" t="e">
        <f t="shared" ref="R171" si="378">IF(L171=0," ",Q171/L171)</f>
        <v>#REF!</v>
      </c>
    </row>
    <row r="172" spans="1:18" ht="24.75" hidden="1" customHeight="1">
      <c r="A172" s="1472"/>
      <c r="B172" s="1475"/>
      <c r="C172" s="1480"/>
      <c r="D172" s="1098" t="s">
        <v>16</v>
      </c>
      <c r="E172" s="580">
        <v>-3.0059693742668109E-3</v>
      </c>
      <c r="F172" s="580" t="e">
        <f>F171/F166</f>
        <v>#REF!</v>
      </c>
      <c r="G172" s="580" t="e">
        <f>G171/G166</f>
        <v>#REF!</v>
      </c>
      <c r="H172" s="79" t="e">
        <f t="shared" si="236"/>
        <v>#REF!</v>
      </c>
      <c r="I172" s="97" t="e">
        <f t="shared" si="237"/>
        <v>#REF!</v>
      </c>
      <c r="J172" s="79" t="e">
        <f t="shared" si="238"/>
        <v>#REF!</v>
      </c>
      <c r="K172" s="97" t="e">
        <f t="shared" si="239"/>
        <v>#REF!</v>
      </c>
      <c r="L172" s="580" t="e">
        <f t="shared" ref="L172:N172" si="379">L171/L166</f>
        <v>#REF!</v>
      </c>
      <c r="M172" s="580" t="e">
        <f t="shared" si="379"/>
        <v>#REF!</v>
      </c>
      <c r="N172" s="580" t="e">
        <f t="shared" si="379"/>
        <v>#REF!</v>
      </c>
      <c r="O172" s="595"/>
      <c r="P172" s="596" t="e">
        <f t="shared" ref="P172" si="380">N172-M172</f>
        <v>#REF!</v>
      </c>
      <c r="Q172" s="597"/>
      <c r="R172" s="596" t="e">
        <f t="shared" ref="R172" si="381">N172-L172</f>
        <v>#REF!</v>
      </c>
    </row>
    <row r="173" spans="1:18" ht="39" customHeight="1">
      <c r="A173" s="1472"/>
      <c r="B173" s="1475"/>
      <c r="C173" s="1125" t="s">
        <v>111</v>
      </c>
      <c r="D173" s="1098" t="s">
        <v>14</v>
      </c>
      <c r="E173" s="582">
        <f>E166-E167</f>
        <v>2883.8220000000001</v>
      </c>
      <c r="F173" s="582" t="e">
        <f>#REF!</f>
        <v>#REF!</v>
      </c>
      <c r="G173" s="1105">
        <f>G174+G175</f>
        <v>3026.8969999999999</v>
      </c>
      <c r="H173" s="79" t="e">
        <f t="shared" si="236"/>
        <v>#REF!</v>
      </c>
      <c r="I173" s="97" t="e">
        <f t="shared" si="237"/>
        <v>#REF!</v>
      </c>
      <c r="J173" s="79">
        <f t="shared" si="238"/>
        <v>143.07499999999982</v>
      </c>
      <c r="K173" s="97">
        <f t="shared" si="239"/>
        <v>4.9612978887046362E-2</v>
      </c>
      <c r="L173" s="582" t="e">
        <f t="shared" ref="L173:N173" si="382">L166-L167</f>
        <v>#REF!</v>
      </c>
      <c r="M173" s="582" t="e">
        <f t="shared" si="382"/>
        <v>#REF!</v>
      </c>
      <c r="N173" s="582" t="e">
        <f t="shared" si="382"/>
        <v>#REF!</v>
      </c>
      <c r="O173" s="79" t="e">
        <f t="shared" ref="O173:O177" si="383">N173-M173</f>
        <v>#REF!</v>
      </c>
      <c r="P173" s="97" t="e">
        <f t="shared" ref="P173:P177" si="384">IF(M173=0," ",O173/M173)</f>
        <v>#REF!</v>
      </c>
      <c r="Q173" s="79" t="e">
        <f t="shared" ref="Q173:Q177" si="385">N173-L173</f>
        <v>#REF!</v>
      </c>
      <c r="R173" s="97" t="e">
        <f t="shared" ref="R173:R177" si="386">IF(L173=0," ",Q173/L173)</f>
        <v>#REF!</v>
      </c>
    </row>
    <row r="174" spans="1:18" ht="39" customHeight="1">
      <c r="A174" s="1472"/>
      <c r="B174" s="1475"/>
      <c r="C174" s="1126" t="s">
        <v>104</v>
      </c>
      <c r="D174" s="1098" t="s">
        <v>14</v>
      </c>
      <c r="E174" s="582">
        <v>0</v>
      </c>
      <c r="F174" s="582">
        <v>0</v>
      </c>
      <c r="G174" s="582">
        <v>0</v>
      </c>
      <c r="H174" s="79">
        <f>G174-F174</f>
        <v>0</v>
      </c>
      <c r="I174" s="97" t="str">
        <f t="shared" si="237"/>
        <v xml:space="preserve"> </v>
      </c>
      <c r="J174" s="79">
        <f t="shared" si="238"/>
        <v>0</v>
      </c>
      <c r="K174" s="97" t="str">
        <f t="shared" si="239"/>
        <v xml:space="preserve"> </v>
      </c>
      <c r="L174" s="582" t="e">
        <f>E174+август!L174</f>
        <v>#REF!</v>
      </c>
      <c r="M174" s="582" t="e">
        <f>F174+август!M174</f>
        <v>#REF!</v>
      </c>
      <c r="N174" s="582" t="e">
        <f>G174+август!N174</f>
        <v>#REF!</v>
      </c>
      <c r="O174" s="79" t="e">
        <f t="shared" si="383"/>
        <v>#REF!</v>
      </c>
      <c r="P174" s="97" t="e">
        <f t="shared" si="384"/>
        <v>#REF!</v>
      </c>
      <c r="Q174" s="79" t="e">
        <f t="shared" si="385"/>
        <v>#REF!</v>
      </c>
      <c r="R174" s="97" t="e">
        <f t="shared" si="386"/>
        <v>#REF!</v>
      </c>
    </row>
    <row r="175" spans="1:18" ht="39" customHeight="1" thickBot="1">
      <c r="A175" s="1473"/>
      <c r="B175" s="1476"/>
      <c r="C175" s="1127" t="s">
        <v>106</v>
      </c>
      <c r="D175" s="583" t="s">
        <v>14</v>
      </c>
      <c r="E175" s="584">
        <f>E173-E174</f>
        <v>2883.8220000000001</v>
      </c>
      <c r="F175" s="584" t="e">
        <f>F173-F174</f>
        <v>#REF!</v>
      </c>
      <c r="G175" s="584">
        <v>3026.8969999999999</v>
      </c>
      <c r="H175" s="599" t="e">
        <f t="shared" si="236"/>
        <v>#REF!</v>
      </c>
      <c r="I175" s="600" t="e">
        <f t="shared" si="237"/>
        <v>#REF!</v>
      </c>
      <c r="J175" s="599">
        <f t="shared" si="238"/>
        <v>143.07499999999982</v>
      </c>
      <c r="K175" s="600">
        <f t="shared" si="239"/>
        <v>4.9612978887046362E-2</v>
      </c>
      <c r="L175" s="1110" t="e">
        <f>E175+август!L175</f>
        <v>#REF!</v>
      </c>
      <c r="M175" s="1110" t="e">
        <f>F175+август!M175</f>
        <v>#REF!</v>
      </c>
      <c r="N175" s="1110" t="e">
        <f>G175+август!N175</f>
        <v>#REF!</v>
      </c>
      <c r="O175" s="1116" t="e">
        <f t="shared" si="383"/>
        <v>#REF!</v>
      </c>
      <c r="P175" s="1117" t="e">
        <f t="shared" si="384"/>
        <v>#REF!</v>
      </c>
      <c r="Q175" s="1116" t="e">
        <f t="shared" si="385"/>
        <v>#REF!</v>
      </c>
      <c r="R175" s="1118" t="e">
        <f t="shared" si="386"/>
        <v>#REF!</v>
      </c>
    </row>
    <row r="176" spans="1:18" ht="24.75" customHeight="1">
      <c r="A176" s="1465" t="s">
        <v>34</v>
      </c>
      <c r="B176" s="1466"/>
      <c r="C176" s="1124" t="s">
        <v>19</v>
      </c>
      <c r="D176" s="576" t="s">
        <v>14</v>
      </c>
      <c r="E176" s="585">
        <f t="shared" ref="E176:G177" si="387">E6+E16+E26+E36+E56+E66+E76+E86+E96+E106+E126+E136+E156+E166</f>
        <v>109599.89400000001</v>
      </c>
      <c r="F176" s="585" t="e">
        <f t="shared" si="387"/>
        <v>#REF!</v>
      </c>
      <c r="G176" s="585">
        <f t="shared" si="387"/>
        <v>120558.768</v>
      </c>
      <c r="H176" s="591" t="e">
        <f t="shared" si="236"/>
        <v>#REF!</v>
      </c>
      <c r="I176" s="592" t="e">
        <f t="shared" si="237"/>
        <v>#REF!</v>
      </c>
      <c r="J176" s="591">
        <f t="shared" si="238"/>
        <v>10958.873999999982</v>
      </c>
      <c r="K176" s="592">
        <f t="shared" si="239"/>
        <v>9.9989822982857815E-2</v>
      </c>
      <c r="L176" s="578" t="e">
        <f>E176+август!L176</f>
        <v>#REF!</v>
      </c>
      <c r="M176" s="578" t="e">
        <f>F176+август!M176</f>
        <v>#REF!</v>
      </c>
      <c r="N176" s="578" t="e">
        <f>G176+август!N176</f>
        <v>#REF!</v>
      </c>
      <c r="O176" s="591" t="e">
        <f t="shared" si="383"/>
        <v>#REF!</v>
      </c>
      <c r="P176" s="592" t="e">
        <f t="shared" si="384"/>
        <v>#REF!</v>
      </c>
      <c r="Q176" s="591" t="e">
        <f t="shared" si="385"/>
        <v>#REF!</v>
      </c>
      <c r="R176" s="1114" t="e">
        <f t="shared" si="386"/>
        <v>#REF!</v>
      </c>
    </row>
    <row r="177" spans="1:18" ht="24.75" customHeight="1">
      <c r="A177" s="1467"/>
      <c r="B177" s="1468"/>
      <c r="C177" s="1490" t="s">
        <v>15</v>
      </c>
      <c r="D177" s="1098" t="s">
        <v>14</v>
      </c>
      <c r="E177" s="586">
        <f t="shared" si="387"/>
        <v>16894.562999999998</v>
      </c>
      <c r="F177" s="586" t="e">
        <f t="shared" si="387"/>
        <v>#REF!</v>
      </c>
      <c r="G177" s="607">
        <f t="shared" si="387"/>
        <v>21652.737000000005</v>
      </c>
      <c r="H177" s="79" t="e">
        <f t="shared" ref="H177:H185" si="388">G177-F177</f>
        <v>#REF!</v>
      </c>
      <c r="I177" s="97" t="e">
        <f t="shared" ref="I177:I185" si="389">IF(F177=0," ",H177/F177)</f>
        <v>#REF!</v>
      </c>
      <c r="J177" s="79">
        <f t="shared" ref="J177:J185" si="390">G177-E177</f>
        <v>4758.1740000000063</v>
      </c>
      <c r="K177" s="97">
        <f t="shared" ref="K177:K185" si="391">IF(E177=0," ",J177/E177)</f>
        <v>0.28163936527982447</v>
      </c>
      <c r="L177" s="586" t="e">
        <f>E177+август!L177</f>
        <v>#REF!</v>
      </c>
      <c r="M177" s="586" t="e">
        <f>F177+август!M177</f>
        <v>#REF!</v>
      </c>
      <c r="N177" s="586" t="e">
        <f>G177+август!N177</f>
        <v>#REF!</v>
      </c>
      <c r="O177" s="79" t="e">
        <f t="shared" si="383"/>
        <v>#REF!</v>
      </c>
      <c r="P177" s="97" t="e">
        <f t="shared" si="384"/>
        <v>#REF!</v>
      </c>
      <c r="Q177" s="79" t="e">
        <f t="shared" si="385"/>
        <v>#REF!</v>
      </c>
      <c r="R177" s="97" t="e">
        <f t="shared" si="386"/>
        <v>#REF!</v>
      </c>
    </row>
    <row r="178" spans="1:18" ht="24.75" customHeight="1">
      <c r="A178" s="1467"/>
      <c r="B178" s="1468"/>
      <c r="C178" s="1491"/>
      <c r="D178" s="1098" t="s">
        <v>16</v>
      </c>
      <c r="E178" s="1128">
        <f>E177/E176</f>
        <v>0.15414762171211585</v>
      </c>
      <c r="F178" s="1128" t="e">
        <f>F177/F176</f>
        <v>#REF!</v>
      </c>
      <c r="G178" s="1128">
        <f>G177/G176</f>
        <v>0.17960317079550783</v>
      </c>
      <c r="H178" s="595"/>
      <c r="I178" s="596" t="e">
        <f>G178-F178</f>
        <v>#REF!</v>
      </c>
      <c r="J178" s="597"/>
      <c r="K178" s="596">
        <f>G178-E178</f>
        <v>2.5455549083391982E-2</v>
      </c>
      <c r="L178" s="580" t="e">
        <f t="shared" ref="L178" si="392">L177/L176</f>
        <v>#REF!</v>
      </c>
      <c r="M178" s="580" t="e">
        <f t="shared" ref="M178" si="393">M177/M176</f>
        <v>#REF!</v>
      </c>
      <c r="N178" s="580" t="e">
        <f t="shared" ref="N178" si="394">N177/N176</f>
        <v>#REF!</v>
      </c>
      <c r="O178" s="595"/>
      <c r="P178" s="596" t="e">
        <f t="shared" ref="P178" si="395">N178-M178</f>
        <v>#REF!</v>
      </c>
      <c r="Q178" s="597"/>
      <c r="R178" s="596" t="e">
        <f t="shared" ref="R178" si="396">N178-L178</f>
        <v>#REF!</v>
      </c>
    </row>
    <row r="179" spans="1:18" ht="24.75" hidden="1" customHeight="1">
      <c r="A179" s="1467"/>
      <c r="B179" s="1468"/>
      <c r="C179" s="1490" t="s">
        <v>17</v>
      </c>
      <c r="D179" s="1098" t="s">
        <v>14</v>
      </c>
      <c r="E179" s="586">
        <f>E9+E19+E29+E39+E59+E69+E79+E89+E99+E109+E129+E139+E159+E169</f>
        <v>16756.619000000002</v>
      </c>
      <c r="F179" s="586" t="e">
        <f>F9+F19+F29+F39+F59+F69+F79+F89+F99+F109+F129+F139+F159+F169</f>
        <v>#REF!</v>
      </c>
      <c r="G179" s="586" t="e">
        <f>G9+G19+G29+G39+G59+G69+G79+G89+G99+G109+G129+G139+G159+G169</f>
        <v>#REF!</v>
      </c>
      <c r="H179" s="79" t="e">
        <f t="shared" si="388"/>
        <v>#REF!</v>
      </c>
      <c r="I179" s="97" t="e">
        <f t="shared" si="389"/>
        <v>#REF!</v>
      </c>
      <c r="J179" s="79" t="e">
        <f t="shared" si="390"/>
        <v>#REF!</v>
      </c>
      <c r="K179" s="97" t="e">
        <f t="shared" si="391"/>
        <v>#REF!</v>
      </c>
      <c r="L179" s="586" t="e">
        <f>E179+август!L179</f>
        <v>#REF!</v>
      </c>
      <c r="M179" s="586" t="e">
        <f>F179+август!M179</f>
        <v>#REF!</v>
      </c>
      <c r="N179" s="586" t="e">
        <f>G179+август!N179</f>
        <v>#REF!</v>
      </c>
      <c r="O179" s="79" t="e">
        <f t="shared" ref="O179" si="397">N179-M179</f>
        <v>#REF!</v>
      </c>
      <c r="P179" s="97" t="e">
        <f t="shared" ref="P179" si="398">IF(M179=0," ",O179/M179)</f>
        <v>#REF!</v>
      </c>
      <c r="Q179" s="79" t="e">
        <f t="shared" ref="Q179" si="399">N179-L179</f>
        <v>#REF!</v>
      </c>
      <c r="R179" s="97" t="e">
        <f t="shared" ref="R179" si="400">IF(L179=0," ",Q179/L179)</f>
        <v>#REF!</v>
      </c>
    </row>
    <row r="180" spans="1:18" ht="24.75" hidden="1" customHeight="1">
      <c r="A180" s="1467"/>
      <c r="B180" s="1468"/>
      <c r="C180" s="1491"/>
      <c r="D180" s="1098" t="s">
        <v>16</v>
      </c>
      <c r="E180" s="580">
        <f>E179/E176</f>
        <v>0.15288900735615676</v>
      </c>
      <c r="F180" s="580" t="e">
        <f>F179/F176</f>
        <v>#REF!</v>
      </c>
      <c r="G180" s="580" t="e">
        <f>G179/G176</f>
        <v>#REF!</v>
      </c>
      <c r="H180" s="79" t="e">
        <f t="shared" si="388"/>
        <v>#REF!</v>
      </c>
      <c r="I180" s="97" t="e">
        <f t="shared" si="389"/>
        <v>#REF!</v>
      </c>
      <c r="J180" s="79" t="e">
        <f t="shared" si="390"/>
        <v>#REF!</v>
      </c>
      <c r="K180" s="97" t="e">
        <f t="shared" si="391"/>
        <v>#REF!</v>
      </c>
      <c r="L180" s="580" t="e">
        <f t="shared" ref="L180" si="401">L179/L176</f>
        <v>#REF!</v>
      </c>
      <c r="M180" s="580" t="e">
        <f t="shared" ref="M180" si="402">M179/M176</f>
        <v>#REF!</v>
      </c>
      <c r="N180" s="580" t="e">
        <f t="shared" ref="N180" si="403">N179/N176</f>
        <v>#REF!</v>
      </c>
      <c r="O180" s="595"/>
      <c r="P180" s="596" t="e">
        <f t="shared" ref="P180" si="404">N180-M180</f>
        <v>#REF!</v>
      </c>
      <c r="Q180" s="597"/>
      <c r="R180" s="596" t="e">
        <f t="shared" ref="R180" si="405">N180-L180</f>
        <v>#REF!</v>
      </c>
    </row>
    <row r="181" spans="1:18" ht="24.75" hidden="1" customHeight="1">
      <c r="A181" s="1467"/>
      <c r="B181" s="1468"/>
      <c r="C181" s="1490" t="s">
        <v>18</v>
      </c>
      <c r="D181" s="1098" t="s">
        <v>14</v>
      </c>
      <c r="E181" s="586">
        <f>E11+E21+E31+E41+E61+E71+E81+E91+E101+E111+E131+E141+E161+E171</f>
        <v>137.94399999999939</v>
      </c>
      <c r="F181" s="586" t="e">
        <f>F11+F21+F31+F41+F61+F71+F81+F91+F101+F111+F131+F141+F161+F171</f>
        <v>#REF!</v>
      </c>
      <c r="G181" s="586" t="e">
        <f>G11+G21+G31+G41+G61+G71+G81+G91+G101+G111+G131+G141+G161+G171</f>
        <v>#REF!</v>
      </c>
      <c r="H181" s="79" t="e">
        <f t="shared" si="388"/>
        <v>#REF!</v>
      </c>
      <c r="I181" s="97" t="e">
        <f t="shared" si="389"/>
        <v>#REF!</v>
      </c>
      <c r="J181" s="79" t="e">
        <f t="shared" si="390"/>
        <v>#REF!</v>
      </c>
      <c r="K181" s="97" t="e">
        <f t="shared" si="391"/>
        <v>#REF!</v>
      </c>
      <c r="L181" s="586" t="e">
        <f>E181+август!L181</f>
        <v>#REF!</v>
      </c>
      <c r="M181" s="586" t="e">
        <f>F181+август!M181</f>
        <v>#REF!</v>
      </c>
      <c r="N181" s="586" t="e">
        <f>G181+август!N181</f>
        <v>#REF!</v>
      </c>
      <c r="O181" s="79" t="e">
        <f t="shared" ref="O181" si="406">N181-M181</f>
        <v>#REF!</v>
      </c>
      <c r="P181" s="97" t="e">
        <f t="shared" ref="P181" si="407">IF(M181=0," ",O181/M181)</f>
        <v>#REF!</v>
      </c>
      <c r="Q181" s="79" t="e">
        <f t="shared" ref="Q181" si="408">N181-L181</f>
        <v>#REF!</v>
      </c>
      <c r="R181" s="97" t="e">
        <f t="shared" ref="R181" si="409">IF(L181=0," ",Q181/L181)</f>
        <v>#REF!</v>
      </c>
    </row>
    <row r="182" spans="1:18" ht="21.75" hidden="1" customHeight="1">
      <c r="A182" s="1467"/>
      <c r="B182" s="1468"/>
      <c r="C182" s="1491"/>
      <c r="D182" s="1098" t="s">
        <v>16</v>
      </c>
      <c r="E182" s="580">
        <v>-3.0059693742668109E-3</v>
      </c>
      <c r="F182" s="580" t="e">
        <f>F181/F176</f>
        <v>#REF!</v>
      </c>
      <c r="G182" s="580" t="e">
        <f>G181/G176</f>
        <v>#REF!</v>
      </c>
      <c r="H182" s="79" t="e">
        <f t="shared" si="388"/>
        <v>#REF!</v>
      </c>
      <c r="I182" s="97" t="e">
        <f t="shared" si="389"/>
        <v>#REF!</v>
      </c>
      <c r="J182" s="79" t="e">
        <f t="shared" si="390"/>
        <v>#REF!</v>
      </c>
      <c r="K182" s="97" t="e">
        <f t="shared" si="391"/>
        <v>#REF!</v>
      </c>
      <c r="L182" s="580" t="e">
        <f t="shared" ref="L182" si="410">L181/L176</f>
        <v>#REF!</v>
      </c>
      <c r="M182" s="580" t="e">
        <f t="shared" ref="M182" si="411">M181/M176</f>
        <v>#REF!</v>
      </c>
      <c r="N182" s="580" t="e">
        <f t="shared" ref="N182" si="412">N181/N176</f>
        <v>#REF!</v>
      </c>
      <c r="O182" s="595"/>
      <c r="P182" s="596" t="e">
        <f t="shared" ref="P182" si="413">N182-M182</f>
        <v>#REF!</v>
      </c>
      <c r="Q182" s="597"/>
      <c r="R182" s="596" t="e">
        <f t="shared" ref="R182" si="414">N182-L182</f>
        <v>#REF!</v>
      </c>
    </row>
    <row r="183" spans="1:18" ht="30" customHeight="1">
      <c r="A183" s="1467"/>
      <c r="B183" s="1468"/>
      <c r="C183" s="1125" t="s">
        <v>111</v>
      </c>
      <c r="D183" s="1099" t="s">
        <v>14</v>
      </c>
      <c r="E183" s="602">
        <f>E13+E23+E33+E43+E63+E73+E83+E93+E103+E113+E133+E143+E163+E173</f>
        <v>92705.331000000006</v>
      </c>
      <c r="F183" s="602" t="e">
        <f t="shared" ref="F183:G185" si="415">F13+F23+F33+F43+F63+F73+F83+F93+F103+F113+F133+F143+F163+F173</f>
        <v>#REF!</v>
      </c>
      <c r="G183" s="1135">
        <f t="shared" si="415"/>
        <v>98906.031000000003</v>
      </c>
      <c r="H183" s="79" t="e">
        <f t="shared" si="388"/>
        <v>#REF!</v>
      </c>
      <c r="I183" s="97" t="e">
        <f t="shared" si="389"/>
        <v>#REF!</v>
      </c>
      <c r="J183" s="79">
        <f t="shared" si="390"/>
        <v>6200.6999999999971</v>
      </c>
      <c r="K183" s="97">
        <f t="shared" si="391"/>
        <v>6.6886121144424771E-2</v>
      </c>
      <c r="L183" s="582" t="e">
        <f t="shared" ref="L183:N183" si="416">L176-L177</f>
        <v>#REF!</v>
      </c>
      <c r="M183" s="582" t="e">
        <f t="shared" si="416"/>
        <v>#REF!</v>
      </c>
      <c r="N183" s="582" t="e">
        <f t="shared" si="416"/>
        <v>#REF!</v>
      </c>
      <c r="O183" s="79" t="e">
        <f t="shared" ref="O183:O185" si="417">N183-M183</f>
        <v>#REF!</v>
      </c>
      <c r="P183" s="97" t="e">
        <f t="shared" ref="P183:P185" si="418">IF(M183=0," ",O183/M183)</f>
        <v>#REF!</v>
      </c>
      <c r="Q183" s="79" t="e">
        <f t="shared" ref="Q183:Q185" si="419">N183-L183</f>
        <v>#REF!</v>
      </c>
      <c r="R183" s="97" t="e">
        <f t="shared" ref="R183:R185" si="420">IF(L183=0," ",Q183/L183)</f>
        <v>#REF!</v>
      </c>
    </row>
    <row r="184" spans="1:18" ht="30" customHeight="1">
      <c r="A184" s="1467"/>
      <c r="B184" s="1468"/>
      <c r="C184" s="1126" t="s">
        <v>104</v>
      </c>
      <c r="D184" s="1098" t="s">
        <v>14</v>
      </c>
      <c r="E184" s="603">
        <f>E14+E24+E34+E44+E64+E74+E84+E94+E104+E114+E134+E144+E164+E174</f>
        <v>391.83600000000001</v>
      </c>
      <c r="F184" s="602">
        <f t="shared" si="415"/>
        <v>268.28200000000004</v>
      </c>
      <c r="G184" s="603">
        <f>G14+G24+G34+F44+G64+G74+G84+G94+G104+G114+G134+G144+G164+G174</f>
        <v>371.58799999999997</v>
      </c>
      <c r="H184" s="79">
        <f>G184-F184</f>
        <v>103.30599999999993</v>
      </c>
      <c r="I184" s="97">
        <f t="shared" si="389"/>
        <v>0.38506496895058151</v>
      </c>
      <c r="J184" s="79">
        <f t="shared" si="390"/>
        <v>-20.248000000000047</v>
      </c>
      <c r="K184" s="97">
        <f t="shared" si="391"/>
        <v>-5.1674680223358874E-2</v>
      </c>
      <c r="L184" s="582" t="e">
        <f>E184+август!L184</f>
        <v>#REF!</v>
      </c>
      <c r="M184" s="582" t="e">
        <f>F184+август!M184</f>
        <v>#REF!</v>
      </c>
      <c r="N184" s="582" t="e">
        <f>G184+август!N184</f>
        <v>#REF!</v>
      </c>
      <c r="O184" s="79" t="e">
        <f t="shared" si="417"/>
        <v>#REF!</v>
      </c>
      <c r="P184" s="97" t="e">
        <f t="shared" si="418"/>
        <v>#REF!</v>
      </c>
      <c r="Q184" s="79" t="e">
        <f t="shared" si="419"/>
        <v>#REF!</v>
      </c>
      <c r="R184" s="97" t="e">
        <f t="shared" si="420"/>
        <v>#REF!</v>
      </c>
    </row>
    <row r="185" spans="1:18" ht="30" customHeight="1" thickBot="1">
      <c r="A185" s="1469"/>
      <c r="B185" s="1470"/>
      <c r="C185" s="1127" t="s">
        <v>106</v>
      </c>
      <c r="D185" s="583" t="s">
        <v>14</v>
      </c>
      <c r="E185" s="604">
        <f>E15+E25+E35+E45+E65+E75+E85+E95+E105+E115+E135+E145+E165+E175</f>
        <v>92313.49500000001</v>
      </c>
      <c r="F185" s="605" t="e">
        <f t="shared" si="415"/>
        <v>#REF!</v>
      </c>
      <c r="G185" s="1136">
        <f>G15+G25+G35+G45+G65+G75+G85+G95+G105+G115+G135+G145+G165+G175</f>
        <v>98534.442999999985</v>
      </c>
      <c r="H185" s="599" t="e">
        <f t="shared" si="388"/>
        <v>#REF!</v>
      </c>
      <c r="I185" s="600" t="e">
        <f t="shared" si="389"/>
        <v>#REF!</v>
      </c>
      <c r="J185" s="599">
        <f t="shared" si="390"/>
        <v>6220.9479999999749</v>
      </c>
      <c r="K185" s="600">
        <f t="shared" si="391"/>
        <v>6.7389367069245656E-2</v>
      </c>
      <c r="L185" s="1110" t="e">
        <f>E185+август!L185</f>
        <v>#REF!</v>
      </c>
      <c r="M185" s="1110" t="e">
        <f>F185+август!M185</f>
        <v>#REF!</v>
      </c>
      <c r="N185" s="1140" t="e">
        <f>G185+август!N185</f>
        <v>#REF!</v>
      </c>
      <c r="O185" s="1116" t="e">
        <f t="shared" si="417"/>
        <v>#REF!</v>
      </c>
      <c r="P185" s="1117" t="e">
        <f t="shared" si="418"/>
        <v>#REF!</v>
      </c>
      <c r="Q185" s="1116" t="e">
        <f t="shared" si="419"/>
        <v>#REF!</v>
      </c>
      <c r="R185" s="1118" t="e">
        <f t="shared" si="420"/>
        <v>#REF!</v>
      </c>
    </row>
    <row r="186" spans="1:18" hidden="1">
      <c r="B186" s="1097" t="s">
        <v>35</v>
      </c>
      <c r="E186" s="1106">
        <f>E176-E177</f>
        <v>92705.33100000002</v>
      </c>
      <c r="F186" s="1106" t="e">
        <f>F176-F177</f>
        <v>#REF!</v>
      </c>
      <c r="G186" s="1106">
        <f>G176-G177</f>
        <v>98906.030999999988</v>
      </c>
      <c r="L186" s="1106" t="e">
        <f>L176-L177</f>
        <v>#REF!</v>
      </c>
      <c r="M186" s="1106" t="e">
        <f>M176-M177</f>
        <v>#REF!</v>
      </c>
      <c r="N186" s="1106" t="e">
        <f>N176-N177</f>
        <v>#REF!</v>
      </c>
    </row>
    <row r="187" spans="1:18" hidden="1">
      <c r="E187" s="1108">
        <f>E183-E186</f>
        <v>0</v>
      </c>
      <c r="F187" s="1108" t="e">
        <f>F183-F186</f>
        <v>#REF!</v>
      </c>
      <c r="G187" s="1108">
        <f>G183-G186</f>
        <v>0</v>
      </c>
      <c r="L187" s="1108" t="e">
        <f>L183-L186</f>
        <v>#REF!</v>
      </c>
      <c r="M187" s="1108" t="e">
        <f>M183-M186</f>
        <v>#REF!</v>
      </c>
      <c r="N187" s="1108" t="e">
        <f>N183-N186</f>
        <v>#REF!</v>
      </c>
      <c r="O187" s="1119">
        <v>899062.37800000014</v>
      </c>
      <c r="P187" s="1120" t="e">
        <f>N186-O187</f>
        <v>#REF!</v>
      </c>
    </row>
    <row r="188" spans="1:18" hidden="1"/>
    <row r="189" spans="1:18" hidden="1">
      <c r="M189" s="1108">
        <v>144124.44198869067</v>
      </c>
      <c r="N189" s="1108">
        <v>143963.00373</v>
      </c>
      <c r="O189" s="1119">
        <v>143832.10070000001</v>
      </c>
      <c r="P189" s="1120">
        <f>N189-O189</f>
        <v>130.90302999998676</v>
      </c>
    </row>
    <row r="190" spans="1:18" hidden="1">
      <c r="B190" s="1121"/>
      <c r="M190" s="1108" t="e">
        <f>M177-M189</f>
        <v>#REF!</v>
      </c>
      <c r="N190" s="1108" t="e">
        <f>N177-N189</f>
        <v>#REF!</v>
      </c>
    </row>
    <row r="191" spans="1:18" hidden="1">
      <c r="B191" s="1121"/>
      <c r="M191" s="1122"/>
      <c r="N191" s="1122"/>
    </row>
    <row r="192" spans="1:18" hidden="1">
      <c r="B192" s="1121"/>
    </row>
    <row r="193" spans="2:16" ht="16.5" hidden="1" thickBot="1">
      <c r="B193" s="1121"/>
      <c r="M193" s="51">
        <v>863960.20352039952</v>
      </c>
      <c r="N193" s="51">
        <v>899062.37788599997</v>
      </c>
    </row>
    <row r="194" spans="2:16" ht="16.5" hidden="1" thickBot="1">
      <c r="B194" s="1121"/>
      <c r="M194" s="1123" t="e">
        <f>M183-M193</f>
        <v>#REF!</v>
      </c>
      <c r="N194" s="1123" t="e">
        <f>N183-N193</f>
        <v>#REF!</v>
      </c>
    </row>
    <row r="195" spans="2:16" hidden="1">
      <c r="B195" s="1121"/>
    </row>
    <row r="196" spans="2:16" ht="16.5" hidden="1" thickBot="1">
      <c r="B196" s="1121"/>
      <c r="L196" s="51"/>
      <c r="M196" s="51">
        <v>1008084.6455090902</v>
      </c>
      <c r="N196" s="51">
        <v>1043025.381616</v>
      </c>
    </row>
    <row r="197" spans="2:16" ht="16.5" hidden="1" thickBot="1">
      <c r="B197" s="1121"/>
      <c r="E197" s="1109">
        <f>E183-E184</f>
        <v>92313.49500000001</v>
      </c>
      <c r="L197" s="1123"/>
      <c r="M197" s="1123" t="e">
        <f>M176-M196</f>
        <v>#REF!</v>
      </c>
      <c r="N197" s="1123" t="e">
        <f>N176-N196</f>
        <v>#REF!</v>
      </c>
    </row>
    <row r="198" spans="2:16" ht="18.75" customHeight="1">
      <c r="B198" s="1121"/>
      <c r="E198" s="1109"/>
      <c r="F198" s="1109"/>
      <c r="G198" s="1109"/>
      <c r="H198" s="1109"/>
      <c r="I198" s="1109"/>
      <c r="J198" s="1109"/>
      <c r="K198" s="1109"/>
      <c r="L198" s="1109"/>
      <c r="M198" s="1109"/>
      <c r="N198" s="1109" t="e">
        <f>G176+август!N198</f>
        <v>#REF!</v>
      </c>
      <c r="O198" s="1109"/>
      <c r="P198" s="1109"/>
    </row>
    <row r="199" spans="2:16" ht="16.5" thickBot="1">
      <c r="F199" s="1109"/>
      <c r="G199" s="1136">
        <v>99850.350999999995</v>
      </c>
      <c r="N199" s="986">
        <v>144338.747</v>
      </c>
    </row>
    <row r="200" spans="2:16">
      <c r="E200" s="216" t="e">
        <f>E185+'01-2021'!#REF!+'Февраль 2013'!E185+'Март 2013'!E185+'апрель 2013 (по бухг)'!E185+'май (по бухг)'!E185+июнь!E185+'июль '!E185+август!E185</f>
        <v>#REF!</v>
      </c>
      <c r="F200" s="216" t="e">
        <f>F185+'01-2021'!#REF!+'Февраль 2013'!F185+'Март 2013'!F185+'апрель 2013 (по бухг)'!F185+'май (по бухг)'!F185+июнь!F185+'июль '!F185+август!F185</f>
        <v>#REF!</v>
      </c>
      <c r="G200" s="216" t="e">
        <f>G185+'01-2021'!#REF!+'Февраль 2013'!G185+'Март 2013'!G185+'апрель 2013 (по бухг)'!G185+'май (по бухг)'!G185+июнь!G185+'июль '!G185+август!G185</f>
        <v>#REF!</v>
      </c>
      <c r="N200" s="986">
        <v>10500</v>
      </c>
    </row>
    <row r="201" spans="2:16">
      <c r="E201" s="216" t="e">
        <f>E200-L185</f>
        <v>#REF!</v>
      </c>
      <c r="F201" s="216" t="e">
        <f>F200-M185</f>
        <v>#REF!</v>
      </c>
      <c r="G201" s="216" t="e">
        <f>G200-N185</f>
        <v>#REF!</v>
      </c>
      <c r="N201" s="986">
        <f>N199-N200</f>
        <v>133838.747</v>
      </c>
    </row>
    <row r="203" spans="2:16">
      <c r="G203" s="1164">
        <f>G37</f>
        <v>12.02</v>
      </c>
    </row>
    <row r="204" spans="2:16">
      <c r="G204" s="1164">
        <f>G137</f>
        <v>79.668999999999997</v>
      </c>
      <c r="M204" s="986" t="s">
        <v>66</v>
      </c>
      <c r="N204" s="1109" t="e">
        <f>'01-2021'!#REF!</f>
        <v>#REF!</v>
      </c>
      <c r="O204" s="1109">
        <v>34532.829000000005</v>
      </c>
      <c r="P204" s="1109" t="e">
        <f>N204-O204</f>
        <v>#REF!</v>
      </c>
    </row>
    <row r="205" spans="2:16">
      <c r="G205" s="1109">
        <f>G167</f>
        <v>499.41300000000001</v>
      </c>
      <c r="M205" s="986" t="s">
        <v>67</v>
      </c>
      <c r="N205" s="1109">
        <f>'Февраль 2013'!G177</f>
        <v>8682.5959999999995</v>
      </c>
      <c r="O205" s="1109">
        <v>9633.7030000000013</v>
      </c>
      <c r="P205" s="1109">
        <f t="shared" ref="P205:P212" si="421">N205-O205</f>
        <v>-951.10700000000179</v>
      </c>
    </row>
    <row r="206" spans="2:16">
      <c r="G206" s="1109"/>
      <c r="M206" s="986" t="s">
        <v>68</v>
      </c>
      <c r="N206" s="1109">
        <f>'Март 2013'!G177</f>
        <v>28802.170999999998</v>
      </c>
      <c r="O206" s="1109">
        <v>27851.063999999995</v>
      </c>
      <c r="P206" s="1109">
        <f t="shared" si="421"/>
        <v>951.10700000000361</v>
      </c>
    </row>
    <row r="207" spans="2:16">
      <c r="G207" s="1109"/>
      <c r="M207" s="986" t="s">
        <v>69</v>
      </c>
      <c r="N207" s="1109">
        <f>'апрель 2013 (по бухг)'!G177</f>
        <v>8843.987000000001</v>
      </c>
      <c r="O207" s="1141">
        <v>9896.2000000000007</v>
      </c>
      <c r="P207" s="1109">
        <f t="shared" si="421"/>
        <v>-1052.2129999999997</v>
      </c>
    </row>
    <row r="208" spans="2:16">
      <c r="G208" s="1109"/>
      <c r="M208" s="986" t="s">
        <v>70</v>
      </c>
      <c r="N208" s="1141">
        <f>'май (по бухг)'!G177</f>
        <v>12130.664000000001</v>
      </c>
      <c r="O208" s="1109">
        <v>11078.450999999999</v>
      </c>
      <c r="P208" s="1109">
        <f t="shared" si="421"/>
        <v>1052.2130000000016</v>
      </c>
    </row>
    <row r="209" spans="7:17">
      <c r="G209" s="1109"/>
      <c r="M209" s="986" t="s">
        <v>71</v>
      </c>
      <c r="N209" s="1109">
        <f>июнь!G177</f>
        <v>6451.4849999999988</v>
      </c>
      <c r="O209" s="1109">
        <v>5698.4089999999997</v>
      </c>
      <c r="P209" s="1109">
        <f t="shared" si="421"/>
        <v>753.07599999999911</v>
      </c>
      <c r="Q209" s="987">
        <v>753.075999999999</v>
      </c>
    </row>
    <row r="210" spans="7:17">
      <c r="G210" s="1109"/>
      <c r="M210" s="986" t="s">
        <v>72</v>
      </c>
      <c r="N210" s="986">
        <f>'июль '!G177</f>
        <v>10837.806999999995</v>
      </c>
      <c r="O210" s="1109">
        <v>10892.993999999997</v>
      </c>
      <c r="P210" s="1109">
        <f t="shared" si="421"/>
        <v>-55.187000000001717</v>
      </c>
    </row>
    <row r="211" spans="7:17">
      <c r="G211" s="1139"/>
      <c r="M211" s="986" t="s">
        <v>73</v>
      </c>
      <c r="N211" s="1109">
        <f>август!G177</f>
        <v>13258.534</v>
      </c>
      <c r="O211" s="1109">
        <v>13258.534</v>
      </c>
      <c r="P211" s="1109">
        <f t="shared" si="421"/>
        <v>0</v>
      </c>
    </row>
    <row r="212" spans="7:17">
      <c r="M212" s="986" t="s">
        <v>74</v>
      </c>
      <c r="N212" s="1109">
        <f>G177</f>
        <v>21652.737000000005</v>
      </c>
      <c r="O212" s="1109">
        <v>21496.562999999998</v>
      </c>
      <c r="P212" s="1109">
        <f t="shared" si="421"/>
        <v>156.17400000000634</v>
      </c>
    </row>
    <row r="213" spans="7:17">
      <c r="N213" s="1142">
        <f>-Q209</f>
        <v>-753.075999999999</v>
      </c>
      <c r="O213" s="1109">
        <f t="shared" ref="O213" si="422">SUM(O204:O212)</f>
        <v>144338.747</v>
      </c>
      <c r="P213" s="1109" t="e">
        <f>SUM(P204:P212)</f>
        <v>#REF!</v>
      </c>
    </row>
    <row r="214" spans="7:17">
      <c r="N214" s="1109" t="e">
        <f>SUM(N204:N213)</f>
        <v>#REF!</v>
      </c>
    </row>
  </sheetData>
  <mergeCells count="100">
    <mergeCell ref="L2:R2"/>
    <mergeCell ref="O3:P3"/>
    <mergeCell ref="Q3:R3"/>
    <mergeCell ref="H3:I3"/>
    <mergeCell ref="J3:K3"/>
    <mergeCell ref="A116:A125"/>
    <mergeCell ref="B116:B125"/>
    <mergeCell ref="A126:A135"/>
    <mergeCell ref="B126:B135"/>
    <mergeCell ref="E2:K2"/>
    <mergeCell ref="B6:B15"/>
    <mergeCell ref="A6:A15"/>
    <mergeCell ref="C109:C110"/>
    <mergeCell ref="C107:C108"/>
    <mergeCell ref="C101:C102"/>
    <mergeCell ref="C99:C100"/>
    <mergeCell ref="C97:C98"/>
    <mergeCell ref="C87:C88"/>
    <mergeCell ref="C81:C82"/>
    <mergeCell ref="C79:C80"/>
    <mergeCell ref="A2:A4"/>
    <mergeCell ref="B2:B4"/>
    <mergeCell ref="C57:C58"/>
    <mergeCell ref="C17:C18"/>
    <mergeCell ref="C19:C20"/>
    <mergeCell ref="C21:C22"/>
    <mergeCell ref="C39:C40"/>
    <mergeCell ref="C41:C42"/>
    <mergeCell ref="C47:C48"/>
    <mergeCell ref="C49:C50"/>
    <mergeCell ref="C51:C52"/>
    <mergeCell ref="C37:C38"/>
    <mergeCell ref="C31:C32"/>
    <mergeCell ref="C29:C30"/>
    <mergeCell ref="C27:C28"/>
    <mergeCell ref="C131:C132"/>
    <mergeCell ref="C129:C130"/>
    <mergeCell ref="C127:C128"/>
    <mergeCell ref="C121:C122"/>
    <mergeCell ref="B1:D1"/>
    <mergeCell ref="D2:D4"/>
    <mergeCell ref="C59:C60"/>
    <mergeCell ref="C61:C62"/>
    <mergeCell ref="C2:C4"/>
    <mergeCell ref="C7:C8"/>
    <mergeCell ref="C9:C10"/>
    <mergeCell ref="C11:C12"/>
    <mergeCell ref="B106:B115"/>
    <mergeCell ref="C67:C68"/>
    <mergeCell ref="C71:C72"/>
    <mergeCell ref="C77:C78"/>
    <mergeCell ref="C181:C182"/>
    <mergeCell ref="C179:C180"/>
    <mergeCell ref="C177:C178"/>
    <mergeCell ref="C171:C172"/>
    <mergeCell ref="C169:C170"/>
    <mergeCell ref="C167:C168"/>
    <mergeCell ref="C161:C162"/>
    <mergeCell ref="C159:C160"/>
    <mergeCell ref="C157:C158"/>
    <mergeCell ref="C151:C152"/>
    <mergeCell ref="C149:C150"/>
    <mergeCell ref="C147:C148"/>
    <mergeCell ref="C141:C142"/>
    <mergeCell ref="C139:C140"/>
    <mergeCell ref="C137:C138"/>
    <mergeCell ref="C89:C90"/>
    <mergeCell ref="C91:C92"/>
    <mergeCell ref="C69:C70"/>
    <mergeCell ref="A16:A25"/>
    <mergeCell ref="B16:B25"/>
    <mergeCell ref="A36:A45"/>
    <mergeCell ref="B36:B45"/>
    <mergeCell ref="A46:A55"/>
    <mergeCell ref="B46:B55"/>
    <mergeCell ref="C119:C120"/>
    <mergeCell ref="C117:C118"/>
    <mergeCell ref="C111:C112"/>
    <mergeCell ref="A26:A35"/>
    <mergeCell ref="B26:B35"/>
    <mergeCell ref="A56:A65"/>
    <mergeCell ref="B56:B65"/>
    <mergeCell ref="A66:A75"/>
    <mergeCell ref="B66:B75"/>
    <mergeCell ref="A76:A85"/>
    <mergeCell ref="B76:B85"/>
    <mergeCell ref="A86:A95"/>
    <mergeCell ref="B86:B95"/>
    <mergeCell ref="A96:A105"/>
    <mergeCell ref="B96:B105"/>
    <mergeCell ref="A106:A115"/>
    <mergeCell ref="A176:B185"/>
    <mergeCell ref="A136:A145"/>
    <mergeCell ref="B136:B145"/>
    <mergeCell ref="A146:A155"/>
    <mergeCell ref="B146:B155"/>
    <mergeCell ref="A156:A165"/>
    <mergeCell ref="B156:B165"/>
    <mergeCell ref="A166:A175"/>
    <mergeCell ref="B166:B175"/>
  </mergeCells>
  <phoneticPr fontId="23" type="noConversion"/>
  <printOptions horizontalCentered="1"/>
  <pageMargins left="0.39370078740157483" right="0.39370078740157483" top="0.39370078740157483" bottom="0.39370078740157483" header="0.31496062992125984" footer="0.31496062992125984"/>
  <pageSetup paperSize="8" scale="60" orientation="landscape" horizontalDpi="180" verticalDpi="180" r:id="rId1"/>
  <headerFooter alignWithMargins="0"/>
  <rowBreaks count="2" manualBreakCount="2">
    <brk id="75" max="17" man="1"/>
    <brk id="145" max="17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4"/>
  <sheetViews>
    <sheetView workbookViewId="0">
      <selection activeCell="B13" sqref="B13"/>
    </sheetView>
  </sheetViews>
  <sheetFormatPr defaultRowHeight="15"/>
  <cols>
    <col min="1" max="1" width="17.42578125" customWidth="1"/>
    <col min="2" max="2" width="12.5703125" customWidth="1"/>
  </cols>
  <sheetData>
    <row r="2" spans="1:4">
      <c r="B2" t="s">
        <v>311</v>
      </c>
      <c r="C2" t="s">
        <v>313</v>
      </c>
    </row>
    <row r="3" spans="1:4" ht="15.75">
      <c r="A3" t="s">
        <v>312</v>
      </c>
      <c r="B3" s="1100">
        <v>8647.3919999999998</v>
      </c>
      <c r="C3" s="1101">
        <v>8647.3919999999998</v>
      </c>
      <c r="D3" s="1101">
        <f>B3-C3</f>
        <v>0</v>
      </c>
    </row>
    <row r="4" spans="1:4">
      <c r="A4" t="s">
        <v>5</v>
      </c>
      <c r="B4" s="1101">
        <f>сентябрь!G17</f>
        <v>2023.4580000000001</v>
      </c>
      <c r="C4" s="1101">
        <v>2023.4580000000001</v>
      </c>
      <c r="D4" s="1101">
        <f t="shared" ref="D4:D13" si="0">B4-C4</f>
        <v>0</v>
      </c>
    </row>
    <row r="5" spans="1:4">
      <c r="A5" t="s">
        <v>125</v>
      </c>
      <c r="B5" s="1101">
        <f>сентябрь!G27</f>
        <v>251.315</v>
      </c>
      <c r="C5" s="1101">
        <v>251.315</v>
      </c>
      <c r="D5" s="1101">
        <f t="shared" si="0"/>
        <v>0</v>
      </c>
    </row>
    <row r="6" spans="1:4">
      <c r="A6" t="s">
        <v>6</v>
      </c>
      <c r="B6" s="1101">
        <f>сентябрь!G57</f>
        <v>1116.662</v>
      </c>
      <c r="C6" s="1101">
        <v>1116.662</v>
      </c>
      <c r="D6" s="1101">
        <f t="shared" si="0"/>
        <v>0</v>
      </c>
    </row>
    <row r="7" spans="1:4">
      <c r="A7" t="s">
        <v>7</v>
      </c>
      <c r="B7" s="1101">
        <f>сентябрь!G67</f>
        <v>3889.0050000000001</v>
      </c>
      <c r="C7" s="1101">
        <v>3889.0050000000001</v>
      </c>
      <c r="D7" s="1101">
        <f t="shared" si="0"/>
        <v>0</v>
      </c>
    </row>
    <row r="8" spans="1:4">
      <c r="A8" t="s">
        <v>8</v>
      </c>
      <c r="B8" s="1101">
        <f>сентябрь!G77</f>
        <v>1434.2829999999999</v>
      </c>
      <c r="C8" s="1101">
        <v>1434.2829999999999</v>
      </c>
      <c r="D8" s="1101">
        <f t="shared" si="0"/>
        <v>0</v>
      </c>
    </row>
    <row r="9" spans="1:4">
      <c r="A9" t="s">
        <v>9</v>
      </c>
      <c r="B9" s="1101">
        <f>сентябрь!G87</f>
        <v>840.53599999999994</v>
      </c>
      <c r="C9" s="1101">
        <v>840.53599999999994</v>
      </c>
      <c r="D9" s="1101">
        <f t="shared" si="0"/>
        <v>0</v>
      </c>
    </row>
    <row r="10" spans="1:4">
      <c r="A10" t="s">
        <v>10</v>
      </c>
      <c r="B10" s="1101">
        <f>сентябрь!G97</f>
        <v>1571.3019999999999</v>
      </c>
      <c r="C10" s="1101">
        <v>1571.3019999999999</v>
      </c>
      <c r="D10" s="1101">
        <f t="shared" si="0"/>
        <v>0</v>
      </c>
    </row>
    <row r="11" spans="1:4">
      <c r="A11" t="s">
        <v>129</v>
      </c>
      <c r="B11" s="1101">
        <f>сентябрь!G127</f>
        <v>800.62800000000004</v>
      </c>
      <c r="C11" s="1101">
        <v>800.62800000000004</v>
      </c>
      <c r="D11" s="1101">
        <f t="shared" si="0"/>
        <v>0</v>
      </c>
    </row>
    <row r="12" spans="1:4">
      <c r="A12" t="s">
        <v>11</v>
      </c>
      <c r="B12" s="1101">
        <f>сентябрь!G157</f>
        <v>387.07600000000002</v>
      </c>
      <c r="C12" s="1101">
        <v>387.07600000000002</v>
      </c>
      <c r="D12" s="1101">
        <f t="shared" si="0"/>
        <v>0</v>
      </c>
    </row>
    <row r="13" spans="1:4">
      <c r="A13" t="s">
        <v>12</v>
      </c>
      <c r="B13" s="1101">
        <f>сентябрь!G107</f>
        <v>99.977999999999994</v>
      </c>
      <c r="C13" s="1101">
        <v>99.977999999999994</v>
      </c>
      <c r="D13" s="1101">
        <f t="shared" si="0"/>
        <v>0</v>
      </c>
    </row>
    <row r="14" spans="1:4">
      <c r="B14" s="1101"/>
      <c r="C14" s="1101"/>
      <c r="D14" s="1101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R224"/>
  <sheetViews>
    <sheetView view="pageBreakPreview" zoomScale="80" zoomScaleSheetLayoutView="80" workbookViewId="0">
      <pane xSplit="3" ySplit="4" topLeftCell="D5" activePane="bottomRight" state="frozen"/>
      <selection activeCell="A5" sqref="A5:XFD5"/>
      <selection pane="topRight" activeCell="A5" sqref="A5:XFD5"/>
      <selection pane="bottomLeft" activeCell="A5" sqref="A5:XFD5"/>
      <selection pane="bottomRight" activeCell="A5" sqref="A5:XFD5"/>
    </sheetView>
  </sheetViews>
  <sheetFormatPr defaultRowHeight="18.75"/>
  <cols>
    <col min="1" max="1" width="7.140625" style="209" customWidth="1"/>
    <col min="2" max="2" width="22.7109375" style="188" customWidth="1"/>
    <col min="3" max="3" width="39" style="6" customWidth="1"/>
    <col min="4" max="4" width="19" style="6" customWidth="1"/>
    <col min="5" max="5" width="19.140625" style="6" customWidth="1"/>
    <col min="6" max="6" width="19.7109375" style="6" customWidth="1"/>
    <col min="7" max="7" width="22.140625" style="6" customWidth="1"/>
    <col min="8" max="8" width="14" style="80" customWidth="1"/>
    <col min="9" max="9" width="14.7109375" style="80" customWidth="1"/>
    <col min="10" max="10" width="15.42578125" style="80" customWidth="1"/>
    <col min="11" max="11" width="15" style="80" customWidth="1"/>
    <col min="12" max="12" width="16.5703125" style="6" customWidth="1"/>
    <col min="13" max="13" width="15" style="156" customWidth="1"/>
    <col min="14" max="14" width="18.42578125" style="156" customWidth="1"/>
    <col min="15" max="15" width="14" style="157" customWidth="1"/>
    <col min="16" max="16" width="14.28515625" style="157" customWidth="1"/>
    <col min="17" max="17" width="16.42578125" style="157" customWidth="1"/>
    <col min="18" max="18" width="13.28515625" style="157" customWidth="1"/>
    <col min="19" max="19" width="15.42578125" customWidth="1"/>
    <col min="20" max="20" width="10.42578125" customWidth="1"/>
    <col min="21" max="21" width="9.28515625" customWidth="1"/>
  </cols>
  <sheetData>
    <row r="1" spans="1:18" ht="32.25" customHeight="1">
      <c r="B1" s="1349" t="s">
        <v>55</v>
      </c>
      <c r="C1" s="1349"/>
      <c r="D1" s="1349"/>
    </row>
    <row r="2" spans="1:18" ht="18">
      <c r="A2" s="1510" t="s">
        <v>30</v>
      </c>
      <c r="B2" s="1510" t="s">
        <v>29</v>
      </c>
      <c r="C2" s="1511" t="s">
        <v>27</v>
      </c>
      <c r="D2" s="1286" t="s">
        <v>28</v>
      </c>
      <c r="E2" s="1517" t="s">
        <v>47</v>
      </c>
      <c r="F2" s="1517"/>
      <c r="G2" s="1517"/>
      <c r="H2" s="1517"/>
      <c r="I2" s="1517"/>
      <c r="J2" s="1517"/>
      <c r="K2" s="1517"/>
      <c r="L2" s="1514" t="s">
        <v>43</v>
      </c>
      <c r="M2" s="1515"/>
      <c r="N2" s="1515"/>
      <c r="O2" s="1515"/>
      <c r="P2" s="1515"/>
      <c r="Q2" s="1515"/>
      <c r="R2" s="1516"/>
    </row>
    <row r="3" spans="1:18" ht="43.5" customHeight="1">
      <c r="A3" s="1510" t="s">
        <v>30</v>
      </c>
      <c r="B3" s="1510" t="s">
        <v>29</v>
      </c>
      <c r="C3" s="1305"/>
      <c r="D3" s="1286" t="s">
        <v>28</v>
      </c>
      <c r="E3" s="1146" t="s">
        <v>2</v>
      </c>
      <c r="F3" s="1146" t="s">
        <v>107</v>
      </c>
      <c r="G3" s="1146" t="s">
        <v>108</v>
      </c>
      <c r="H3" s="1288" t="s">
        <v>109</v>
      </c>
      <c r="I3" s="1288"/>
      <c r="J3" s="1288" t="s">
        <v>110</v>
      </c>
      <c r="K3" s="1288"/>
      <c r="L3" s="1146" t="s">
        <v>2</v>
      </c>
      <c r="M3" s="1146" t="s">
        <v>107</v>
      </c>
      <c r="N3" s="1146" t="s">
        <v>108</v>
      </c>
      <c r="O3" s="1512" t="s">
        <v>109</v>
      </c>
      <c r="P3" s="1513"/>
      <c r="Q3" s="1512" t="s">
        <v>110</v>
      </c>
      <c r="R3" s="1513"/>
    </row>
    <row r="4" spans="1:18" ht="22.5" customHeight="1">
      <c r="A4" s="1510"/>
      <c r="B4" s="1510"/>
      <c r="C4" s="1391"/>
      <c r="D4" s="1286"/>
      <c r="E4" s="1146" t="s">
        <v>14</v>
      </c>
      <c r="F4" s="1146" t="s">
        <v>14</v>
      </c>
      <c r="G4" s="1146" t="s">
        <v>14</v>
      </c>
      <c r="H4" s="1145" t="s">
        <v>14</v>
      </c>
      <c r="I4" s="1145" t="s">
        <v>26</v>
      </c>
      <c r="J4" s="1145" t="s">
        <v>14</v>
      </c>
      <c r="K4" s="1145" t="s">
        <v>26</v>
      </c>
      <c r="L4" s="1146" t="s">
        <v>14</v>
      </c>
      <c r="M4" s="158" t="s">
        <v>14</v>
      </c>
      <c r="N4" s="158" t="s">
        <v>14</v>
      </c>
      <c r="O4" s="159" t="s">
        <v>14</v>
      </c>
      <c r="P4" s="159" t="s">
        <v>26</v>
      </c>
      <c r="Q4" s="159" t="s">
        <v>14</v>
      </c>
      <c r="R4" s="159" t="s">
        <v>26</v>
      </c>
    </row>
    <row r="5" spans="1:18" s="116" customFormat="1" ht="14.25" customHeight="1">
      <c r="A5" s="1147">
        <v>1</v>
      </c>
      <c r="B5" s="1147">
        <v>2</v>
      </c>
      <c r="C5" s="1147">
        <v>3</v>
      </c>
      <c r="D5" s="1147">
        <v>4</v>
      </c>
      <c r="E5" s="1147">
        <v>5</v>
      </c>
      <c r="F5" s="1147">
        <v>6</v>
      </c>
      <c r="G5" s="1147">
        <v>7</v>
      </c>
      <c r="H5" s="1147">
        <v>8</v>
      </c>
      <c r="I5" s="1147">
        <v>9</v>
      </c>
      <c r="J5" s="1147">
        <v>10</v>
      </c>
      <c r="K5" s="1147">
        <v>11</v>
      </c>
      <c r="L5" s="1147">
        <v>12</v>
      </c>
      <c r="M5" s="1147">
        <v>13</v>
      </c>
      <c r="N5" s="1147">
        <v>14</v>
      </c>
      <c r="O5" s="1147">
        <v>15</v>
      </c>
      <c r="P5" s="1147">
        <v>16</v>
      </c>
      <c r="Q5" s="1147">
        <v>17</v>
      </c>
      <c r="R5" s="1147">
        <v>18</v>
      </c>
    </row>
    <row r="6" spans="1:18" s="151" customFormat="1" ht="30" customHeight="1">
      <c r="A6" s="1506">
        <v>1</v>
      </c>
      <c r="B6" s="1507" t="s">
        <v>13</v>
      </c>
      <c r="C6" s="152" t="s">
        <v>19</v>
      </c>
      <c r="D6" s="152" t="s">
        <v>14</v>
      </c>
      <c r="E6" s="1148">
        <v>55831.483</v>
      </c>
      <c r="F6" s="586" t="e">
        <f>#REF!</f>
        <v>#REF!</v>
      </c>
      <c r="G6" s="586">
        <f>G7+G13</f>
        <v>58648.010999999999</v>
      </c>
      <c r="H6" s="1150" t="e">
        <f>G6-F6</f>
        <v>#REF!</v>
      </c>
      <c r="I6" s="1151" t="e">
        <f>IF(F6=0," ",H6/F6)</f>
        <v>#REF!</v>
      </c>
      <c r="J6" s="1150">
        <f>G6-E6</f>
        <v>2816.5279999999984</v>
      </c>
      <c r="K6" s="1151">
        <f>IF(E6=0," ",J6/E6)</f>
        <v>5.0446949438903467E-2</v>
      </c>
      <c r="L6" s="586" t="e">
        <f>E6+сентябрь!L6</f>
        <v>#REF!</v>
      </c>
      <c r="M6" s="586" t="e">
        <f>F6+сентябрь!M6</f>
        <v>#REF!</v>
      </c>
      <c r="N6" s="586" t="e">
        <f>G6+сентябрь!N6</f>
        <v>#REF!</v>
      </c>
      <c r="O6" s="1150" t="e">
        <f>N6-M6</f>
        <v>#REF!</v>
      </c>
      <c r="P6" s="1151" t="e">
        <f>IF(M6=0," ",O6/M6)</f>
        <v>#REF!</v>
      </c>
      <c r="Q6" s="1150" t="e">
        <f>N6-L6</f>
        <v>#REF!</v>
      </c>
      <c r="R6" s="1151" t="e">
        <f>IF(L6=0," ",Q6/L6)</f>
        <v>#REF!</v>
      </c>
    </row>
    <row r="7" spans="1:18" s="151" customFormat="1" ht="30" customHeight="1">
      <c r="A7" s="1506"/>
      <c r="B7" s="1507"/>
      <c r="C7" s="1278" t="s">
        <v>15</v>
      </c>
      <c r="D7" s="152" t="s">
        <v>14</v>
      </c>
      <c r="E7" s="1152">
        <v>11029.183000000001</v>
      </c>
      <c r="F7" s="1153" t="e">
        <f>#REF!</f>
        <v>#REF!</v>
      </c>
      <c r="G7" s="1152">
        <v>7163.1170000000002</v>
      </c>
      <c r="H7" s="1150" t="e">
        <f t="shared" ref="H7:H12" si="0">G7-F7</f>
        <v>#REF!</v>
      </c>
      <c r="I7" s="1151" t="e">
        <f t="shared" ref="I7:I12" si="1">IF(F7=0," ",H7/F7)</f>
        <v>#REF!</v>
      </c>
      <c r="J7" s="1150">
        <f>G7-E7</f>
        <v>-3866.0660000000007</v>
      </c>
      <c r="K7" s="1151">
        <f>IF(E7=0," ",J7/E7)</f>
        <v>-0.35053058780509855</v>
      </c>
      <c r="L7" s="586" t="e">
        <f>E7+сентябрь!L7</f>
        <v>#REF!</v>
      </c>
      <c r="M7" s="586" t="e">
        <f>F7+сентябрь!M7</f>
        <v>#REF!</v>
      </c>
      <c r="N7" s="586" t="e">
        <f>G7+сентябрь!N7</f>
        <v>#REF!</v>
      </c>
      <c r="O7" s="1150" t="e">
        <f t="shared" ref="O7:O70" si="2">N7-M7</f>
        <v>#REF!</v>
      </c>
      <c r="P7" s="1151" t="e">
        <f t="shared" ref="P7:P70" si="3">IF(M7=0," ",O7/M7)</f>
        <v>#REF!</v>
      </c>
      <c r="Q7" s="1150" t="e">
        <f t="shared" ref="Q7:Q70" si="4">N7-L7</f>
        <v>#REF!</v>
      </c>
      <c r="R7" s="1151" t="e">
        <f t="shared" ref="R7:R70" si="5">IF(L7=0," ",Q7/L7)</f>
        <v>#REF!</v>
      </c>
    </row>
    <row r="8" spans="1:18" s="151" customFormat="1" ht="30" customHeight="1">
      <c r="A8" s="1506"/>
      <c r="B8" s="1507"/>
      <c r="C8" s="1278"/>
      <c r="D8" s="152" t="s">
        <v>16</v>
      </c>
      <c r="E8" s="1154">
        <f>E7/E6</f>
        <v>0.19754415264233624</v>
      </c>
      <c r="F8" s="1154" t="e">
        <f>F7/F6</f>
        <v>#REF!</v>
      </c>
      <c r="G8" s="1168">
        <f>G7/G6</f>
        <v>0.12213742423421657</v>
      </c>
      <c r="H8" s="1155"/>
      <c r="I8" s="1156" t="e">
        <f>G8-F8</f>
        <v>#REF!</v>
      </c>
      <c r="J8" s="1157"/>
      <c r="K8" s="1156">
        <f>G8-E8</f>
        <v>-7.5406728408119669E-2</v>
      </c>
      <c r="L8" s="1154" t="e">
        <f>L7/L6</f>
        <v>#REF!</v>
      </c>
      <c r="M8" s="1154" t="e">
        <f>M7/M6</f>
        <v>#REF!</v>
      </c>
      <c r="N8" s="1154" t="e">
        <f>N7/N6</f>
        <v>#REF!</v>
      </c>
      <c r="O8" s="1155"/>
      <c r="P8" s="1156" t="e">
        <f>N8-M8</f>
        <v>#REF!</v>
      </c>
      <c r="Q8" s="1157"/>
      <c r="R8" s="1156" t="e">
        <f>N8-L8</f>
        <v>#REF!</v>
      </c>
    </row>
    <row r="9" spans="1:18" s="151" customFormat="1" ht="30" hidden="1" customHeight="1">
      <c r="A9" s="1506"/>
      <c r="B9" s="1507"/>
      <c r="C9" s="1278" t="s">
        <v>17</v>
      </c>
      <c r="D9" s="152" t="s">
        <v>14</v>
      </c>
      <c r="E9" s="1152">
        <v>7670.6369999999997</v>
      </c>
      <c r="F9" s="1152" t="e">
        <f>#REF!</f>
        <v>#REF!</v>
      </c>
      <c r="G9" s="1152" t="e">
        <f>F10*G6</f>
        <v>#REF!</v>
      </c>
      <c r="H9" s="1150" t="e">
        <f t="shared" si="0"/>
        <v>#REF!</v>
      </c>
      <c r="I9" s="1151" t="e">
        <f t="shared" si="1"/>
        <v>#REF!</v>
      </c>
      <c r="J9" s="1150" t="e">
        <f>G9-E9</f>
        <v>#REF!</v>
      </c>
      <c r="K9" s="1151" t="e">
        <f>IF(E9=0," ",J9/E9)</f>
        <v>#REF!</v>
      </c>
      <c r="L9" s="586" t="e">
        <f>E9+сентябрь!L9</f>
        <v>#REF!</v>
      </c>
      <c r="M9" s="586" t="e">
        <f>F9+сентябрь!M9</f>
        <v>#REF!</v>
      </c>
      <c r="N9" s="586" t="e">
        <f>G9+сентябрь!N9</f>
        <v>#REF!</v>
      </c>
      <c r="O9" s="1150" t="e">
        <f t="shared" si="2"/>
        <v>#REF!</v>
      </c>
      <c r="P9" s="1151" t="e">
        <f t="shared" si="3"/>
        <v>#REF!</v>
      </c>
      <c r="Q9" s="1150" t="e">
        <f t="shared" si="4"/>
        <v>#REF!</v>
      </c>
      <c r="R9" s="1151" t="e">
        <f t="shared" si="5"/>
        <v>#REF!</v>
      </c>
    </row>
    <row r="10" spans="1:18" s="151" customFormat="1" ht="30" hidden="1" customHeight="1">
      <c r="A10" s="1506"/>
      <c r="B10" s="1507"/>
      <c r="C10" s="1278"/>
      <c r="D10" s="152" t="s">
        <v>16</v>
      </c>
      <c r="E10" s="1154">
        <f>E9/E6</f>
        <v>0.13738909639924843</v>
      </c>
      <c r="F10" s="1154" t="e">
        <f>F9/F6</f>
        <v>#REF!</v>
      </c>
      <c r="G10" s="1154" t="e">
        <f>G9/G6</f>
        <v>#REF!</v>
      </c>
      <c r="H10" s="1150" t="e">
        <f t="shared" si="0"/>
        <v>#REF!</v>
      </c>
      <c r="I10" s="1151" t="e">
        <f t="shared" si="1"/>
        <v>#REF!</v>
      </c>
      <c r="J10" s="1150" t="e">
        <f t="shared" ref="J10" si="6">G10-E10</f>
        <v>#REF!</v>
      </c>
      <c r="K10" s="1151" t="e">
        <f>IF(E10=0," ",J10/E10)</f>
        <v>#REF!</v>
      </c>
      <c r="L10" s="1154" t="e">
        <f>L9/L6</f>
        <v>#REF!</v>
      </c>
      <c r="M10" s="1154" t="e">
        <f>M9/M6</f>
        <v>#REF!</v>
      </c>
      <c r="N10" s="1154" t="e">
        <f>N9/N6</f>
        <v>#REF!</v>
      </c>
      <c r="O10" s="1150" t="e">
        <f t="shared" si="2"/>
        <v>#REF!</v>
      </c>
      <c r="P10" s="1151" t="e">
        <f t="shared" si="3"/>
        <v>#REF!</v>
      </c>
      <c r="Q10" s="1150" t="e">
        <f t="shared" si="4"/>
        <v>#REF!</v>
      </c>
      <c r="R10" s="1151" t="e">
        <f t="shared" si="5"/>
        <v>#REF!</v>
      </c>
    </row>
    <row r="11" spans="1:18" s="151" customFormat="1" ht="30" hidden="1" customHeight="1">
      <c r="A11" s="1506"/>
      <c r="B11" s="1507"/>
      <c r="C11" s="1278" t="s">
        <v>18</v>
      </c>
      <c r="D11" s="152" t="s">
        <v>14</v>
      </c>
      <c r="E11" s="1152">
        <v>3358.5460000000012</v>
      </c>
      <c r="F11" s="1152" t="e">
        <f>F7-F9</f>
        <v>#REF!</v>
      </c>
      <c r="G11" s="1152" t="e">
        <f>G7-G9</f>
        <v>#REF!</v>
      </c>
      <c r="H11" s="1150" t="e">
        <f t="shared" si="0"/>
        <v>#REF!</v>
      </c>
      <c r="I11" s="1151" t="e">
        <f t="shared" si="1"/>
        <v>#REF!</v>
      </c>
      <c r="J11" s="1150" t="e">
        <f>G11-E11</f>
        <v>#REF!</v>
      </c>
      <c r="K11" s="1151" t="e">
        <f>IF(E11=0," ",J11/E11)</f>
        <v>#REF!</v>
      </c>
      <c r="L11" s="586" t="e">
        <f>E11+сентябрь!L11</f>
        <v>#REF!</v>
      </c>
      <c r="M11" s="586" t="e">
        <f>F11+сентябрь!M11</f>
        <v>#REF!</v>
      </c>
      <c r="N11" s="586" t="e">
        <f>G11+сентябрь!N11</f>
        <v>#REF!</v>
      </c>
      <c r="O11" s="1150" t="e">
        <f t="shared" si="2"/>
        <v>#REF!</v>
      </c>
      <c r="P11" s="1151" t="e">
        <f t="shared" si="3"/>
        <v>#REF!</v>
      </c>
      <c r="Q11" s="1150" t="e">
        <f t="shared" si="4"/>
        <v>#REF!</v>
      </c>
      <c r="R11" s="1151" t="e">
        <f t="shared" si="5"/>
        <v>#REF!</v>
      </c>
    </row>
    <row r="12" spans="1:18" s="151" customFormat="1" ht="30" hidden="1" customHeight="1">
      <c r="A12" s="1506"/>
      <c r="B12" s="1507"/>
      <c r="C12" s="1278"/>
      <c r="D12" s="152" t="s">
        <v>16</v>
      </c>
      <c r="E12" s="1154">
        <f>E11/E6</f>
        <v>6.0155056243087812E-2</v>
      </c>
      <c r="F12" s="1154" t="e">
        <f>F11/F6</f>
        <v>#REF!</v>
      </c>
      <c r="G12" s="1154" t="e">
        <f>G11/G6</f>
        <v>#REF!</v>
      </c>
      <c r="H12" s="1150" t="e">
        <f t="shared" si="0"/>
        <v>#REF!</v>
      </c>
      <c r="I12" s="1151" t="e">
        <f t="shared" si="1"/>
        <v>#REF!</v>
      </c>
      <c r="J12" s="1150" t="e">
        <f t="shared" ref="J12" si="7">G12-E12</f>
        <v>#REF!</v>
      </c>
      <c r="K12" s="1151" t="e">
        <f t="shared" ref="K12" si="8">IF(E12=0," ",J12/E12)</f>
        <v>#REF!</v>
      </c>
      <c r="L12" s="1154" t="e">
        <f>L11/L6</f>
        <v>#REF!</v>
      </c>
      <c r="M12" s="1154" t="e">
        <f>M11/M6</f>
        <v>#REF!</v>
      </c>
      <c r="N12" s="1154" t="e">
        <f>N11/N6</f>
        <v>#REF!</v>
      </c>
      <c r="O12" s="1150" t="e">
        <f t="shared" si="2"/>
        <v>#REF!</v>
      </c>
      <c r="P12" s="1151" t="e">
        <f t="shared" si="3"/>
        <v>#REF!</v>
      </c>
      <c r="Q12" s="1150" t="e">
        <f t="shared" si="4"/>
        <v>#REF!</v>
      </c>
      <c r="R12" s="1151" t="e">
        <f t="shared" si="5"/>
        <v>#REF!</v>
      </c>
    </row>
    <row r="13" spans="1:18" s="151" customFormat="1" ht="30" customHeight="1">
      <c r="A13" s="1506"/>
      <c r="B13" s="1507"/>
      <c r="C13" s="1149" t="s">
        <v>111</v>
      </c>
      <c r="D13" s="1144" t="s">
        <v>14</v>
      </c>
      <c r="E13" s="1158">
        <f>E6-E7</f>
        <v>44802.3</v>
      </c>
      <c r="F13" s="1158" t="e">
        <f>#REF!</f>
        <v>#REF!</v>
      </c>
      <c r="G13" s="1158">
        <f>G14+G15</f>
        <v>51484.894</v>
      </c>
      <c r="H13" s="1150" t="e">
        <f t="shared" ref="H13:H25" si="9">G13-F13</f>
        <v>#REF!</v>
      </c>
      <c r="I13" s="1151" t="e">
        <f t="shared" ref="I13:I25" si="10">IF(F13=0," ",H13/F13)</f>
        <v>#REF!</v>
      </c>
      <c r="J13" s="1150">
        <f t="shared" ref="J13:J25" si="11">G13-E13</f>
        <v>6682.5939999999973</v>
      </c>
      <c r="K13" s="1151">
        <f t="shared" ref="K13:K25" si="12">IF(E13=0," ",J13/E13)</f>
        <v>0.14915738700914902</v>
      </c>
      <c r="L13" s="1158" t="e">
        <f>L6-L7</f>
        <v>#REF!</v>
      </c>
      <c r="M13" s="1158" t="e">
        <f>M6-M7</f>
        <v>#REF!</v>
      </c>
      <c r="N13" s="1158" t="e">
        <f>N6-N7</f>
        <v>#REF!</v>
      </c>
      <c r="O13" s="1150" t="e">
        <f t="shared" si="2"/>
        <v>#REF!</v>
      </c>
      <c r="P13" s="1151" t="e">
        <f t="shared" si="3"/>
        <v>#REF!</v>
      </c>
      <c r="Q13" s="1150" t="e">
        <f t="shared" si="4"/>
        <v>#REF!</v>
      </c>
      <c r="R13" s="1151" t="e">
        <f t="shared" si="5"/>
        <v>#REF!</v>
      </c>
    </row>
    <row r="14" spans="1:18" s="151" customFormat="1" ht="30" customHeight="1">
      <c r="A14" s="1506"/>
      <c r="B14" s="1507"/>
      <c r="C14" s="518" t="s">
        <v>104</v>
      </c>
      <c r="D14" s="1144" t="s">
        <v>14</v>
      </c>
      <c r="E14" s="1158">
        <v>0</v>
      </c>
      <c r="F14" s="1158"/>
      <c r="G14" s="1158">
        <v>7.6829999999999998</v>
      </c>
      <c r="H14" s="1150">
        <f t="shared" si="9"/>
        <v>7.6829999999999998</v>
      </c>
      <c r="I14" s="1151" t="str">
        <f t="shared" si="10"/>
        <v xml:space="preserve"> </v>
      </c>
      <c r="J14" s="1150">
        <f t="shared" si="11"/>
        <v>7.6829999999999998</v>
      </c>
      <c r="K14" s="1151" t="str">
        <f t="shared" si="12"/>
        <v xml:space="preserve"> </v>
      </c>
      <c r="L14" s="1158" t="e">
        <f>E14+сентябрь!L14</f>
        <v>#REF!</v>
      </c>
      <c r="M14" s="1158" t="e">
        <f>F14+сентябрь!M14</f>
        <v>#REF!</v>
      </c>
      <c r="N14" s="1158" t="e">
        <f>G14+сентябрь!N14</f>
        <v>#REF!</v>
      </c>
      <c r="O14" s="1150" t="e">
        <f>N14-M14</f>
        <v>#REF!</v>
      </c>
      <c r="P14" s="1151" t="e">
        <f t="shared" si="3"/>
        <v>#REF!</v>
      </c>
      <c r="Q14" s="1150" t="e">
        <f t="shared" si="4"/>
        <v>#REF!</v>
      </c>
      <c r="R14" s="1151" t="e">
        <f t="shared" si="5"/>
        <v>#REF!</v>
      </c>
    </row>
    <row r="15" spans="1:18" s="151" customFormat="1" ht="30" customHeight="1">
      <c r="A15" s="1506"/>
      <c r="B15" s="1507"/>
      <c r="C15" s="1149" t="s">
        <v>106</v>
      </c>
      <c r="D15" s="1144" t="s">
        <v>14</v>
      </c>
      <c r="E15" s="1158">
        <f>E13-E14</f>
        <v>44802.3</v>
      </c>
      <c r="F15" s="1158" t="e">
        <f>F13-F14</f>
        <v>#REF!</v>
      </c>
      <c r="G15" s="1158">
        <v>51477.211000000003</v>
      </c>
      <c r="H15" s="1150" t="e">
        <f t="shared" si="9"/>
        <v>#REF!</v>
      </c>
      <c r="I15" s="1151" t="e">
        <f t="shared" si="10"/>
        <v>#REF!</v>
      </c>
      <c r="J15" s="1150">
        <f t="shared" si="11"/>
        <v>6674.9110000000001</v>
      </c>
      <c r="K15" s="1151">
        <f t="shared" si="12"/>
        <v>0.1489859002774411</v>
      </c>
      <c r="L15" s="1158" t="e">
        <f>E15+сентябрь!L15</f>
        <v>#REF!</v>
      </c>
      <c r="M15" s="1158" t="e">
        <f>F15+сентябрь!M15</f>
        <v>#REF!</v>
      </c>
      <c r="N15" s="1158" t="e">
        <f>G15+сентябрь!N15</f>
        <v>#REF!</v>
      </c>
      <c r="O15" s="1150" t="e">
        <f t="shared" si="2"/>
        <v>#REF!</v>
      </c>
      <c r="P15" s="1151" t="e">
        <f t="shared" si="3"/>
        <v>#REF!</v>
      </c>
      <c r="Q15" s="1150" t="e">
        <f t="shared" si="4"/>
        <v>#REF!</v>
      </c>
      <c r="R15" s="1151" t="e">
        <f t="shared" si="5"/>
        <v>#REF!</v>
      </c>
    </row>
    <row r="16" spans="1:18" s="151" customFormat="1" ht="30" customHeight="1">
      <c r="A16" s="1506">
        <v>2</v>
      </c>
      <c r="B16" s="1507" t="s">
        <v>5</v>
      </c>
      <c r="C16" s="152" t="s">
        <v>19</v>
      </c>
      <c r="D16" s="152" t="s">
        <v>14</v>
      </c>
      <c r="E16" s="1148">
        <f>9751.777+79.884</f>
        <v>9831.6610000000001</v>
      </c>
      <c r="F16" s="586" t="e">
        <f>#REF!</f>
        <v>#REF!</v>
      </c>
      <c r="G16" s="586">
        <f>G17+G23</f>
        <v>9911.3250000000007</v>
      </c>
      <c r="H16" s="1150" t="e">
        <f t="shared" si="9"/>
        <v>#REF!</v>
      </c>
      <c r="I16" s="1151" t="e">
        <f t="shared" si="10"/>
        <v>#REF!</v>
      </c>
      <c r="J16" s="1150">
        <f t="shared" si="11"/>
        <v>79.664000000000669</v>
      </c>
      <c r="K16" s="1151">
        <f t="shared" si="12"/>
        <v>8.1028017544543772E-3</v>
      </c>
      <c r="L16" s="586" t="e">
        <f>E16+сентябрь!L16</f>
        <v>#REF!</v>
      </c>
      <c r="M16" s="586" t="e">
        <f>F16+сентябрь!M16</f>
        <v>#REF!</v>
      </c>
      <c r="N16" s="586" t="e">
        <f>G16+сентябрь!N16</f>
        <v>#REF!</v>
      </c>
      <c r="O16" s="1150" t="e">
        <f t="shared" si="2"/>
        <v>#REF!</v>
      </c>
      <c r="P16" s="1151" t="e">
        <f t="shared" si="3"/>
        <v>#REF!</v>
      </c>
      <c r="Q16" s="1150" t="e">
        <f t="shared" si="4"/>
        <v>#REF!</v>
      </c>
      <c r="R16" s="1151" t="e">
        <f t="shared" si="5"/>
        <v>#REF!</v>
      </c>
    </row>
    <row r="17" spans="1:18" s="151" customFormat="1" ht="30" customHeight="1">
      <c r="A17" s="1506"/>
      <c r="B17" s="1507"/>
      <c r="C17" s="1278" t="s">
        <v>15</v>
      </c>
      <c r="D17" s="152" t="s">
        <v>14</v>
      </c>
      <c r="E17" s="1152">
        <v>2478.88</v>
      </c>
      <c r="F17" s="1152" t="e">
        <f>#REF!</f>
        <v>#REF!</v>
      </c>
      <c r="G17" s="1152">
        <v>2192.0100000000002</v>
      </c>
      <c r="H17" s="1150" t="e">
        <f t="shared" si="9"/>
        <v>#REF!</v>
      </c>
      <c r="I17" s="1151" t="e">
        <f t="shared" si="10"/>
        <v>#REF!</v>
      </c>
      <c r="J17" s="1150">
        <f t="shared" si="11"/>
        <v>-286.86999999999989</v>
      </c>
      <c r="K17" s="1151">
        <f t="shared" si="12"/>
        <v>-0.11572565029368097</v>
      </c>
      <c r="L17" s="586" t="e">
        <f>E17+сентябрь!L17</f>
        <v>#REF!</v>
      </c>
      <c r="M17" s="586" t="e">
        <f>F17+сентябрь!M17</f>
        <v>#REF!</v>
      </c>
      <c r="N17" s="586" t="e">
        <f>G17+сентябрь!N17</f>
        <v>#REF!</v>
      </c>
      <c r="O17" s="1150" t="e">
        <f t="shared" si="2"/>
        <v>#REF!</v>
      </c>
      <c r="P17" s="1151" t="e">
        <f t="shared" si="3"/>
        <v>#REF!</v>
      </c>
      <c r="Q17" s="1150" t="e">
        <f t="shared" si="4"/>
        <v>#REF!</v>
      </c>
      <c r="R17" s="1151" t="e">
        <f t="shared" si="5"/>
        <v>#REF!</v>
      </c>
    </row>
    <row r="18" spans="1:18" s="151" customFormat="1" ht="30" customHeight="1">
      <c r="A18" s="1506"/>
      <c r="B18" s="1507"/>
      <c r="C18" s="1278"/>
      <c r="D18" s="152" t="s">
        <v>16</v>
      </c>
      <c r="E18" s="1154">
        <f>E17/E16</f>
        <v>0.25213237112223458</v>
      </c>
      <c r="F18" s="1154" t="e">
        <f>F17/F16</f>
        <v>#REF!</v>
      </c>
      <c r="G18" s="1168">
        <f>G17/G16</f>
        <v>0.22116215541312589</v>
      </c>
      <c r="H18" s="1155"/>
      <c r="I18" s="1156" t="e">
        <f>G18-F18</f>
        <v>#REF!</v>
      </c>
      <c r="J18" s="1157"/>
      <c r="K18" s="1156">
        <f>G18-E18</f>
        <v>-3.0970215709108684E-2</v>
      </c>
      <c r="L18" s="1154" t="e">
        <f>L17/L16</f>
        <v>#REF!</v>
      </c>
      <c r="M18" s="1154" t="e">
        <f>M17/M16</f>
        <v>#REF!</v>
      </c>
      <c r="N18" s="1154" t="e">
        <f>N17/N16</f>
        <v>#REF!</v>
      </c>
      <c r="O18" s="1155"/>
      <c r="P18" s="1156" t="e">
        <f>N18-M18</f>
        <v>#REF!</v>
      </c>
      <c r="Q18" s="1157"/>
      <c r="R18" s="1156" t="e">
        <f>N18-L18</f>
        <v>#REF!</v>
      </c>
    </row>
    <row r="19" spans="1:18" s="151" customFormat="1" ht="30" hidden="1" customHeight="1">
      <c r="A19" s="1506"/>
      <c r="B19" s="1507"/>
      <c r="C19" s="1278" t="s">
        <v>17</v>
      </c>
      <c r="D19" s="152" t="s">
        <v>14</v>
      </c>
      <c r="E19" s="1152">
        <v>2564.953</v>
      </c>
      <c r="F19" s="1152" t="e">
        <f>#REF!</f>
        <v>#REF!</v>
      </c>
      <c r="G19" s="1152" t="e">
        <f>F20*G16</f>
        <v>#REF!</v>
      </c>
      <c r="H19" s="1150" t="e">
        <f t="shared" si="9"/>
        <v>#REF!</v>
      </c>
      <c r="I19" s="1151" t="e">
        <f t="shared" si="10"/>
        <v>#REF!</v>
      </c>
      <c r="J19" s="1150" t="e">
        <f t="shared" si="11"/>
        <v>#REF!</v>
      </c>
      <c r="K19" s="1151" t="e">
        <f t="shared" si="12"/>
        <v>#REF!</v>
      </c>
      <c r="L19" s="586" t="e">
        <f>E19+сентябрь!L19</f>
        <v>#REF!</v>
      </c>
      <c r="M19" s="586" t="e">
        <f>F19+сентябрь!M19</f>
        <v>#REF!</v>
      </c>
      <c r="N19" s="586" t="e">
        <f>G19+сентябрь!N19</f>
        <v>#REF!</v>
      </c>
      <c r="O19" s="1150" t="e">
        <f t="shared" si="2"/>
        <v>#REF!</v>
      </c>
      <c r="P19" s="1151" t="e">
        <f t="shared" si="3"/>
        <v>#REF!</v>
      </c>
      <c r="Q19" s="1150" t="e">
        <f t="shared" si="4"/>
        <v>#REF!</v>
      </c>
      <c r="R19" s="1151" t="e">
        <f t="shared" si="5"/>
        <v>#REF!</v>
      </c>
    </row>
    <row r="20" spans="1:18" s="151" customFormat="1" ht="30" hidden="1" customHeight="1">
      <c r="A20" s="1506"/>
      <c r="B20" s="1507"/>
      <c r="C20" s="1278"/>
      <c r="D20" s="152" t="s">
        <v>16</v>
      </c>
      <c r="E20" s="1154">
        <f>E19/E16</f>
        <v>0.26088704645125577</v>
      </c>
      <c r="F20" s="1154" t="e">
        <f>F19/F16</f>
        <v>#REF!</v>
      </c>
      <c r="G20" s="1154" t="e">
        <f>G19/G16</f>
        <v>#REF!</v>
      </c>
      <c r="H20" s="1150" t="e">
        <f t="shared" si="9"/>
        <v>#REF!</v>
      </c>
      <c r="I20" s="1151" t="e">
        <f t="shared" si="10"/>
        <v>#REF!</v>
      </c>
      <c r="J20" s="1150" t="e">
        <f t="shared" si="11"/>
        <v>#REF!</v>
      </c>
      <c r="K20" s="1151" t="e">
        <f t="shared" si="12"/>
        <v>#REF!</v>
      </c>
      <c r="L20" s="1154" t="e">
        <f>L19/L16</f>
        <v>#REF!</v>
      </c>
      <c r="M20" s="1154" t="e">
        <f>M19/M16</f>
        <v>#REF!</v>
      </c>
      <c r="N20" s="1154" t="e">
        <f>N19/N16</f>
        <v>#REF!</v>
      </c>
      <c r="O20" s="1150" t="e">
        <f t="shared" si="2"/>
        <v>#REF!</v>
      </c>
      <c r="P20" s="1151" t="e">
        <f t="shared" si="3"/>
        <v>#REF!</v>
      </c>
      <c r="Q20" s="1150" t="e">
        <f t="shared" si="4"/>
        <v>#REF!</v>
      </c>
      <c r="R20" s="1151" t="e">
        <f t="shared" si="5"/>
        <v>#REF!</v>
      </c>
    </row>
    <row r="21" spans="1:18" s="151" customFormat="1" ht="30" hidden="1" customHeight="1">
      <c r="A21" s="1506"/>
      <c r="B21" s="1507"/>
      <c r="C21" s="1278" t="s">
        <v>18</v>
      </c>
      <c r="D21" s="152" t="s">
        <v>14</v>
      </c>
      <c r="E21" s="1152">
        <v>-86.072999999999865</v>
      </c>
      <c r="F21" s="1152" t="e">
        <f>F17-F19</f>
        <v>#REF!</v>
      </c>
      <c r="G21" s="1152" t="e">
        <f>G17-G19</f>
        <v>#REF!</v>
      </c>
      <c r="H21" s="1150" t="e">
        <f t="shared" si="9"/>
        <v>#REF!</v>
      </c>
      <c r="I21" s="1151" t="e">
        <f t="shared" si="10"/>
        <v>#REF!</v>
      </c>
      <c r="J21" s="1150" t="e">
        <f t="shared" si="11"/>
        <v>#REF!</v>
      </c>
      <c r="K21" s="1151" t="e">
        <f t="shared" si="12"/>
        <v>#REF!</v>
      </c>
      <c r="L21" s="586" t="e">
        <f>E21+сентябрь!L21</f>
        <v>#REF!</v>
      </c>
      <c r="M21" s="586" t="e">
        <f>F21+сентябрь!M21</f>
        <v>#REF!</v>
      </c>
      <c r="N21" s="586" t="e">
        <f>G21+сентябрь!N21</f>
        <v>#REF!</v>
      </c>
      <c r="O21" s="1150" t="e">
        <f t="shared" si="2"/>
        <v>#REF!</v>
      </c>
      <c r="P21" s="1151" t="e">
        <f t="shared" si="3"/>
        <v>#REF!</v>
      </c>
      <c r="Q21" s="1150" t="e">
        <f t="shared" si="4"/>
        <v>#REF!</v>
      </c>
      <c r="R21" s="1151" t="e">
        <f t="shared" si="5"/>
        <v>#REF!</v>
      </c>
    </row>
    <row r="22" spans="1:18" s="151" customFormat="1" ht="30" hidden="1" customHeight="1">
      <c r="A22" s="1506"/>
      <c r="B22" s="1507"/>
      <c r="C22" s="1278"/>
      <c r="D22" s="152" t="s">
        <v>16</v>
      </c>
      <c r="E22" s="1154">
        <f>E21/E16</f>
        <v>-8.7546753290211957E-3</v>
      </c>
      <c r="F22" s="1154" t="e">
        <f>F21/F16</f>
        <v>#REF!</v>
      </c>
      <c r="G22" s="1154" t="e">
        <f>G21/G16</f>
        <v>#REF!</v>
      </c>
      <c r="H22" s="1150" t="e">
        <f t="shared" si="9"/>
        <v>#REF!</v>
      </c>
      <c r="I22" s="1151" t="e">
        <f t="shared" si="10"/>
        <v>#REF!</v>
      </c>
      <c r="J22" s="1150" t="e">
        <f t="shared" si="11"/>
        <v>#REF!</v>
      </c>
      <c r="K22" s="1151" t="e">
        <f t="shared" si="12"/>
        <v>#REF!</v>
      </c>
      <c r="L22" s="1154" t="e">
        <f>L21/L16</f>
        <v>#REF!</v>
      </c>
      <c r="M22" s="1154" t="e">
        <f>M21/M16</f>
        <v>#REF!</v>
      </c>
      <c r="N22" s="1154" t="e">
        <f>N21/N16</f>
        <v>#REF!</v>
      </c>
      <c r="O22" s="1150" t="e">
        <f t="shared" si="2"/>
        <v>#REF!</v>
      </c>
      <c r="P22" s="1151" t="e">
        <f t="shared" si="3"/>
        <v>#REF!</v>
      </c>
      <c r="Q22" s="1150" t="e">
        <f t="shared" si="4"/>
        <v>#REF!</v>
      </c>
      <c r="R22" s="1151" t="e">
        <f t="shared" si="5"/>
        <v>#REF!</v>
      </c>
    </row>
    <row r="23" spans="1:18" s="151" customFormat="1" ht="30" customHeight="1">
      <c r="A23" s="1506"/>
      <c r="B23" s="1507"/>
      <c r="C23" s="1149" t="s">
        <v>111</v>
      </c>
      <c r="D23" s="152" t="s">
        <v>14</v>
      </c>
      <c r="E23" s="1158">
        <f>E16-E17</f>
        <v>7352.7809999999999</v>
      </c>
      <c r="F23" s="1158" t="e">
        <f>#REF!</f>
        <v>#REF!</v>
      </c>
      <c r="G23" s="1158">
        <f>G24+G25</f>
        <v>7719.3149999999996</v>
      </c>
      <c r="H23" s="1150" t="e">
        <f t="shared" si="9"/>
        <v>#REF!</v>
      </c>
      <c r="I23" s="1151" t="e">
        <f t="shared" si="10"/>
        <v>#REF!</v>
      </c>
      <c r="J23" s="1150">
        <f t="shared" si="11"/>
        <v>366.53399999999965</v>
      </c>
      <c r="K23" s="1151">
        <f t="shared" si="12"/>
        <v>4.9849709926080982E-2</v>
      </c>
      <c r="L23" s="1158" t="e">
        <f>L16-L17</f>
        <v>#REF!</v>
      </c>
      <c r="M23" s="1158" t="e">
        <f>M16-M17</f>
        <v>#REF!</v>
      </c>
      <c r="N23" s="1158" t="e">
        <f>N16-N17</f>
        <v>#REF!</v>
      </c>
      <c r="O23" s="1150" t="e">
        <f t="shared" si="2"/>
        <v>#REF!</v>
      </c>
      <c r="P23" s="1151" t="e">
        <f t="shared" si="3"/>
        <v>#REF!</v>
      </c>
      <c r="Q23" s="1150" t="e">
        <f t="shared" si="4"/>
        <v>#REF!</v>
      </c>
      <c r="R23" s="1151" t="e">
        <f t="shared" si="5"/>
        <v>#REF!</v>
      </c>
    </row>
    <row r="24" spans="1:18" s="151" customFormat="1" ht="30" customHeight="1">
      <c r="A24" s="1506"/>
      <c r="B24" s="1507"/>
      <c r="C24" s="518" t="s">
        <v>104</v>
      </c>
      <c r="D24" s="1144" t="s">
        <v>14</v>
      </c>
      <c r="E24" s="1158">
        <v>32.298999999999999</v>
      </c>
      <c r="F24" s="1158"/>
      <c r="G24" s="1158">
        <v>13.628</v>
      </c>
      <c r="H24" s="1150">
        <f t="shared" si="9"/>
        <v>13.628</v>
      </c>
      <c r="I24" s="1151" t="str">
        <f t="shared" si="10"/>
        <v xml:space="preserve"> </v>
      </c>
      <c r="J24" s="1150">
        <f t="shared" si="11"/>
        <v>-18.670999999999999</v>
      </c>
      <c r="K24" s="1151">
        <f t="shared" si="12"/>
        <v>-0.57806743242824854</v>
      </c>
      <c r="L24" s="1158" t="e">
        <f>E24+сентябрь!L24</f>
        <v>#REF!</v>
      </c>
      <c r="M24" s="1158" t="e">
        <f>F24+сентябрь!M24</f>
        <v>#REF!</v>
      </c>
      <c r="N24" s="1158" t="e">
        <f>G24+сентябрь!N24</f>
        <v>#REF!</v>
      </c>
      <c r="O24" s="1150" t="e">
        <f t="shared" si="2"/>
        <v>#REF!</v>
      </c>
      <c r="P24" s="1151" t="e">
        <f t="shared" si="3"/>
        <v>#REF!</v>
      </c>
      <c r="Q24" s="1150" t="e">
        <f t="shared" si="4"/>
        <v>#REF!</v>
      </c>
      <c r="R24" s="1151" t="e">
        <f t="shared" si="5"/>
        <v>#REF!</v>
      </c>
    </row>
    <row r="25" spans="1:18" s="151" customFormat="1" ht="30" customHeight="1">
      <c r="A25" s="1506"/>
      <c r="B25" s="1507"/>
      <c r="C25" s="1149" t="s">
        <v>106</v>
      </c>
      <c r="D25" s="1144" t="s">
        <v>14</v>
      </c>
      <c r="E25" s="1158">
        <f>E23-E24</f>
        <v>7320.482</v>
      </c>
      <c r="F25" s="1158" t="e">
        <f>F23-F24</f>
        <v>#REF!</v>
      </c>
      <c r="G25" s="1158">
        <v>7705.6869999999999</v>
      </c>
      <c r="H25" s="1150" t="e">
        <f t="shared" si="9"/>
        <v>#REF!</v>
      </c>
      <c r="I25" s="1151" t="e">
        <f t="shared" si="10"/>
        <v>#REF!</v>
      </c>
      <c r="J25" s="1150">
        <f t="shared" si="11"/>
        <v>385.20499999999993</v>
      </c>
      <c r="K25" s="1151">
        <f t="shared" si="12"/>
        <v>5.262016899980082E-2</v>
      </c>
      <c r="L25" s="1158" t="e">
        <f>E25+сентябрь!L25</f>
        <v>#REF!</v>
      </c>
      <c r="M25" s="1158" t="e">
        <f>F25+сентябрь!M25</f>
        <v>#REF!</v>
      </c>
      <c r="N25" s="1158" t="e">
        <f>G25+сентябрь!N25</f>
        <v>#REF!</v>
      </c>
      <c r="O25" s="1150" t="e">
        <f t="shared" si="2"/>
        <v>#REF!</v>
      </c>
      <c r="P25" s="1151" t="e">
        <f t="shared" si="3"/>
        <v>#REF!</v>
      </c>
      <c r="Q25" s="1150" t="e">
        <f t="shared" si="4"/>
        <v>#REF!</v>
      </c>
      <c r="R25" s="1151" t="e">
        <f t="shared" si="5"/>
        <v>#REF!</v>
      </c>
    </row>
    <row r="26" spans="1:18" ht="30" customHeight="1">
      <c r="A26" s="1506">
        <v>3</v>
      </c>
      <c r="B26" s="1507" t="s">
        <v>21</v>
      </c>
      <c r="C26" s="1144" t="s">
        <v>19</v>
      </c>
      <c r="D26" s="1144" t="s">
        <v>14</v>
      </c>
      <c r="E26" s="1148">
        <v>3072.79</v>
      </c>
      <c r="F26" s="586" t="e">
        <f>#REF!</f>
        <v>#REF!</v>
      </c>
      <c r="G26" s="586">
        <f>G27+G33</f>
        <v>3194.1550000000002</v>
      </c>
      <c r="H26" s="1150" t="e">
        <f>G26-F26</f>
        <v>#REF!</v>
      </c>
      <c r="I26" s="1151" t="e">
        <f>IF(F26=0," ",H26/F26)</f>
        <v>#REF!</v>
      </c>
      <c r="J26" s="1150">
        <f>G26-E26</f>
        <v>121.36500000000024</v>
      </c>
      <c r="K26" s="1151">
        <f>IF(E26=0," ",J26/E26)</f>
        <v>3.9496678913951241E-2</v>
      </c>
      <c r="L26" s="586" t="e">
        <f>E26+сентябрь!L26</f>
        <v>#REF!</v>
      </c>
      <c r="M26" s="586" t="e">
        <f>F26+сентябрь!M26</f>
        <v>#REF!</v>
      </c>
      <c r="N26" s="586" t="e">
        <f>G26+сентябрь!N26</f>
        <v>#REF!</v>
      </c>
      <c r="O26" s="1150" t="e">
        <f t="shared" si="2"/>
        <v>#REF!</v>
      </c>
      <c r="P26" s="1151" t="e">
        <f t="shared" si="3"/>
        <v>#REF!</v>
      </c>
      <c r="Q26" s="1150" t="e">
        <f t="shared" si="4"/>
        <v>#REF!</v>
      </c>
      <c r="R26" s="1151" t="e">
        <f t="shared" si="5"/>
        <v>#REF!</v>
      </c>
    </row>
    <row r="27" spans="1:18" ht="30" customHeight="1">
      <c r="A27" s="1506"/>
      <c r="B27" s="1507"/>
      <c r="C27" s="1283" t="s">
        <v>15</v>
      </c>
      <c r="D27" s="1144" t="s">
        <v>14</v>
      </c>
      <c r="E27" s="1152">
        <v>421.733</v>
      </c>
      <c r="F27" s="1152" t="e">
        <f>#REF!</f>
        <v>#REF!</v>
      </c>
      <c r="G27" s="1152">
        <v>449.21699999999998</v>
      </c>
      <c r="H27" s="1150" t="e">
        <f>G27-F27</f>
        <v>#REF!</v>
      </c>
      <c r="I27" s="1151" t="e">
        <f>IF(F27=0," ",H27/F27)</f>
        <v>#REF!</v>
      </c>
      <c r="J27" s="1150">
        <f>G27-E27</f>
        <v>27.48399999999998</v>
      </c>
      <c r="K27" s="1151">
        <f>IF(E27=0," ",J27/E27)</f>
        <v>6.5169194727469709E-2</v>
      </c>
      <c r="L27" s="586" t="e">
        <f>E27+сентябрь!L27</f>
        <v>#REF!</v>
      </c>
      <c r="M27" s="586" t="e">
        <f>F27+сентябрь!M27</f>
        <v>#REF!</v>
      </c>
      <c r="N27" s="586" t="e">
        <f>G27+сентябрь!N27</f>
        <v>#REF!</v>
      </c>
      <c r="O27" s="1150" t="e">
        <f t="shared" si="2"/>
        <v>#REF!</v>
      </c>
      <c r="P27" s="1151" t="e">
        <f t="shared" si="3"/>
        <v>#REF!</v>
      </c>
      <c r="Q27" s="1150" t="e">
        <f t="shared" si="4"/>
        <v>#REF!</v>
      </c>
      <c r="R27" s="1151" t="e">
        <f t="shared" si="5"/>
        <v>#REF!</v>
      </c>
    </row>
    <row r="28" spans="1:18" ht="30" customHeight="1">
      <c r="A28" s="1506"/>
      <c r="B28" s="1507"/>
      <c r="C28" s="1283"/>
      <c r="D28" s="1144" t="s">
        <v>16</v>
      </c>
      <c r="E28" s="1154">
        <f>E27/E26</f>
        <v>0.13724758281561708</v>
      </c>
      <c r="F28" s="1154" t="e">
        <f>F27/F26</f>
        <v>#REF!</v>
      </c>
      <c r="G28" s="1154">
        <f>G27/G26</f>
        <v>0.14063719512672365</v>
      </c>
      <c r="H28" s="1155"/>
      <c r="I28" s="1156" t="e">
        <f>G28-F28</f>
        <v>#REF!</v>
      </c>
      <c r="J28" s="1157"/>
      <c r="K28" s="1156">
        <f>G28-E28</f>
        <v>3.3896123111065712E-3</v>
      </c>
      <c r="L28" s="1154" t="e">
        <f>L27/L26</f>
        <v>#REF!</v>
      </c>
      <c r="M28" s="1154" t="e">
        <f>M27/M26</f>
        <v>#REF!</v>
      </c>
      <c r="N28" s="1154" t="e">
        <f>N27/N26</f>
        <v>#REF!</v>
      </c>
      <c r="O28" s="1155"/>
      <c r="P28" s="1156" t="e">
        <f>N28-M28</f>
        <v>#REF!</v>
      </c>
      <c r="Q28" s="1157"/>
      <c r="R28" s="1156" t="e">
        <f>N28-L28</f>
        <v>#REF!</v>
      </c>
    </row>
    <row r="29" spans="1:18" ht="30" hidden="1" customHeight="1">
      <c r="A29" s="1506"/>
      <c r="B29" s="1507"/>
      <c r="C29" s="1283" t="s">
        <v>17</v>
      </c>
      <c r="D29" s="1144" t="s">
        <v>14</v>
      </c>
      <c r="E29" s="1152">
        <v>527.76499999999999</v>
      </c>
      <c r="F29" s="1152" t="e">
        <f>#REF!</f>
        <v>#REF!</v>
      </c>
      <c r="G29" s="1152" t="e">
        <f>F30*G26</f>
        <v>#REF!</v>
      </c>
      <c r="H29" s="1150" t="e">
        <f t="shared" ref="H29:H45" si="13">G29-F29</f>
        <v>#REF!</v>
      </c>
      <c r="I29" s="1151" t="e">
        <f t="shared" ref="I29:I45" si="14">IF(F29=0," ",H29/F29)</f>
        <v>#REF!</v>
      </c>
      <c r="J29" s="1150" t="e">
        <f t="shared" ref="J29:J45" si="15">G29-E29</f>
        <v>#REF!</v>
      </c>
      <c r="K29" s="1151" t="e">
        <f t="shared" ref="K29:K45" si="16">IF(E29=0," ",J29/E29)</f>
        <v>#REF!</v>
      </c>
      <c r="L29" s="586" t="e">
        <f>E29+сентябрь!L29</f>
        <v>#REF!</v>
      </c>
      <c r="M29" s="586" t="e">
        <f>F29+сентябрь!M29</f>
        <v>#REF!</v>
      </c>
      <c r="N29" s="586" t="e">
        <f>G29+сентябрь!N29</f>
        <v>#REF!</v>
      </c>
      <c r="O29" s="1150" t="e">
        <f t="shared" si="2"/>
        <v>#REF!</v>
      </c>
      <c r="P29" s="1151" t="e">
        <f t="shared" si="3"/>
        <v>#REF!</v>
      </c>
      <c r="Q29" s="1150" t="e">
        <f t="shared" si="4"/>
        <v>#REF!</v>
      </c>
      <c r="R29" s="1151" t="e">
        <f t="shared" si="5"/>
        <v>#REF!</v>
      </c>
    </row>
    <row r="30" spans="1:18" ht="30" hidden="1" customHeight="1">
      <c r="A30" s="1506"/>
      <c r="B30" s="1507"/>
      <c r="C30" s="1283"/>
      <c r="D30" s="1144" t="s">
        <v>16</v>
      </c>
      <c r="E30" s="1154">
        <f>E29/E26</f>
        <v>0.17175433400915779</v>
      </c>
      <c r="F30" s="1154" t="e">
        <f>F29/F26</f>
        <v>#REF!</v>
      </c>
      <c r="G30" s="1154" t="e">
        <f>G29/G26</f>
        <v>#REF!</v>
      </c>
      <c r="H30" s="1150" t="e">
        <f t="shared" si="13"/>
        <v>#REF!</v>
      </c>
      <c r="I30" s="1151" t="e">
        <f t="shared" si="14"/>
        <v>#REF!</v>
      </c>
      <c r="J30" s="1150" t="e">
        <f t="shared" si="15"/>
        <v>#REF!</v>
      </c>
      <c r="K30" s="1151" t="e">
        <f t="shared" si="16"/>
        <v>#REF!</v>
      </c>
      <c r="L30" s="1154" t="e">
        <f>L29/L26</f>
        <v>#REF!</v>
      </c>
      <c r="M30" s="1154" t="e">
        <f>M29/M26</f>
        <v>#REF!</v>
      </c>
      <c r="N30" s="1154" t="e">
        <f>N29/N26</f>
        <v>#REF!</v>
      </c>
      <c r="O30" s="1150" t="e">
        <f t="shared" si="2"/>
        <v>#REF!</v>
      </c>
      <c r="P30" s="1151" t="e">
        <f t="shared" si="3"/>
        <v>#REF!</v>
      </c>
      <c r="Q30" s="1150" t="e">
        <f t="shared" si="4"/>
        <v>#REF!</v>
      </c>
      <c r="R30" s="1151" t="e">
        <f t="shared" si="5"/>
        <v>#REF!</v>
      </c>
    </row>
    <row r="31" spans="1:18" ht="30" hidden="1" customHeight="1">
      <c r="A31" s="1506"/>
      <c r="B31" s="1507"/>
      <c r="C31" s="1283" t="s">
        <v>18</v>
      </c>
      <c r="D31" s="1144" t="s">
        <v>14</v>
      </c>
      <c r="E31" s="1152">
        <v>-106.03199999999998</v>
      </c>
      <c r="F31" s="1152" t="e">
        <f>F27-F29</f>
        <v>#REF!</v>
      </c>
      <c r="G31" s="1152" t="e">
        <f>G27-G29</f>
        <v>#REF!</v>
      </c>
      <c r="H31" s="1150" t="e">
        <f t="shared" si="13"/>
        <v>#REF!</v>
      </c>
      <c r="I31" s="1151" t="e">
        <f t="shared" si="14"/>
        <v>#REF!</v>
      </c>
      <c r="J31" s="1150" t="e">
        <f t="shared" si="15"/>
        <v>#REF!</v>
      </c>
      <c r="K31" s="1151" t="e">
        <f t="shared" si="16"/>
        <v>#REF!</v>
      </c>
      <c r="L31" s="586" t="e">
        <f>E31+сентябрь!L31</f>
        <v>#REF!</v>
      </c>
      <c r="M31" s="586" t="e">
        <f>F31+сентябрь!M31</f>
        <v>#REF!</v>
      </c>
      <c r="N31" s="586" t="e">
        <f>G31+сентябрь!N31</f>
        <v>#REF!</v>
      </c>
      <c r="O31" s="1150" t="e">
        <f t="shared" si="2"/>
        <v>#REF!</v>
      </c>
      <c r="P31" s="1151" t="e">
        <f t="shared" si="3"/>
        <v>#REF!</v>
      </c>
      <c r="Q31" s="1150" t="e">
        <f t="shared" si="4"/>
        <v>#REF!</v>
      </c>
      <c r="R31" s="1151" t="e">
        <f t="shared" si="5"/>
        <v>#REF!</v>
      </c>
    </row>
    <row r="32" spans="1:18" ht="30" hidden="1" customHeight="1">
      <c r="A32" s="1506"/>
      <c r="B32" s="1507"/>
      <c r="C32" s="1283"/>
      <c r="D32" s="1144" t="s">
        <v>16</v>
      </c>
      <c r="E32" s="1154">
        <f>E31/E26</f>
        <v>-3.450675119354072E-2</v>
      </c>
      <c r="F32" s="1154" t="e">
        <f>F31/F26</f>
        <v>#REF!</v>
      </c>
      <c r="G32" s="1154" t="e">
        <f>G31/G26</f>
        <v>#REF!</v>
      </c>
      <c r="H32" s="1150" t="e">
        <f t="shared" si="13"/>
        <v>#REF!</v>
      </c>
      <c r="I32" s="1151" t="e">
        <f t="shared" si="14"/>
        <v>#REF!</v>
      </c>
      <c r="J32" s="1150" t="e">
        <f t="shared" si="15"/>
        <v>#REF!</v>
      </c>
      <c r="K32" s="1151" t="e">
        <f t="shared" si="16"/>
        <v>#REF!</v>
      </c>
      <c r="L32" s="1154" t="e">
        <f>L31/L26</f>
        <v>#REF!</v>
      </c>
      <c r="M32" s="1154" t="e">
        <f>M31/M26</f>
        <v>#REF!</v>
      </c>
      <c r="N32" s="1154" t="e">
        <f>N31/N26</f>
        <v>#REF!</v>
      </c>
      <c r="O32" s="1150" t="e">
        <f t="shared" si="2"/>
        <v>#REF!</v>
      </c>
      <c r="P32" s="1151" t="e">
        <f t="shared" si="3"/>
        <v>#REF!</v>
      </c>
      <c r="Q32" s="1150" t="e">
        <f t="shared" si="4"/>
        <v>#REF!</v>
      </c>
      <c r="R32" s="1151" t="e">
        <f t="shared" si="5"/>
        <v>#REF!</v>
      </c>
    </row>
    <row r="33" spans="1:18" ht="30" customHeight="1">
      <c r="A33" s="1506"/>
      <c r="B33" s="1507"/>
      <c r="C33" s="1149" t="s">
        <v>111</v>
      </c>
      <c r="D33" s="1144" t="s">
        <v>14</v>
      </c>
      <c r="E33" s="1158">
        <v>2651.0569999999998</v>
      </c>
      <c r="F33" s="1158" t="e">
        <f>#REF!</f>
        <v>#REF!</v>
      </c>
      <c r="G33" s="1158">
        <f>G34+G35</f>
        <v>2744.9380000000001</v>
      </c>
      <c r="H33" s="1150" t="e">
        <f t="shared" si="13"/>
        <v>#REF!</v>
      </c>
      <c r="I33" s="1151" t="e">
        <f t="shared" si="14"/>
        <v>#REF!</v>
      </c>
      <c r="J33" s="1150">
        <f t="shared" si="15"/>
        <v>93.881000000000313</v>
      </c>
      <c r="K33" s="1151">
        <f t="shared" si="16"/>
        <v>3.5412667475652283E-2</v>
      </c>
      <c r="L33" s="1158" t="e">
        <f>L26-L27</f>
        <v>#REF!</v>
      </c>
      <c r="M33" s="1158" t="e">
        <f>M26-M27</f>
        <v>#REF!</v>
      </c>
      <c r="N33" s="1158" t="e">
        <f>N26-N27</f>
        <v>#REF!</v>
      </c>
      <c r="O33" s="1150" t="e">
        <f t="shared" si="2"/>
        <v>#REF!</v>
      </c>
      <c r="P33" s="1151" t="e">
        <f t="shared" si="3"/>
        <v>#REF!</v>
      </c>
      <c r="Q33" s="1150" t="e">
        <f t="shared" si="4"/>
        <v>#REF!</v>
      </c>
      <c r="R33" s="1151" t="e">
        <f t="shared" si="5"/>
        <v>#REF!</v>
      </c>
    </row>
    <row r="34" spans="1:18" ht="30" customHeight="1">
      <c r="A34" s="1506"/>
      <c r="B34" s="1507"/>
      <c r="C34" s="518" t="s">
        <v>104</v>
      </c>
      <c r="D34" s="1144" t="s">
        <v>14</v>
      </c>
      <c r="E34" s="1158">
        <v>61.79</v>
      </c>
      <c r="F34" s="1158">
        <f>'Баланс ВОЭК (план 2013)'!L11+'Баланс ВОЭК (план 2013)'!L12</f>
        <v>31.439999999999998</v>
      </c>
      <c r="G34" s="1158">
        <v>8.5709999999999997</v>
      </c>
      <c r="H34" s="1150">
        <f t="shared" si="13"/>
        <v>-22.869</v>
      </c>
      <c r="I34" s="1151">
        <f t="shared" si="14"/>
        <v>-0.72738549618320614</v>
      </c>
      <c r="J34" s="1150">
        <f t="shared" si="15"/>
        <v>-53.219000000000001</v>
      </c>
      <c r="K34" s="1151">
        <f t="shared" si="16"/>
        <v>-0.86128823434212654</v>
      </c>
      <c r="L34" s="1158" t="e">
        <f>E34+сентябрь!L34</f>
        <v>#REF!</v>
      </c>
      <c r="M34" s="1158" t="e">
        <f>F34+сентябрь!M34</f>
        <v>#REF!</v>
      </c>
      <c r="N34" s="1158" t="e">
        <f>G34+сентябрь!N34</f>
        <v>#REF!</v>
      </c>
      <c r="O34" s="1150" t="e">
        <f t="shared" si="2"/>
        <v>#REF!</v>
      </c>
      <c r="P34" s="1151" t="e">
        <f t="shared" si="3"/>
        <v>#REF!</v>
      </c>
      <c r="Q34" s="1150" t="e">
        <f t="shared" si="4"/>
        <v>#REF!</v>
      </c>
      <c r="R34" s="1151" t="e">
        <f t="shared" si="5"/>
        <v>#REF!</v>
      </c>
    </row>
    <row r="35" spans="1:18" ht="30" customHeight="1">
      <c r="A35" s="1506"/>
      <c r="B35" s="1507"/>
      <c r="C35" s="1149" t="s">
        <v>106</v>
      </c>
      <c r="D35" s="1144" t="s">
        <v>14</v>
      </c>
      <c r="E35" s="1158">
        <f>E33-E34</f>
        <v>2589.2669999999998</v>
      </c>
      <c r="F35" s="1158" t="e">
        <f>F33-F34</f>
        <v>#REF!</v>
      </c>
      <c r="G35" s="1158">
        <v>2736.3670000000002</v>
      </c>
      <c r="H35" s="1150" t="e">
        <f t="shared" si="13"/>
        <v>#REF!</v>
      </c>
      <c r="I35" s="1151" t="e">
        <f t="shared" si="14"/>
        <v>#REF!</v>
      </c>
      <c r="J35" s="1150">
        <f t="shared" si="15"/>
        <v>147.10000000000036</v>
      </c>
      <c r="K35" s="1151">
        <f t="shared" si="16"/>
        <v>5.6811445092375706E-2</v>
      </c>
      <c r="L35" s="1158" t="e">
        <f>E35+сентябрь!L35</f>
        <v>#REF!</v>
      </c>
      <c r="M35" s="1158" t="e">
        <f>F35+сентябрь!M35</f>
        <v>#REF!</v>
      </c>
      <c r="N35" s="1158" t="e">
        <f>G35+сентябрь!N35</f>
        <v>#REF!</v>
      </c>
      <c r="O35" s="1150" t="e">
        <f t="shared" si="2"/>
        <v>#REF!</v>
      </c>
      <c r="P35" s="1151" t="e">
        <f t="shared" si="3"/>
        <v>#REF!</v>
      </c>
      <c r="Q35" s="1150" t="e">
        <f t="shared" si="4"/>
        <v>#REF!</v>
      </c>
      <c r="R35" s="1151" t="e">
        <f t="shared" si="5"/>
        <v>#REF!</v>
      </c>
    </row>
    <row r="36" spans="1:18" ht="30" customHeight="1">
      <c r="A36" s="1506">
        <v>4</v>
      </c>
      <c r="B36" s="1507" t="s">
        <v>22</v>
      </c>
      <c r="C36" s="1144" t="s">
        <v>19</v>
      </c>
      <c r="D36" s="1144" t="s">
        <v>14</v>
      </c>
      <c r="E36" s="1148">
        <v>45.688000000000002</v>
      </c>
      <c r="F36" s="586" t="e">
        <f>#REF!</f>
        <v>#REF!</v>
      </c>
      <c r="G36" s="586">
        <f>G37+G43</f>
        <v>58.250999999999998</v>
      </c>
      <c r="H36" s="1150" t="e">
        <f t="shared" si="13"/>
        <v>#REF!</v>
      </c>
      <c r="I36" s="1151" t="e">
        <f t="shared" si="14"/>
        <v>#REF!</v>
      </c>
      <c r="J36" s="1150">
        <f t="shared" si="15"/>
        <v>12.562999999999995</v>
      </c>
      <c r="K36" s="1151">
        <f t="shared" si="16"/>
        <v>0.27497373489756599</v>
      </c>
      <c r="L36" s="586" t="e">
        <f>E36+сентябрь!L36</f>
        <v>#REF!</v>
      </c>
      <c r="M36" s="586" t="e">
        <f>F36+сентябрь!M36</f>
        <v>#REF!</v>
      </c>
      <c r="N36" s="586" t="e">
        <f>G36+сентябрь!N36</f>
        <v>#REF!</v>
      </c>
      <c r="O36" s="1150" t="e">
        <f t="shared" si="2"/>
        <v>#REF!</v>
      </c>
      <c r="P36" s="1151" t="e">
        <f t="shared" si="3"/>
        <v>#REF!</v>
      </c>
      <c r="Q36" s="1150" t="e">
        <f t="shared" si="4"/>
        <v>#REF!</v>
      </c>
      <c r="R36" s="1151" t="e">
        <f t="shared" si="5"/>
        <v>#REF!</v>
      </c>
    </row>
    <row r="37" spans="1:18" ht="30" customHeight="1">
      <c r="A37" s="1506"/>
      <c r="B37" s="1507"/>
      <c r="C37" s="1283" t="s">
        <v>15</v>
      </c>
      <c r="D37" s="1144" t="s">
        <v>14</v>
      </c>
      <c r="E37" s="1152">
        <v>17.152999999999999</v>
      </c>
      <c r="F37" s="1152" t="e">
        <f>#REF!</f>
        <v>#REF!</v>
      </c>
      <c r="G37" s="1152">
        <v>16.28</v>
      </c>
      <c r="H37" s="1150" t="e">
        <f t="shared" si="13"/>
        <v>#REF!</v>
      </c>
      <c r="I37" s="1151" t="e">
        <f t="shared" si="14"/>
        <v>#REF!</v>
      </c>
      <c r="J37" s="1150">
        <f t="shared" si="15"/>
        <v>-0.87299999999999756</v>
      </c>
      <c r="K37" s="1151">
        <f t="shared" si="16"/>
        <v>-5.0894887191744745E-2</v>
      </c>
      <c r="L37" s="586" t="e">
        <f>E37+сентябрь!L37</f>
        <v>#REF!</v>
      </c>
      <c r="M37" s="586" t="e">
        <f>F37+сентябрь!M37</f>
        <v>#REF!</v>
      </c>
      <c r="N37" s="586" t="e">
        <f>G37+сентябрь!N37</f>
        <v>#REF!</v>
      </c>
      <c r="O37" s="1150" t="e">
        <f t="shared" si="2"/>
        <v>#REF!</v>
      </c>
      <c r="P37" s="1151" t="e">
        <f t="shared" si="3"/>
        <v>#REF!</v>
      </c>
      <c r="Q37" s="1150" t="e">
        <f t="shared" si="4"/>
        <v>#REF!</v>
      </c>
      <c r="R37" s="1151" t="e">
        <f t="shared" si="5"/>
        <v>#REF!</v>
      </c>
    </row>
    <row r="38" spans="1:18" ht="30" customHeight="1">
      <c r="A38" s="1506"/>
      <c r="B38" s="1507"/>
      <c r="C38" s="1283"/>
      <c r="D38" s="1144" t="s">
        <v>16</v>
      </c>
      <c r="E38" s="1154">
        <f>E37/E36</f>
        <v>0.37543775170723159</v>
      </c>
      <c r="F38" s="1154" t="e">
        <f>F37/F36</f>
        <v>#REF!</v>
      </c>
      <c r="G38" s="1154">
        <f>G37/G36</f>
        <v>0.27948018059775803</v>
      </c>
      <c r="H38" s="1155"/>
      <c r="I38" s="1156" t="e">
        <f>G38-F38</f>
        <v>#REF!</v>
      </c>
      <c r="J38" s="1157"/>
      <c r="K38" s="1156">
        <f>G38-E38</f>
        <v>-9.5957571109473561E-2</v>
      </c>
      <c r="L38" s="1154" t="e">
        <f>L37/L36</f>
        <v>#REF!</v>
      </c>
      <c r="M38" s="1154" t="e">
        <f>M37/M36</f>
        <v>#REF!</v>
      </c>
      <c r="N38" s="1154" t="e">
        <f>N37/N36</f>
        <v>#REF!</v>
      </c>
      <c r="O38" s="1155"/>
      <c r="P38" s="1156" t="e">
        <f>N38-M38</f>
        <v>#REF!</v>
      </c>
      <c r="Q38" s="1157"/>
      <c r="R38" s="1156" t="e">
        <f>N38-L38</f>
        <v>#REF!</v>
      </c>
    </row>
    <row r="39" spans="1:18" ht="30" hidden="1" customHeight="1">
      <c r="A39" s="1506"/>
      <c r="B39" s="1507"/>
      <c r="C39" s="1283" t="s">
        <v>17</v>
      </c>
      <c r="D39" s="1144" t="s">
        <v>14</v>
      </c>
      <c r="E39" s="1152">
        <v>7.109</v>
      </c>
      <c r="F39" s="1152" t="e">
        <f>#REF!</f>
        <v>#REF!</v>
      </c>
      <c r="G39" s="1152" t="e">
        <f>F40*G36</f>
        <v>#REF!</v>
      </c>
      <c r="H39" s="1150" t="e">
        <f t="shared" si="13"/>
        <v>#REF!</v>
      </c>
      <c r="I39" s="1151" t="e">
        <f t="shared" si="14"/>
        <v>#REF!</v>
      </c>
      <c r="J39" s="1150" t="e">
        <f t="shared" si="15"/>
        <v>#REF!</v>
      </c>
      <c r="K39" s="1151" t="e">
        <f t="shared" si="16"/>
        <v>#REF!</v>
      </c>
      <c r="L39" s="586" t="e">
        <f>E39+сентябрь!L39</f>
        <v>#REF!</v>
      </c>
      <c r="M39" s="586" t="e">
        <f>F39+сентябрь!M39</f>
        <v>#REF!</v>
      </c>
      <c r="N39" s="586" t="e">
        <f>G39+сентябрь!N39</f>
        <v>#REF!</v>
      </c>
      <c r="O39" s="1150" t="e">
        <f t="shared" si="2"/>
        <v>#REF!</v>
      </c>
      <c r="P39" s="1151" t="e">
        <f t="shared" si="3"/>
        <v>#REF!</v>
      </c>
      <c r="Q39" s="1150" t="e">
        <f t="shared" si="4"/>
        <v>#REF!</v>
      </c>
      <c r="R39" s="1151" t="e">
        <f t="shared" si="5"/>
        <v>#REF!</v>
      </c>
    </row>
    <row r="40" spans="1:18" ht="30" hidden="1" customHeight="1">
      <c r="A40" s="1506"/>
      <c r="B40" s="1507"/>
      <c r="C40" s="1283"/>
      <c r="D40" s="1144" t="s">
        <v>16</v>
      </c>
      <c r="E40" s="1154">
        <f>E39/E36</f>
        <v>0.1555988443354929</v>
      </c>
      <c r="F40" s="1154" t="e">
        <f>F39/F36</f>
        <v>#REF!</v>
      </c>
      <c r="G40" s="1154" t="e">
        <f>G39/G36</f>
        <v>#REF!</v>
      </c>
      <c r="H40" s="1150" t="e">
        <f t="shared" si="13"/>
        <v>#REF!</v>
      </c>
      <c r="I40" s="1151" t="e">
        <f t="shared" si="14"/>
        <v>#REF!</v>
      </c>
      <c r="J40" s="1150" t="e">
        <f t="shared" si="15"/>
        <v>#REF!</v>
      </c>
      <c r="K40" s="1151" t="e">
        <f t="shared" si="16"/>
        <v>#REF!</v>
      </c>
      <c r="L40" s="1154" t="e">
        <f>L39/L36</f>
        <v>#REF!</v>
      </c>
      <c r="M40" s="1154" t="e">
        <f>M39/M36</f>
        <v>#REF!</v>
      </c>
      <c r="N40" s="1154" t="e">
        <f>N39/N36</f>
        <v>#REF!</v>
      </c>
      <c r="O40" s="1150" t="e">
        <f t="shared" si="2"/>
        <v>#REF!</v>
      </c>
      <c r="P40" s="1151" t="e">
        <f t="shared" si="3"/>
        <v>#REF!</v>
      </c>
      <c r="Q40" s="1150" t="e">
        <f t="shared" si="4"/>
        <v>#REF!</v>
      </c>
      <c r="R40" s="1151" t="e">
        <f t="shared" si="5"/>
        <v>#REF!</v>
      </c>
    </row>
    <row r="41" spans="1:18" ht="30" hidden="1" customHeight="1">
      <c r="A41" s="1506"/>
      <c r="B41" s="1507"/>
      <c r="C41" s="1283" t="s">
        <v>18</v>
      </c>
      <c r="D41" s="1144" t="s">
        <v>14</v>
      </c>
      <c r="E41" s="1152">
        <v>10.043999999999999</v>
      </c>
      <c r="F41" s="1152" t="e">
        <f>F37-F39</f>
        <v>#REF!</v>
      </c>
      <c r="G41" s="1152" t="e">
        <f>G37-G39</f>
        <v>#REF!</v>
      </c>
      <c r="H41" s="1150" t="e">
        <f t="shared" si="13"/>
        <v>#REF!</v>
      </c>
      <c r="I41" s="1151" t="e">
        <f t="shared" si="14"/>
        <v>#REF!</v>
      </c>
      <c r="J41" s="1150" t="e">
        <f t="shared" si="15"/>
        <v>#REF!</v>
      </c>
      <c r="K41" s="1151" t="e">
        <f t="shared" si="16"/>
        <v>#REF!</v>
      </c>
      <c r="L41" s="586" t="e">
        <f>E41+сентябрь!L41</f>
        <v>#REF!</v>
      </c>
      <c r="M41" s="586" t="e">
        <f>F41+сентябрь!M41</f>
        <v>#REF!</v>
      </c>
      <c r="N41" s="586" t="e">
        <f>G41+сентябрь!N41</f>
        <v>#REF!</v>
      </c>
      <c r="O41" s="1150" t="e">
        <f t="shared" si="2"/>
        <v>#REF!</v>
      </c>
      <c r="P41" s="1151" t="e">
        <f t="shared" si="3"/>
        <v>#REF!</v>
      </c>
      <c r="Q41" s="1150" t="e">
        <f t="shared" si="4"/>
        <v>#REF!</v>
      </c>
      <c r="R41" s="1151" t="e">
        <f t="shared" si="5"/>
        <v>#REF!</v>
      </c>
    </row>
    <row r="42" spans="1:18" ht="30" hidden="1" customHeight="1">
      <c r="A42" s="1506"/>
      <c r="B42" s="1507"/>
      <c r="C42" s="1283"/>
      <c r="D42" s="1144" t="s">
        <v>16</v>
      </c>
      <c r="E42" s="1154">
        <f>E41/E36</f>
        <v>0.21983890737173872</v>
      </c>
      <c r="F42" s="1154" t="e">
        <f>F41/F36</f>
        <v>#REF!</v>
      </c>
      <c r="G42" s="1154" t="e">
        <f>G41/G36</f>
        <v>#REF!</v>
      </c>
      <c r="H42" s="1150" t="e">
        <f t="shared" si="13"/>
        <v>#REF!</v>
      </c>
      <c r="I42" s="1151" t="e">
        <f t="shared" si="14"/>
        <v>#REF!</v>
      </c>
      <c r="J42" s="1150" t="e">
        <f t="shared" si="15"/>
        <v>#REF!</v>
      </c>
      <c r="K42" s="1151" t="e">
        <f t="shared" si="16"/>
        <v>#REF!</v>
      </c>
      <c r="L42" s="1154" t="e">
        <f>L41/L36</f>
        <v>#REF!</v>
      </c>
      <c r="M42" s="1154" t="e">
        <f>M41/M36</f>
        <v>#REF!</v>
      </c>
      <c r="N42" s="1154" t="e">
        <f>N41/N36</f>
        <v>#REF!</v>
      </c>
      <c r="O42" s="1150" t="e">
        <f t="shared" si="2"/>
        <v>#REF!</v>
      </c>
      <c r="P42" s="1151" t="e">
        <f t="shared" si="3"/>
        <v>#REF!</v>
      </c>
      <c r="Q42" s="1150" t="e">
        <f t="shared" si="4"/>
        <v>#REF!</v>
      </c>
      <c r="R42" s="1151" t="e">
        <f t="shared" si="5"/>
        <v>#REF!</v>
      </c>
    </row>
    <row r="43" spans="1:18" ht="30" customHeight="1">
      <c r="A43" s="1506"/>
      <c r="B43" s="1507"/>
      <c r="C43" s="1149" t="s">
        <v>111</v>
      </c>
      <c r="D43" s="1144" t="s">
        <v>14</v>
      </c>
      <c r="E43" s="1158">
        <v>28.535000000000004</v>
      </c>
      <c r="F43" s="1158" t="e">
        <f>#REF!</f>
        <v>#REF!</v>
      </c>
      <c r="G43" s="1159">
        <f>G44+G45</f>
        <v>41.970999999999997</v>
      </c>
      <c r="H43" s="1150" t="e">
        <f t="shared" si="13"/>
        <v>#REF!</v>
      </c>
      <c r="I43" s="1151" t="e">
        <f t="shared" si="14"/>
        <v>#REF!</v>
      </c>
      <c r="J43" s="1150">
        <f t="shared" si="15"/>
        <v>13.435999999999993</v>
      </c>
      <c r="K43" s="1151">
        <f t="shared" si="16"/>
        <v>0.47086034694235118</v>
      </c>
      <c r="L43" s="1158" t="e">
        <f>L36-L37</f>
        <v>#REF!</v>
      </c>
      <c r="M43" s="1158" t="e">
        <f>M36-M37</f>
        <v>#REF!</v>
      </c>
      <c r="N43" s="1158" t="e">
        <f>N36-N37</f>
        <v>#REF!</v>
      </c>
      <c r="O43" s="1150" t="e">
        <f t="shared" si="2"/>
        <v>#REF!</v>
      </c>
      <c r="P43" s="1151" t="e">
        <f t="shared" si="3"/>
        <v>#REF!</v>
      </c>
      <c r="Q43" s="1150" t="e">
        <f t="shared" si="4"/>
        <v>#REF!</v>
      </c>
      <c r="R43" s="1151" t="e">
        <f t="shared" si="5"/>
        <v>#REF!</v>
      </c>
    </row>
    <row r="44" spans="1:18" ht="30" customHeight="1">
      <c r="A44" s="1506"/>
      <c r="B44" s="1507"/>
      <c r="C44" s="518" t="s">
        <v>104</v>
      </c>
      <c r="D44" s="1144" t="s">
        <v>14</v>
      </c>
      <c r="E44" s="1158">
        <v>0</v>
      </c>
      <c r="F44" s="1158"/>
      <c r="G44" s="1158"/>
      <c r="H44" s="1150">
        <f t="shared" si="13"/>
        <v>0</v>
      </c>
      <c r="I44" s="1151" t="str">
        <f t="shared" si="14"/>
        <v xml:space="preserve"> </v>
      </c>
      <c r="J44" s="1150">
        <f t="shared" si="15"/>
        <v>0</v>
      </c>
      <c r="K44" s="1151" t="str">
        <f t="shared" si="16"/>
        <v xml:space="preserve"> </v>
      </c>
      <c r="L44" s="1158" t="e">
        <f>E44+сентябрь!L44</f>
        <v>#REF!</v>
      </c>
      <c r="M44" s="1158" t="e">
        <f>F44+сентябрь!M44</f>
        <v>#REF!</v>
      </c>
      <c r="N44" s="1158" t="e">
        <f>G44+сентябрь!N44</f>
        <v>#REF!</v>
      </c>
      <c r="O44" s="1150" t="e">
        <f t="shared" si="2"/>
        <v>#REF!</v>
      </c>
      <c r="P44" s="1151" t="e">
        <f t="shared" si="3"/>
        <v>#REF!</v>
      </c>
      <c r="Q44" s="1150" t="e">
        <f t="shared" si="4"/>
        <v>#REF!</v>
      </c>
      <c r="R44" s="1151" t="e">
        <f t="shared" si="5"/>
        <v>#REF!</v>
      </c>
    </row>
    <row r="45" spans="1:18" ht="30" customHeight="1">
      <c r="A45" s="1506"/>
      <c r="B45" s="1507"/>
      <c r="C45" s="1149" t="s">
        <v>106</v>
      </c>
      <c r="D45" s="1144" t="s">
        <v>14</v>
      </c>
      <c r="E45" s="1158">
        <f>E43-E44</f>
        <v>28.535000000000004</v>
      </c>
      <c r="F45" s="1158" t="e">
        <f>F43-F44</f>
        <v>#REF!</v>
      </c>
      <c r="G45" s="1158">
        <v>41.970999999999997</v>
      </c>
      <c r="H45" s="1150" t="e">
        <f t="shared" si="13"/>
        <v>#REF!</v>
      </c>
      <c r="I45" s="1151" t="e">
        <f t="shared" si="14"/>
        <v>#REF!</v>
      </c>
      <c r="J45" s="1150">
        <f t="shared" si="15"/>
        <v>13.435999999999993</v>
      </c>
      <c r="K45" s="1151">
        <f t="shared" si="16"/>
        <v>0.47086034694235118</v>
      </c>
      <c r="L45" s="1158" t="e">
        <f>E45+сентябрь!L45</f>
        <v>#REF!</v>
      </c>
      <c r="M45" s="1158" t="e">
        <f>F45+сентябрь!M45</f>
        <v>#REF!</v>
      </c>
      <c r="N45" s="1158" t="e">
        <f>G45+сентябрь!N45</f>
        <v>#REF!</v>
      </c>
      <c r="O45" s="1150" t="e">
        <f t="shared" si="2"/>
        <v>#REF!</v>
      </c>
      <c r="P45" s="1151" t="e">
        <f t="shared" si="3"/>
        <v>#REF!</v>
      </c>
      <c r="Q45" s="1150" t="e">
        <f t="shared" si="4"/>
        <v>#REF!</v>
      </c>
      <c r="R45" s="1151" t="e">
        <f t="shared" si="5"/>
        <v>#REF!</v>
      </c>
    </row>
    <row r="46" spans="1:18" ht="30" customHeight="1">
      <c r="A46" s="1506">
        <v>3</v>
      </c>
      <c r="B46" s="1508" t="s">
        <v>100</v>
      </c>
      <c r="C46" s="1144" t="s">
        <v>19</v>
      </c>
      <c r="D46" s="1144" t="s">
        <v>14</v>
      </c>
      <c r="E46" s="1148">
        <f>E26+E36</f>
        <v>3118.4780000000001</v>
      </c>
      <c r="F46" s="586" t="e">
        <f>F26+F36</f>
        <v>#REF!</v>
      </c>
      <c r="G46" s="42">
        <f t="shared" ref="G46:G47" si="17">G26+G36</f>
        <v>3252.4060000000004</v>
      </c>
      <c r="H46" s="1150" t="e">
        <f>G46-F46</f>
        <v>#REF!</v>
      </c>
      <c r="I46" s="1151" t="e">
        <f>IF(F46=0," ",H46/F46)</f>
        <v>#REF!</v>
      </c>
      <c r="J46" s="1150">
        <f>G46-E46</f>
        <v>133.92800000000034</v>
      </c>
      <c r="K46" s="1151">
        <f>IF(E46=0," ",J46/E46)</f>
        <v>4.2946591253810458E-2</v>
      </c>
      <c r="L46" s="586" t="e">
        <f>E46+сентябрь!L46</f>
        <v>#REF!</v>
      </c>
      <c r="M46" s="586" t="e">
        <f>F46+сентябрь!M46</f>
        <v>#REF!</v>
      </c>
      <c r="N46" s="586" t="e">
        <f>G46+сентябрь!N46</f>
        <v>#REF!</v>
      </c>
      <c r="O46" s="1150" t="e">
        <f t="shared" si="2"/>
        <v>#REF!</v>
      </c>
      <c r="P46" s="1151" t="e">
        <f t="shared" si="3"/>
        <v>#REF!</v>
      </c>
      <c r="Q46" s="1150" t="e">
        <f t="shared" si="4"/>
        <v>#REF!</v>
      </c>
      <c r="R46" s="1151" t="e">
        <f t="shared" si="5"/>
        <v>#REF!</v>
      </c>
    </row>
    <row r="47" spans="1:18" ht="30" customHeight="1">
      <c r="A47" s="1506"/>
      <c r="B47" s="1508"/>
      <c r="C47" s="1283" t="s">
        <v>15</v>
      </c>
      <c r="D47" s="1144" t="s">
        <v>14</v>
      </c>
      <c r="E47" s="1152">
        <f>E27+E37</f>
        <v>438.88600000000002</v>
      </c>
      <c r="F47" s="1152" t="e">
        <f>F27+F37</f>
        <v>#REF!</v>
      </c>
      <c r="G47" s="1152">
        <f t="shared" si="17"/>
        <v>465.49699999999996</v>
      </c>
      <c r="H47" s="1150" t="e">
        <f>G47-F47</f>
        <v>#REF!</v>
      </c>
      <c r="I47" s="1151" t="e">
        <f>IF(F47=0," ",H47/F47)</f>
        <v>#REF!</v>
      </c>
      <c r="J47" s="1150">
        <f>G47-E47</f>
        <v>26.610999999999933</v>
      </c>
      <c r="K47" s="1151">
        <f>IF(E47=0," ",J47/E47)</f>
        <v>6.0633057331516457E-2</v>
      </c>
      <c r="L47" s="586" t="e">
        <f>E47+сентябрь!L47</f>
        <v>#REF!</v>
      </c>
      <c r="M47" s="586" t="e">
        <f>F47+сентябрь!M47</f>
        <v>#REF!</v>
      </c>
      <c r="N47" s="586" t="e">
        <f>G47+сентябрь!N47</f>
        <v>#REF!</v>
      </c>
      <c r="O47" s="1150" t="e">
        <f t="shared" si="2"/>
        <v>#REF!</v>
      </c>
      <c r="P47" s="1151" t="e">
        <f t="shared" si="3"/>
        <v>#REF!</v>
      </c>
      <c r="Q47" s="1150" t="e">
        <f t="shared" si="4"/>
        <v>#REF!</v>
      </c>
      <c r="R47" s="1151" t="e">
        <f t="shared" si="5"/>
        <v>#REF!</v>
      </c>
    </row>
    <row r="48" spans="1:18" ht="30" customHeight="1">
      <c r="A48" s="1506"/>
      <c r="B48" s="1508"/>
      <c r="C48" s="1283"/>
      <c r="D48" s="1144" t="s">
        <v>16</v>
      </c>
      <c r="E48" s="1154">
        <f>E47/E46</f>
        <v>0.14073724425825676</v>
      </c>
      <c r="F48" s="1154" t="e">
        <f>F47/F46</f>
        <v>#REF!</v>
      </c>
      <c r="G48" s="1154">
        <f>G47/G46</f>
        <v>0.14312389043680276</v>
      </c>
      <c r="H48" s="1155"/>
      <c r="I48" s="1156" t="e">
        <f>G48-F48</f>
        <v>#REF!</v>
      </c>
      <c r="J48" s="1157"/>
      <c r="K48" s="1156">
        <f>G48-E48</f>
        <v>2.3866461785460036E-3</v>
      </c>
      <c r="L48" s="1154" t="e">
        <f>L47/L46</f>
        <v>#REF!</v>
      </c>
      <c r="M48" s="1154" t="e">
        <f>M47/M46</f>
        <v>#REF!</v>
      </c>
      <c r="N48" s="1154" t="e">
        <f>N47/N46</f>
        <v>#REF!</v>
      </c>
      <c r="O48" s="1155"/>
      <c r="P48" s="1156" t="e">
        <f>N48-M48</f>
        <v>#REF!</v>
      </c>
      <c r="Q48" s="1157"/>
      <c r="R48" s="1156" t="e">
        <f>N48-L48</f>
        <v>#REF!</v>
      </c>
    </row>
    <row r="49" spans="1:18" ht="30" hidden="1" customHeight="1">
      <c r="A49" s="1506"/>
      <c r="B49" s="1508"/>
      <c r="C49" s="1283" t="s">
        <v>17</v>
      </c>
      <c r="D49" s="1144" t="s">
        <v>14</v>
      </c>
      <c r="E49" s="1152">
        <f>E29+E39</f>
        <v>534.87400000000002</v>
      </c>
      <c r="F49" s="1152" t="e">
        <f>F29+F39</f>
        <v>#REF!</v>
      </c>
      <c r="G49" s="1152" t="e">
        <f>G29+G39</f>
        <v>#REF!</v>
      </c>
      <c r="H49" s="1150" t="e">
        <f t="shared" ref="H49:H112" si="18">G49-F49</f>
        <v>#REF!</v>
      </c>
      <c r="I49" s="1151" t="e">
        <f t="shared" ref="I49:I112" si="19">IF(F49=0," ",H49/F49)</f>
        <v>#REF!</v>
      </c>
      <c r="J49" s="1150" t="e">
        <f t="shared" ref="J49:J112" si="20">G49-E49</f>
        <v>#REF!</v>
      </c>
      <c r="K49" s="1151" t="e">
        <f t="shared" ref="K49:K112" si="21">IF(E49=0," ",J49/E49)</f>
        <v>#REF!</v>
      </c>
      <c r="L49" s="586" t="e">
        <f>E49+сентябрь!L49</f>
        <v>#REF!</v>
      </c>
      <c r="M49" s="586" t="e">
        <f>F49+сентябрь!M49</f>
        <v>#REF!</v>
      </c>
      <c r="N49" s="586" t="e">
        <f>G49+сентябрь!N49</f>
        <v>#REF!</v>
      </c>
      <c r="O49" s="1150" t="e">
        <f t="shared" si="2"/>
        <v>#REF!</v>
      </c>
      <c r="P49" s="1151" t="e">
        <f t="shared" si="3"/>
        <v>#REF!</v>
      </c>
      <c r="Q49" s="1150" t="e">
        <f t="shared" si="4"/>
        <v>#REF!</v>
      </c>
      <c r="R49" s="1151" t="e">
        <f t="shared" si="5"/>
        <v>#REF!</v>
      </c>
    </row>
    <row r="50" spans="1:18" ht="30" hidden="1" customHeight="1">
      <c r="A50" s="1506"/>
      <c r="B50" s="1508"/>
      <c r="C50" s="1283"/>
      <c r="D50" s="1144" t="s">
        <v>16</v>
      </c>
      <c r="E50" s="1154">
        <f>E49/E46</f>
        <v>0.17151764418411802</v>
      </c>
      <c r="F50" s="1154" t="e">
        <f>F49/F46</f>
        <v>#REF!</v>
      </c>
      <c r="G50" s="1154" t="e">
        <f>G49/G46</f>
        <v>#REF!</v>
      </c>
      <c r="H50" s="1150" t="e">
        <f t="shared" si="18"/>
        <v>#REF!</v>
      </c>
      <c r="I50" s="1151" t="e">
        <f t="shared" si="19"/>
        <v>#REF!</v>
      </c>
      <c r="J50" s="1150" t="e">
        <f t="shared" si="20"/>
        <v>#REF!</v>
      </c>
      <c r="K50" s="1151" t="e">
        <f t="shared" si="21"/>
        <v>#REF!</v>
      </c>
      <c r="L50" s="1154" t="e">
        <f>L49/L46</f>
        <v>#REF!</v>
      </c>
      <c r="M50" s="1154" t="e">
        <f>M49/M46</f>
        <v>#REF!</v>
      </c>
      <c r="N50" s="1154" t="e">
        <f>N49/N46</f>
        <v>#REF!</v>
      </c>
      <c r="O50" s="1150" t="e">
        <f t="shared" si="2"/>
        <v>#REF!</v>
      </c>
      <c r="P50" s="1151" t="e">
        <f t="shared" si="3"/>
        <v>#REF!</v>
      </c>
      <c r="Q50" s="1150" t="e">
        <f t="shared" si="4"/>
        <v>#REF!</v>
      </c>
      <c r="R50" s="1151" t="e">
        <f t="shared" si="5"/>
        <v>#REF!</v>
      </c>
    </row>
    <row r="51" spans="1:18" ht="30" hidden="1" customHeight="1">
      <c r="A51" s="1506"/>
      <c r="B51" s="1508"/>
      <c r="C51" s="1283" t="s">
        <v>18</v>
      </c>
      <c r="D51" s="1144" t="s">
        <v>14</v>
      </c>
      <c r="E51" s="1152">
        <f>E31+E41</f>
        <v>-95.987999999999985</v>
      </c>
      <c r="F51" s="1152" t="e">
        <f>F31+F41</f>
        <v>#REF!</v>
      </c>
      <c r="G51" s="1152" t="e">
        <f>G31+G41</f>
        <v>#REF!</v>
      </c>
      <c r="H51" s="1150" t="e">
        <f t="shared" si="18"/>
        <v>#REF!</v>
      </c>
      <c r="I51" s="1151" t="e">
        <f t="shared" si="19"/>
        <v>#REF!</v>
      </c>
      <c r="J51" s="1150" t="e">
        <f t="shared" si="20"/>
        <v>#REF!</v>
      </c>
      <c r="K51" s="1151" t="e">
        <f t="shared" si="21"/>
        <v>#REF!</v>
      </c>
      <c r="L51" s="586" t="e">
        <f>E51+сентябрь!L51</f>
        <v>#REF!</v>
      </c>
      <c r="M51" s="586" t="e">
        <f>F51+сентябрь!M51</f>
        <v>#REF!</v>
      </c>
      <c r="N51" s="586" t="e">
        <f>G51+сентябрь!N51</f>
        <v>#REF!</v>
      </c>
      <c r="O51" s="1150" t="e">
        <f t="shared" si="2"/>
        <v>#REF!</v>
      </c>
      <c r="P51" s="1151" t="e">
        <f t="shared" si="3"/>
        <v>#REF!</v>
      </c>
      <c r="Q51" s="1150" t="e">
        <f t="shared" si="4"/>
        <v>#REF!</v>
      </c>
      <c r="R51" s="1151" t="e">
        <f t="shared" si="5"/>
        <v>#REF!</v>
      </c>
    </row>
    <row r="52" spans="1:18" ht="30" hidden="1" customHeight="1">
      <c r="A52" s="1506"/>
      <c r="B52" s="1508"/>
      <c r="C52" s="1283"/>
      <c r="D52" s="1144" t="s">
        <v>16</v>
      </c>
      <c r="E52" s="1154">
        <f>E51/E46</f>
        <v>-3.0780399925861263E-2</v>
      </c>
      <c r="F52" s="1154" t="e">
        <f>F51/F46</f>
        <v>#REF!</v>
      </c>
      <c r="G52" s="1154" t="e">
        <f>G51/G46</f>
        <v>#REF!</v>
      </c>
      <c r="H52" s="1150" t="e">
        <f t="shared" si="18"/>
        <v>#REF!</v>
      </c>
      <c r="I52" s="1151" t="e">
        <f t="shared" si="19"/>
        <v>#REF!</v>
      </c>
      <c r="J52" s="1150" t="e">
        <f t="shared" si="20"/>
        <v>#REF!</v>
      </c>
      <c r="K52" s="1151" t="e">
        <f t="shared" si="21"/>
        <v>#REF!</v>
      </c>
      <c r="L52" s="1154" t="e">
        <f>L51/L46</f>
        <v>#REF!</v>
      </c>
      <c r="M52" s="1154" t="e">
        <f>M51/M46</f>
        <v>#REF!</v>
      </c>
      <c r="N52" s="1154" t="e">
        <f>N51/N46</f>
        <v>#REF!</v>
      </c>
      <c r="O52" s="1150" t="e">
        <f t="shared" si="2"/>
        <v>#REF!</v>
      </c>
      <c r="P52" s="1151" t="e">
        <f t="shared" si="3"/>
        <v>#REF!</v>
      </c>
      <c r="Q52" s="1150" t="e">
        <f t="shared" si="4"/>
        <v>#REF!</v>
      </c>
      <c r="R52" s="1151" t="e">
        <f t="shared" si="5"/>
        <v>#REF!</v>
      </c>
    </row>
    <row r="53" spans="1:18" ht="30" customHeight="1">
      <c r="A53" s="1506"/>
      <c r="B53" s="1508"/>
      <c r="C53" s="1149" t="s">
        <v>111</v>
      </c>
      <c r="D53" s="1144" t="s">
        <v>14</v>
      </c>
      <c r="E53" s="1158">
        <f>E46-E47</f>
        <v>2679.5920000000001</v>
      </c>
      <c r="F53" s="1158" t="e">
        <f>F46-F47</f>
        <v>#REF!</v>
      </c>
      <c r="G53" s="1158">
        <f>G46-G47</f>
        <v>2786.9090000000006</v>
      </c>
      <c r="H53" s="1150" t="e">
        <f t="shared" si="18"/>
        <v>#REF!</v>
      </c>
      <c r="I53" s="1151" t="e">
        <f t="shared" si="19"/>
        <v>#REF!</v>
      </c>
      <c r="J53" s="1150">
        <f t="shared" si="20"/>
        <v>107.31700000000046</v>
      </c>
      <c r="K53" s="1151">
        <f t="shared" si="21"/>
        <v>4.0049753843122558E-2</v>
      </c>
      <c r="L53" s="1158" t="e">
        <f>L46-L47</f>
        <v>#REF!</v>
      </c>
      <c r="M53" s="1158" t="e">
        <f>M46-M47</f>
        <v>#REF!</v>
      </c>
      <c r="N53" s="1158" t="e">
        <f>N46-N47</f>
        <v>#REF!</v>
      </c>
      <c r="O53" s="1150" t="e">
        <f t="shared" si="2"/>
        <v>#REF!</v>
      </c>
      <c r="P53" s="1151" t="e">
        <f t="shared" si="3"/>
        <v>#REF!</v>
      </c>
      <c r="Q53" s="1150" t="e">
        <f t="shared" si="4"/>
        <v>#REF!</v>
      </c>
      <c r="R53" s="1151" t="e">
        <f t="shared" si="5"/>
        <v>#REF!</v>
      </c>
    </row>
    <row r="54" spans="1:18" ht="30" customHeight="1">
      <c r="A54" s="1506"/>
      <c r="B54" s="1508"/>
      <c r="C54" s="518" t="s">
        <v>104</v>
      </c>
      <c r="D54" s="1144" t="s">
        <v>14</v>
      </c>
      <c r="E54" s="1158">
        <f>E44+E34</f>
        <v>61.79</v>
      </c>
      <c r="F54" s="1158">
        <f>F44+F34</f>
        <v>31.439999999999998</v>
      </c>
      <c r="G54" s="1158">
        <f>G44+G34</f>
        <v>8.5709999999999997</v>
      </c>
      <c r="H54" s="1150">
        <f t="shared" si="18"/>
        <v>-22.869</v>
      </c>
      <c r="I54" s="1151">
        <f t="shared" si="19"/>
        <v>-0.72738549618320614</v>
      </c>
      <c r="J54" s="1150">
        <f t="shared" si="20"/>
        <v>-53.219000000000001</v>
      </c>
      <c r="K54" s="1151">
        <f t="shared" si="21"/>
        <v>-0.86128823434212654</v>
      </c>
      <c r="L54" s="1158" t="e">
        <f>E54+сентябрь!L54</f>
        <v>#REF!</v>
      </c>
      <c r="M54" s="1158" t="e">
        <f>F54+сентябрь!M54</f>
        <v>#REF!</v>
      </c>
      <c r="N54" s="1158" t="e">
        <f>G54+сентябрь!N54</f>
        <v>#REF!</v>
      </c>
      <c r="O54" s="1150" t="e">
        <f t="shared" si="2"/>
        <v>#REF!</v>
      </c>
      <c r="P54" s="1151" t="e">
        <f t="shared" si="3"/>
        <v>#REF!</v>
      </c>
      <c r="Q54" s="1150" t="e">
        <f t="shared" si="4"/>
        <v>#REF!</v>
      </c>
      <c r="R54" s="1151" t="e">
        <f t="shared" si="5"/>
        <v>#REF!</v>
      </c>
    </row>
    <row r="55" spans="1:18" ht="30" customHeight="1">
      <c r="A55" s="1506"/>
      <c r="B55" s="1508"/>
      <c r="C55" s="1149" t="s">
        <v>106</v>
      </c>
      <c r="D55" s="1144" t="s">
        <v>14</v>
      </c>
      <c r="E55" s="1158">
        <f>E53-E54</f>
        <v>2617.8020000000001</v>
      </c>
      <c r="F55" s="1158" t="e">
        <f>F53-F54</f>
        <v>#REF!</v>
      </c>
      <c r="G55" s="1158">
        <f>G53-G54</f>
        <v>2778.3380000000006</v>
      </c>
      <c r="H55" s="1150" t="e">
        <f t="shared" si="18"/>
        <v>#REF!</v>
      </c>
      <c r="I55" s="1151" t="e">
        <f t="shared" si="19"/>
        <v>#REF!</v>
      </c>
      <c r="J55" s="1150">
        <f t="shared" si="20"/>
        <v>160.53600000000051</v>
      </c>
      <c r="K55" s="1151">
        <f t="shared" si="21"/>
        <v>6.132472967779859E-2</v>
      </c>
      <c r="L55" s="1158" t="e">
        <f>E55+сентябрь!L55</f>
        <v>#REF!</v>
      </c>
      <c r="M55" s="1158" t="e">
        <f>F55+сентябрь!M55</f>
        <v>#REF!</v>
      </c>
      <c r="N55" s="1158" t="e">
        <f>G55+сентябрь!N55</f>
        <v>#REF!</v>
      </c>
      <c r="O55" s="1150" t="e">
        <f t="shared" si="2"/>
        <v>#REF!</v>
      </c>
      <c r="P55" s="1151" t="e">
        <f t="shared" si="3"/>
        <v>#REF!</v>
      </c>
      <c r="Q55" s="1150" t="e">
        <f t="shared" si="4"/>
        <v>#REF!</v>
      </c>
      <c r="R55" s="1151" t="e">
        <f t="shared" si="5"/>
        <v>#REF!</v>
      </c>
    </row>
    <row r="56" spans="1:18" ht="30" customHeight="1">
      <c r="A56" s="1506">
        <v>5</v>
      </c>
      <c r="B56" s="1507" t="s">
        <v>6</v>
      </c>
      <c r="C56" s="1144" t="s">
        <v>19</v>
      </c>
      <c r="D56" s="1144" t="s">
        <v>14</v>
      </c>
      <c r="E56" s="1148">
        <v>7176.2629999999999</v>
      </c>
      <c r="F56" s="586" t="e">
        <f>#REF!</f>
        <v>#REF!</v>
      </c>
      <c r="G56" s="586">
        <f>G57+G63</f>
        <v>7350.473</v>
      </c>
      <c r="H56" s="1150" t="e">
        <f t="shared" si="18"/>
        <v>#REF!</v>
      </c>
      <c r="I56" s="1151" t="e">
        <f t="shared" si="19"/>
        <v>#REF!</v>
      </c>
      <c r="J56" s="1150">
        <f t="shared" si="20"/>
        <v>174.21000000000004</v>
      </c>
      <c r="K56" s="1151">
        <f t="shared" si="21"/>
        <v>2.4275866143701818E-2</v>
      </c>
      <c r="L56" s="586" t="e">
        <f>E56+сентябрь!L56</f>
        <v>#REF!</v>
      </c>
      <c r="M56" s="586" t="e">
        <f>F56+сентябрь!M56</f>
        <v>#REF!</v>
      </c>
      <c r="N56" s="586" t="e">
        <f>G56+сентябрь!N56</f>
        <v>#REF!</v>
      </c>
      <c r="O56" s="1150" t="e">
        <f t="shared" si="2"/>
        <v>#REF!</v>
      </c>
      <c r="P56" s="1151" t="e">
        <f t="shared" si="3"/>
        <v>#REF!</v>
      </c>
      <c r="Q56" s="1150" t="e">
        <f t="shared" si="4"/>
        <v>#REF!</v>
      </c>
      <c r="R56" s="1151" t="e">
        <f t="shared" si="5"/>
        <v>#REF!</v>
      </c>
    </row>
    <row r="57" spans="1:18" ht="30" customHeight="1">
      <c r="A57" s="1506"/>
      <c r="B57" s="1507"/>
      <c r="C57" s="1283" t="s">
        <v>15</v>
      </c>
      <c r="D57" s="1144" t="s">
        <v>14</v>
      </c>
      <c r="E57" s="1152">
        <v>1381.3309999999999</v>
      </c>
      <c r="F57" s="1152" t="e">
        <f>#REF!</f>
        <v>#REF!</v>
      </c>
      <c r="G57" s="1152">
        <v>1082.8679999999999</v>
      </c>
      <c r="H57" s="1150" t="e">
        <f t="shared" si="18"/>
        <v>#REF!</v>
      </c>
      <c r="I57" s="1151" t="e">
        <f t="shared" si="19"/>
        <v>#REF!</v>
      </c>
      <c r="J57" s="1150">
        <f t="shared" si="20"/>
        <v>-298.46299999999997</v>
      </c>
      <c r="K57" s="1151">
        <f t="shared" si="21"/>
        <v>-0.21606913911292802</v>
      </c>
      <c r="L57" s="586" t="e">
        <f>E57+сентябрь!L57</f>
        <v>#REF!</v>
      </c>
      <c r="M57" s="586" t="e">
        <f>F57+сентябрь!M57</f>
        <v>#REF!</v>
      </c>
      <c r="N57" s="586" t="e">
        <f>G57+сентябрь!N57</f>
        <v>#REF!</v>
      </c>
      <c r="O57" s="1150" t="e">
        <f t="shared" si="2"/>
        <v>#REF!</v>
      </c>
      <c r="P57" s="1151" t="e">
        <f t="shared" si="3"/>
        <v>#REF!</v>
      </c>
      <c r="Q57" s="1150" t="e">
        <f t="shared" si="4"/>
        <v>#REF!</v>
      </c>
      <c r="R57" s="1151" t="e">
        <f t="shared" si="5"/>
        <v>#REF!</v>
      </c>
    </row>
    <row r="58" spans="1:18" ht="30" customHeight="1">
      <c r="A58" s="1506"/>
      <c r="B58" s="1507"/>
      <c r="C58" s="1283"/>
      <c r="D58" s="1144" t="s">
        <v>16</v>
      </c>
      <c r="E58" s="1154">
        <f>E57/E56</f>
        <v>0.19248611707792759</v>
      </c>
      <c r="F58" s="1154" t="e">
        <f>F57/F56</f>
        <v>#REF!</v>
      </c>
      <c r="G58" s="1168">
        <f>G57/G56</f>
        <v>0.14731949903087868</v>
      </c>
      <c r="H58" s="1155"/>
      <c r="I58" s="1156" t="e">
        <f>G58-F58</f>
        <v>#REF!</v>
      </c>
      <c r="J58" s="1157"/>
      <c r="K58" s="1156">
        <f>G58-E58</f>
        <v>-4.5166618047048912E-2</v>
      </c>
      <c r="L58" s="1154" t="e">
        <f>L57/L56</f>
        <v>#REF!</v>
      </c>
      <c r="M58" s="1154" t="e">
        <f>M57/M56</f>
        <v>#REF!</v>
      </c>
      <c r="N58" s="1154" t="e">
        <f>N57/N56</f>
        <v>#REF!</v>
      </c>
      <c r="O58" s="1155"/>
      <c r="P58" s="1156" t="e">
        <f>N58-M58</f>
        <v>#REF!</v>
      </c>
      <c r="Q58" s="1157"/>
      <c r="R58" s="1156" t="e">
        <f>N58-L58</f>
        <v>#REF!</v>
      </c>
    </row>
    <row r="59" spans="1:18" ht="30" hidden="1" customHeight="1">
      <c r="A59" s="1506"/>
      <c r="B59" s="1507"/>
      <c r="C59" s="1283" t="s">
        <v>17</v>
      </c>
      <c r="D59" s="1144" t="s">
        <v>14</v>
      </c>
      <c r="E59" s="1152">
        <v>1234.818</v>
      </c>
      <c r="F59" s="1152" t="e">
        <f>#REF!</f>
        <v>#REF!</v>
      </c>
      <c r="G59" s="1152" t="e">
        <f>F60*G56</f>
        <v>#REF!</v>
      </c>
      <c r="H59" s="1150" t="e">
        <f t="shared" si="18"/>
        <v>#REF!</v>
      </c>
      <c r="I59" s="1151" t="e">
        <f t="shared" si="19"/>
        <v>#REF!</v>
      </c>
      <c r="J59" s="1150" t="e">
        <f t="shared" si="20"/>
        <v>#REF!</v>
      </c>
      <c r="K59" s="1151" t="e">
        <f t="shared" si="21"/>
        <v>#REF!</v>
      </c>
      <c r="L59" s="586" t="e">
        <f>E59+сентябрь!L59</f>
        <v>#REF!</v>
      </c>
      <c r="M59" s="586" t="e">
        <f>F59+сентябрь!M59</f>
        <v>#REF!</v>
      </c>
      <c r="N59" s="586" t="e">
        <f>G59+сентябрь!N59</f>
        <v>#REF!</v>
      </c>
      <c r="O59" s="1150" t="e">
        <f t="shared" si="2"/>
        <v>#REF!</v>
      </c>
      <c r="P59" s="1151" t="e">
        <f t="shared" si="3"/>
        <v>#REF!</v>
      </c>
      <c r="Q59" s="1150" t="e">
        <f t="shared" si="4"/>
        <v>#REF!</v>
      </c>
      <c r="R59" s="1151" t="e">
        <f t="shared" si="5"/>
        <v>#REF!</v>
      </c>
    </row>
    <row r="60" spans="1:18" ht="30" hidden="1" customHeight="1">
      <c r="A60" s="1506"/>
      <c r="B60" s="1507"/>
      <c r="C60" s="1283"/>
      <c r="D60" s="1144" t="s">
        <v>16</v>
      </c>
      <c r="E60" s="1154">
        <f>E59/E56</f>
        <v>0.17206978060865383</v>
      </c>
      <c r="F60" s="1154" t="e">
        <f>F59/F56</f>
        <v>#REF!</v>
      </c>
      <c r="G60" s="1154" t="e">
        <f>G59/G56</f>
        <v>#REF!</v>
      </c>
      <c r="H60" s="1150" t="e">
        <f t="shared" si="18"/>
        <v>#REF!</v>
      </c>
      <c r="I60" s="1151" t="e">
        <f t="shared" si="19"/>
        <v>#REF!</v>
      </c>
      <c r="J60" s="1150" t="e">
        <f t="shared" si="20"/>
        <v>#REF!</v>
      </c>
      <c r="K60" s="1151" t="e">
        <f t="shared" si="21"/>
        <v>#REF!</v>
      </c>
      <c r="L60" s="1154" t="e">
        <f>L59/L56</f>
        <v>#REF!</v>
      </c>
      <c r="M60" s="1154" t="e">
        <f>M59/M56</f>
        <v>#REF!</v>
      </c>
      <c r="N60" s="1154" t="e">
        <f>N59/N56</f>
        <v>#REF!</v>
      </c>
      <c r="O60" s="1150" t="e">
        <f t="shared" si="2"/>
        <v>#REF!</v>
      </c>
      <c r="P60" s="1151" t="e">
        <f t="shared" si="3"/>
        <v>#REF!</v>
      </c>
      <c r="Q60" s="1150" t="e">
        <f t="shared" si="4"/>
        <v>#REF!</v>
      </c>
      <c r="R60" s="1151" t="e">
        <f t="shared" si="5"/>
        <v>#REF!</v>
      </c>
    </row>
    <row r="61" spans="1:18" ht="30" hidden="1" customHeight="1">
      <c r="A61" s="1506"/>
      <c r="B61" s="1507"/>
      <c r="C61" s="1283" t="s">
        <v>18</v>
      </c>
      <c r="D61" s="1144" t="s">
        <v>14</v>
      </c>
      <c r="E61" s="1152">
        <v>146.51299999999992</v>
      </c>
      <c r="F61" s="1152" t="e">
        <f>F57-F59</f>
        <v>#REF!</v>
      </c>
      <c r="G61" s="1152" t="e">
        <f>G57-G59</f>
        <v>#REF!</v>
      </c>
      <c r="H61" s="1150" t="e">
        <f t="shared" si="18"/>
        <v>#REF!</v>
      </c>
      <c r="I61" s="1151" t="e">
        <f t="shared" si="19"/>
        <v>#REF!</v>
      </c>
      <c r="J61" s="1150" t="e">
        <f t="shared" si="20"/>
        <v>#REF!</v>
      </c>
      <c r="K61" s="1151" t="e">
        <f t="shared" si="21"/>
        <v>#REF!</v>
      </c>
      <c r="L61" s="586" t="e">
        <f>E61+сентябрь!L61</f>
        <v>#REF!</v>
      </c>
      <c r="M61" s="586" t="e">
        <f>F61+сентябрь!M61</f>
        <v>#REF!</v>
      </c>
      <c r="N61" s="586" t="e">
        <f>G61+сентябрь!N61</f>
        <v>#REF!</v>
      </c>
      <c r="O61" s="1150" t="e">
        <f t="shared" si="2"/>
        <v>#REF!</v>
      </c>
      <c r="P61" s="1151" t="e">
        <f t="shared" si="3"/>
        <v>#REF!</v>
      </c>
      <c r="Q61" s="1150" t="e">
        <f t="shared" si="4"/>
        <v>#REF!</v>
      </c>
      <c r="R61" s="1151" t="e">
        <f t="shared" si="5"/>
        <v>#REF!</v>
      </c>
    </row>
    <row r="62" spans="1:18" ht="30" hidden="1" customHeight="1">
      <c r="A62" s="1506"/>
      <c r="B62" s="1507"/>
      <c r="C62" s="1283"/>
      <c r="D62" s="1144" t="s">
        <v>16</v>
      </c>
      <c r="E62" s="1154">
        <f>E61/E56</f>
        <v>2.0416336469273759E-2</v>
      </c>
      <c r="F62" s="1154" t="e">
        <f>F61/F56</f>
        <v>#REF!</v>
      </c>
      <c r="G62" s="1154" t="e">
        <f>G61/G56</f>
        <v>#REF!</v>
      </c>
      <c r="H62" s="1150" t="e">
        <f t="shared" si="18"/>
        <v>#REF!</v>
      </c>
      <c r="I62" s="1151" t="e">
        <f t="shared" si="19"/>
        <v>#REF!</v>
      </c>
      <c r="J62" s="1150" t="e">
        <f t="shared" si="20"/>
        <v>#REF!</v>
      </c>
      <c r="K62" s="1151" t="e">
        <f t="shared" si="21"/>
        <v>#REF!</v>
      </c>
      <c r="L62" s="1154" t="e">
        <f>L61/L56</f>
        <v>#REF!</v>
      </c>
      <c r="M62" s="1154" t="e">
        <f>M61/M56</f>
        <v>#REF!</v>
      </c>
      <c r="N62" s="1154" t="e">
        <f>N61/N56</f>
        <v>#REF!</v>
      </c>
      <c r="O62" s="1150" t="e">
        <f t="shared" si="2"/>
        <v>#REF!</v>
      </c>
      <c r="P62" s="1151" t="e">
        <f t="shared" si="3"/>
        <v>#REF!</v>
      </c>
      <c r="Q62" s="1150" t="e">
        <f t="shared" si="4"/>
        <v>#REF!</v>
      </c>
      <c r="R62" s="1151" t="e">
        <f t="shared" si="5"/>
        <v>#REF!</v>
      </c>
    </row>
    <row r="63" spans="1:18" ht="30" customHeight="1">
      <c r="A63" s="1506"/>
      <c r="B63" s="1507"/>
      <c r="C63" s="1149" t="s">
        <v>111</v>
      </c>
      <c r="D63" s="1144" t="s">
        <v>14</v>
      </c>
      <c r="E63" s="1158">
        <v>5794.9319999999998</v>
      </c>
      <c r="F63" s="1158" t="e">
        <f>#REF!</f>
        <v>#REF!</v>
      </c>
      <c r="G63" s="1158">
        <f>G64+G65</f>
        <v>6267.6049999999996</v>
      </c>
      <c r="H63" s="1150" t="e">
        <f t="shared" si="18"/>
        <v>#REF!</v>
      </c>
      <c r="I63" s="1151" t="e">
        <f t="shared" si="19"/>
        <v>#REF!</v>
      </c>
      <c r="J63" s="1150">
        <f t="shared" si="20"/>
        <v>472.67299999999977</v>
      </c>
      <c r="K63" s="1151">
        <f t="shared" si="21"/>
        <v>8.156661717514542E-2</v>
      </c>
      <c r="L63" s="1158" t="e">
        <f>L56-L57</f>
        <v>#REF!</v>
      </c>
      <c r="M63" s="1158" t="e">
        <f>M56-M57</f>
        <v>#REF!</v>
      </c>
      <c r="N63" s="1158" t="e">
        <f>N56-N57</f>
        <v>#REF!</v>
      </c>
      <c r="O63" s="1150" t="e">
        <f t="shared" si="2"/>
        <v>#REF!</v>
      </c>
      <c r="P63" s="1151" t="e">
        <f t="shared" si="3"/>
        <v>#REF!</v>
      </c>
      <c r="Q63" s="1150" t="e">
        <f t="shared" si="4"/>
        <v>#REF!</v>
      </c>
      <c r="R63" s="1151" t="e">
        <f t="shared" si="5"/>
        <v>#REF!</v>
      </c>
    </row>
    <row r="64" spans="1:18" ht="30" customHeight="1">
      <c r="A64" s="1506"/>
      <c r="B64" s="1507"/>
      <c r="C64" s="518" t="s">
        <v>104</v>
      </c>
      <c r="D64" s="1144" t="s">
        <v>14</v>
      </c>
      <c r="E64" s="1158">
        <v>0</v>
      </c>
      <c r="F64" s="1158"/>
      <c r="G64" s="1158"/>
      <c r="H64" s="1150">
        <f t="shared" si="18"/>
        <v>0</v>
      </c>
      <c r="I64" s="1151" t="str">
        <f t="shared" si="19"/>
        <v xml:space="preserve"> </v>
      </c>
      <c r="J64" s="1150">
        <f t="shared" si="20"/>
        <v>0</v>
      </c>
      <c r="K64" s="1151" t="str">
        <f t="shared" si="21"/>
        <v xml:space="preserve"> </v>
      </c>
      <c r="L64" s="1158" t="e">
        <f>E64+сентябрь!L64</f>
        <v>#REF!</v>
      </c>
      <c r="M64" s="1158" t="e">
        <f>F64+сентябрь!M64</f>
        <v>#REF!</v>
      </c>
      <c r="N64" s="1158" t="e">
        <f>G64+сентябрь!N64</f>
        <v>#REF!</v>
      </c>
      <c r="O64" s="1150" t="e">
        <f t="shared" si="2"/>
        <v>#REF!</v>
      </c>
      <c r="P64" s="1151" t="e">
        <f t="shared" si="3"/>
        <v>#REF!</v>
      </c>
      <c r="Q64" s="1150" t="e">
        <f t="shared" si="4"/>
        <v>#REF!</v>
      </c>
      <c r="R64" s="1151" t="e">
        <f t="shared" si="5"/>
        <v>#REF!</v>
      </c>
    </row>
    <row r="65" spans="1:18" ht="30" customHeight="1">
      <c r="A65" s="1506"/>
      <c r="B65" s="1507"/>
      <c r="C65" s="1149" t="s">
        <v>106</v>
      </c>
      <c r="D65" s="1144" t="s">
        <v>14</v>
      </c>
      <c r="E65" s="1158">
        <f>E63-E64</f>
        <v>5794.9319999999998</v>
      </c>
      <c r="F65" s="1158" t="e">
        <f>F63-F64</f>
        <v>#REF!</v>
      </c>
      <c r="G65" s="1158">
        <v>6267.6049999999996</v>
      </c>
      <c r="H65" s="1150" t="e">
        <f t="shared" si="18"/>
        <v>#REF!</v>
      </c>
      <c r="I65" s="1151" t="e">
        <f t="shared" si="19"/>
        <v>#REF!</v>
      </c>
      <c r="J65" s="1150">
        <f t="shared" si="20"/>
        <v>472.67299999999977</v>
      </c>
      <c r="K65" s="1151">
        <f t="shared" si="21"/>
        <v>8.156661717514542E-2</v>
      </c>
      <c r="L65" s="1158" t="e">
        <f>E65+сентябрь!L65</f>
        <v>#REF!</v>
      </c>
      <c r="M65" s="1158" t="e">
        <f>F65+сентябрь!M65</f>
        <v>#REF!</v>
      </c>
      <c r="N65" s="1158" t="e">
        <f>G65+сентябрь!N65</f>
        <v>#REF!</v>
      </c>
      <c r="O65" s="1150" t="e">
        <f t="shared" si="2"/>
        <v>#REF!</v>
      </c>
      <c r="P65" s="1151" t="e">
        <f t="shared" si="3"/>
        <v>#REF!</v>
      </c>
      <c r="Q65" s="1150" t="e">
        <f t="shared" si="4"/>
        <v>#REF!</v>
      </c>
      <c r="R65" s="1151" t="e">
        <f t="shared" si="5"/>
        <v>#REF!</v>
      </c>
    </row>
    <row r="66" spans="1:18" ht="30" customHeight="1">
      <c r="A66" s="1506">
        <v>6</v>
      </c>
      <c r="B66" s="1507" t="s">
        <v>7</v>
      </c>
      <c r="C66" s="1144" t="s">
        <v>19</v>
      </c>
      <c r="D66" s="1144" t="s">
        <v>14</v>
      </c>
      <c r="E66" s="1148">
        <v>20519.462</v>
      </c>
      <c r="F66" s="586" t="e">
        <f>#REF!</f>
        <v>#REF!</v>
      </c>
      <c r="G66" s="586">
        <f>G67+G73</f>
        <v>20534.702000000001</v>
      </c>
      <c r="H66" s="1150" t="e">
        <f t="shared" si="18"/>
        <v>#REF!</v>
      </c>
      <c r="I66" s="1151" t="e">
        <f t="shared" si="19"/>
        <v>#REF!</v>
      </c>
      <c r="J66" s="1150">
        <f t="shared" si="20"/>
        <v>15.240000000001601</v>
      </c>
      <c r="K66" s="1151">
        <f t="shared" si="21"/>
        <v>7.4270953107842693E-4</v>
      </c>
      <c r="L66" s="586" t="e">
        <f>E66+сентябрь!L66</f>
        <v>#REF!</v>
      </c>
      <c r="M66" s="586" t="e">
        <f>F66+сентябрь!M66</f>
        <v>#REF!</v>
      </c>
      <c r="N66" s="586" t="e">
        <f>G66+сентябрь!N66</f>
        <v>#REF!</v>
      </c>
      <c r="O66" s="1150" t="e">
        <f t="shared" si="2"/>
        <v>#REF!</v>
      </c>
      <c r="P66" s="1151" t="e">
        <f t="shared" si="3"/>
        <v>#REF!</v>
      </c>
      <c r="Q66" s="1150" t="e">
        <f t="shared" si="4"/>
        <v>#REF!</v>
      </c>
      <c r="R66" s="1151" t="e">
        <f t="shared" si="5"/>
        <v>#REF!</v>
      </c>
    </row>
    <row r="67" spans="1:18" ht="30" customHeight="1">
      <c r="A67" s="1506"/>
      <c r="B67" s="1507"/>
      <c r="C67" s="1283" t="s">
        <v>15</v>
      </c>
      <c r="D67" s="1144" t="s">
        <v>14</v>
      </c>
      <c r="E67" s="1152">
        <v>4224.4719999999998</v>
      </c>
      <c r="F67" s="1152" t="e">
        <f>#REF!</f>
        <v>#REF!</v>
      </c>
      <c r="G67" s="1152">
        <v>3500.1990000000001</v>
      </c>
      <c r="H67" s="1150" t="e">
        <f t="shared" si="18"/>
        <v>#REF!</v>
      </c>
      <c r="I67" s="1151" t="e">
        <f t="shared" si="19"/>
        <v>#REF!</v>
      </c>
      <c r="J67" s="1150">
        <f t="shared" si="20"/>
        <v>-724.27299999999968</v>
      </c>
      <c r="K67" s="1151">
        <f t="shared" si="21"/>
        <v>-0.17144698793127278</v>
      </c>
      <c r="L67" s="586" t="e">
        <f>E67+сентябрь!L67</f>
        <v>#REF!</v>
      </c>
      <c r="M67" s="586" t="e">
        <f>F67+сентябрь!M67</f>
        <v>#REF!</v>
      </c>
      <c r="N67" s="586" t="e">
        <f>G67+сентябрь!N67</f>
        <v>#REF!</v>
      </c>
      <c r="O67" s="1150" t="e">
        <f t="shared" si="2"/>
        <v>#REF!</v>
      </c>
      <c r="P67" s="1151" t="e">
        <f t="shared" si="3"/>
        <v>#REF!</v>
      </c>
      <c r="Q67" s="1150" t="e">
        <f t="shared" si="4"/>
        <v>#REF!</v>
      </c>
      <c r="R67" s="1151" t="e">
        <f t="shared" si="5"/>
        <v>#REF!</v>
      </c>
    </row>
    <row r="68" spans="1:18" ht="30" customHeight="1">
      <c r="A68" s="1506"/>
      <c r="B68" s="1507"/>
      <c r="C68" s="1283"/>
      <c r="D68" s="1144" t="s">
        <v>16</v>
      </c>
      <c r="E68" s="1154">
        <f>E67/E66</f>
        <v>0.20587635289853115</v>
      </c>
      <c r="F68" s="1154" t="e">
        <f>F67/F66</f>
        <v>#REF!</v>
      </c>
      <c r="G68" s="1154">
        <f>G67/G66</f>
        <v>0.1704528753326929</v>
      </c>
      <c r="H68" s="1155"/>
      <c r="I68" s="1156" t="e">
        <f>G68-F68</f>
        <v>#REF!</v>
      </c>
      <c r="J68" s="1157"/>
      <c r="K68" s="1156">
        <f>G68-E68</f>
        <v>-3.5423477565838246E-2</v>
      </c>
      <c r="L68" s="1154" t="e">
        <f>L67/L66</f>
        <v>#REF!</v>
      </c>
      <c r="M68" s="1154" t="e">
        <f>M67/M66</f>
        <v>#REF!</v>
      </c>
      <c r="N68" s="1154" t="e">
        <f>N67/N66</f>
        <v>#REF!</v>
      </c>
      <c r="O68" s="1155"/>
      <c r="P68" s="1156" t="e">
        <f>N68-M68</f>
        <v>#REF!</v>
      </c>
      <c r="Q68" s="1157"/>
      <c r="R68" s="1156" t="e">
        <f>N68-L68</f>
        <v>#REF!</v>
      </c>
    </row>
    <row r="69" spans="1:18" ht="30" hidden="1" customHeight="1">
      <c r="A69" s="1506"/>
      <c r="B69" s="1507"/>
      <c r="C69" s="1283" t="s">
        <v>17</v>
      </c>
      <c r="D69" s="1144" t="s">
        <v>14</v>
      </c>
      <c r="E69" s="1152">
        <v>4285.0860000000002</v>
      </c>
      <c r="F69" s="1152" t="e">
        <f>#REF!</f>
        <v>#REF!</v>
      </c>
      <c r="G69" s="1152" t="e">
        <f>F70*G66</f>
        <v>#REF!</v>
      </c>
      <c r="H69" s="1150" t="e">
        <f t="shared" si="18"/>
        <v>#REF!</v>
      </c>
      <c r="I69" s="1151" t="e">
        <f t="shared" si="19"/>
        <v>#REF!</v>
      </c>
      <c r="J69" s="1150" t="e">
        <f t="shared" si="20"/>
        <v>#REF!</v>
      </c>
      <c r="K69" s="1151" t="e">
        <f t="shared" si="21"/>
        <v>#REF!</v>
      </c>
      <c r="L69" s="586" t="e">
        <f>E69+сентябрь!L69</f>
        <v>#REF!</v>
      </c>
      <c r="M69" s="586" t="e">
        <f>F69+сентябрь!M69</f>
        <v>#REF!</v>
      </c>
      <c r="N69" s="586" t="e">
        <f>G69+сентябрь!N69</f>
        <v>#REF!</v>
      </c>
      <c r="O69" s="1150" t="e">
        <f t="shared" si="2"/>
        <v>#REF!</v>
      </c>
      <c r="P69" s="1151" t="e">
        <f t="shared" si="3"/>
        <v>#REF!</v>
      </c>
      <c r="Q69" s="1150" t="e">
        <f t="shared" si="4"/>
        <v>#REF!</v>
      </c>
      <c r="R69" s="1151" t="e">
        <f t="shared" si="5"/>
        <v>#REF!</v>
      </c>
    </row>
    <row r="70" spans="1:18" ht="30" hidden="1" customHeight="1">
      <c r="A70" s="1506"/>
      <c r="B70" s="1507"/>
      <c r="C70" s="1283"/>
      <c r="D70" s="1144" t="s">
        <v>16</v>
      </c>
      <c r="E70" s="1154">
        <f>E69/E66</f>
        <v>0.2088303289823096</v>
      </c>
      <c r="F70" s="1154" t="e">
        <f>F69/F66</f>
        <v>#REF!</v>
      </c>
      <c r="G70" s="1154" t="e">
        <f>G69/G66</f>
        <v>#REF!</v>
      </c>
      <c r="H70" s="1150" t="e">
        <f t="shared" si="18"/>
        <v>#REF!</v>
      </c>
      <c r="I70" s="1151" t="e">
        <f t="shared" si="19"/>
        <v>#REF!</v>
      </c>
      <c r="J70" s="1150" t="e">
        <f t="shared" si="20"/>
        <v>#REF!</v>
      </c>
      <c r="K70" s="1151" t="e">
        <f t="shared" si="21"/>
        <v>#REF!</v>
      </c>
      <c r="L70" s="1154" t="e">
        <f>L69/L66</f>
        <v>#REF!</v>
      </c>
      <c r="M70" s="1154" t="e">
        <f>M69/M66</f>
        <v>#REF!</v>
      </c>
      <c r="N70" s="1154" t="e">
        <f>N69/N66</f>
        <v>#REF!</v>
      </c>
      <c r="O70" s="1150" t="e">
        <f t="shared" si="2"/>
        <v>#REF!</v>
      </c>
      <c r="P70" s="1151" t="e">
        <f t="shared" si="3"/>
        <v>#REF!</v>
      </c>
      <c r="Q70" s="1150" t="e">
        <f t="shared" si="4"/>
        <v>#REF!</v>
      </c>
      <c r="R70" s="1151" t="e">
        <f t="shared" si="5"/>
        <v>#REF!</v>
      </c>
    </row>
    <row r="71" spans="1:18" ht="30" hidden="1" customHeight="1">
      <c r="A71" s="1506"/>
      <c r="B71" s="1507"/>
      <c r="C71" s="1283" t="s">
        <v>18</v>
      </c>
      <c r="D71" s="1144" t="s">
        <v>14</v>
      </c>
      <c r="E71" s="1152">
        <v>-60.614000000000487</v>
      </c>
      <c r="F71" s="1152" t="e">
        <f>F67-F69</f>
        <v>#REF!</v>
      </c>
      <c r="G71" s="1152" t="e">
        <f>G67-G69</f>
        <v>#REF!</v>
      </c>
      <c r="H71" s="1150" t="e">
        <f t="shared" si="18"/>
        <v>#REF!</v>
      </c>
      <c r="I71" s="1151" t="e">
        <f t="shared" si="19"/>
        <v>#REF!</v>
      </c>
      <c r="J71" s="1150" t="e">
        <f t="shared" si="20"/>
        <v>#REF!</v>
      </c>
      <c r="K71" s="1151" t="e">
        <f t="shared" si="21"/>
        <v>#REF!</v>
      </c>
      <c r="L71" s="586" t="e">
        <f>E71+сентябрь!L71</f>
        <v>#REF!</v>
      </c>
      <c r="M71" s="586" t="e">
        <f>F71+сентябрь!M71</f>
        <v>#REF!</v>
      </c>
      <c r="N71" s="586" t="e">
        <f>G71+сентябрь!N71</f>
        <v>#REF!</v>
      </c>
      <c r="O71" s="1150" t="e">
        <f t="shared" ref="O71:O134" si="22">N71-M71</f>
        <v>#REF!</v>
      </c>
      <c r="P71" s="1151" t="e">
        <f t="shared" ref="P71:P134" si="23">IF(M71=0," ",O71/M71)</f>
        <v>#REF!</v>
      </c>
      <c r="Q71" s="1150" t="e">
        <f t="shared" ref="Q71:Q134" si="24">N71-L71</f>
        <v>#REF!</v>
      </c>
      <c r="R71" s="1151" t="e">
        <f t="shared" ref="R71:R134" si="25">IF(L71=0," ",Q71/L71)</f>
        <v>#REF!</v>
      </c>
    </row>
    <row r="72" spans="1:18" ht="30" hidden="1" customHeight="1">
      <c r="A72" s="1506"/>
      <c r="B72" s="1507"/>
      <c r="C72" s="1283"/>
      <c r="D72" s="1144" t="s">
        <v>16</v>
      </c>
      <c r="E72" s="1154">
        <f>E71/E66</f>
        <v>-2.9539760837784387E-3</v>
      </c>
      <c r="F72" s="1154" t="e">
        <f>F71/F66</f>
        <v>#REF!</v>
      </c>
      <c r="G72" s="1154" t="e">
        <f>G71/G66</f>
        <v>#REF!</v>
      </c>
      <c r="H72" s="1150" t="e">
        <f t="shared" si="18"/>
        <v>#REF!</v>
      </c>
      <c r="I72" s="1151" t="e">
        <f t="shared" si="19"/>
        <v>#REF!</v>
      </c>
      <c r="J72" s="1150" t="e">
        <f t="shared" si="20"/>
        <v>#REF!</v>
      </c>
      <c r="K72" s="1151" t="e">
        <f t="shared" si="21"/>
        <v>#REF!</v>
      </c>
      <c r="L72" s="1154" t="e">
        <f>L71/L66</f>
        <v>#REF!</v>
      </c>
      <c r="M72" s="1154" t="e">
        <f>M71/M66</f>
        <v>#REF!</v>
      </c>
      <c r="N72" s="1154" t="e">
        <f>N71/N66</f>
        <v>#REF!</v>
      </c>
      <c r="O72" s="1150" t="e">
        <f t="shared" si="22"/>
        <v>#REF!</v>
      </c>
      <c r="P72" s="1151" t="e">
        <f t="shared" si="23"/>
        <v>#REF!</v>
      </c>
      <c r="Q72" s="1150" t="e">
        <f t="shared" si="24"/>
        <v>#REF!</v>
      </c>
      <c r="R72" s="1151" t="e">
        <f t="shared" si="25"/>
        <v>#REF!</v>
      </c>
    </row>
    <row r="73" spans="1:18" ht="30" customHeight="1">
      <c r="A73" s="1506"/>
      <c r="B73" s="1507"/>
      <c r="C73" s="1149" t="s">
        <v>111</v>
      </c>
      <c r="D73" s="1144" t="s">
        <v>14</v>
      </c>
      <c r="E73" s="1158">
        <v>16294.99</v>
      </c>
      <c r="F73" s="1158" t="e">
        <f>#REF!</f>
        <v>#REF!</v>
      </c>
      <c r="G73" s="1158">
        <f>G74+G75</f>
        <v>17034.503000000001</v>
      </c>
      <c r="H73" s="1150" t="e">
        <f t="shared" si="18"/>
        <v>#REF!</v>
      </c>
      <c r="I73" s="1151" t="e">
        <f t="shared" si="19"/>
        <v>#REF!</v>
      </c>
      <c r="J73" s="1150">
        <f t="shared" si="20"/>
        <v>739.51300000000083</v>
      </c>
      <c r="K73" s="1151">
        <f t="shared" si="21"/>
        <v>4.5382844665753146E-2</v>
      </c>
      <c r="L73" s="1158" t="e">
        <f>L66-L67</f>
        <v>#REF!</v>
      </c>
      <c r="M73" s="1158" t="e">
        <f>M66-M67</f>
        <v>#REF!</v>
      </c>
      <c r="N73" s="1158" t="e">
        <f>N66-N67</f>
        <v>#REF!</v>
      </c>
      <c r="O73" s="1150" t="e">
        <f t="shared" si="22"/>
        <v>#REF!</v>
      </c>
      <c r="P73" s="1151" t="e">
        <f t="shared" si="23"/>
        <v>#REF!</v>
      </c>
      <c r="Q73" s="1150" t="e">
        <f t="shared" si="24"/>
        <v>#REF!</v>
      </c>
      <c r="R73" s="1151" t="e">
        <f t="shared" si="25"/>
        <v>#REF!</v>
      </c>
    </row>
    <row r="74" spans="1:18" ht="30" customHeight="1">
      <c r="A74" s="1506"/>
      <c r="B74" s="1507"/>
      <c r="C74" s="518" t="s">
        <v>104</v>
      </c>
      <c r="D74" s="1144" t="s">
        <v>14</v>
      </c>
      <c r="E74" s="1158">
        <v>0</v>
      </c>
      <c r="F74" s="1158"/>
      <c r="G74" s="1158"/>
      <c r="H74" s="1150">
        <f t="shared" si="18"/>
        <v>0</v>
      </c>
      <c r="I74" s="1151" t="str">
        <f t="shared" si="19"/>
        <v xml:space="preserve"> </v>
      </c>
      <c r="J74" s="1150">
        <f t="shared" si="20"/>
        <v>0</v>
      </c>
      <c r="K74" s="1151" t="str">
        <f t="shared" si="21"/>
        <v xml:space="preserve"> </v>
      </c>
      <c r="L74" s="1158" t="e">
        <f>E74+сентябрь!L74</f>
        <v>#REF!</v>
      </c>
      <c r="M74" s="1158" t="e">
        <f>F74+сентябрь!M74</f>
        <v>#REF!</v>
      </c>
      <c r="N74" s="1158" t="e">
        <f>G74+сентябрь!N74</f>
        <v>#REF!</v>
      </c>
      <c r="O74" s="1150" t="e">
        <f t="shared" si="22"/>
        <v>#REF!</v>
      </c>
      <c r="P74" s="1151" t="e">
        <f t="shared" si="23"/>
        <v>#REF!</v>
      </c>
      <c r="Q74" s="1150" t="e">
        <f t="shared" si="24"/>
        <v>#REF!</v>
      </c>
      <c r="R74" s="1151" t="e">
        <f t="shared" si="25"/>
        <v>#REF!</v>
      </c>
    </row>
    <row r="75" spans="1:18" ht="30" customHeight="1">
      <c r="A75" s="1506"/>
      <c r="B75" s="1507"/>
      <c r="C75" s="1149" t="s">
        <v>106</v>
      </c>
      <c r="D75" s="1144" t="s">
        <v>14</v>
      </c>
      <c r="E75" s="1158">
        <f>E73-E74</f>
        <v>16294.99</v>
      </c>
      <c r="F75" s="1158" t="e">
        <f>F73-F74</f>
        <v>#REF!</v>
      </c>
      <c r="G75" s="1158">
        <v>17034.503000000001</v>
      </c>
      <c r="H75" s="1150" t="e">
        <f t="shared" si="18"/>
        <v>#REF!</v>
      </c>
      <c r="I75" s="1151" t="e">
        <f t="shared" si="19"/>
        <v>#REF!</v>
      </c>
      <c r="J75" s="1150">
        <f t="shared" si="20"/>
        <v>739.51300000000083</v>
      </c>
      <c r="K75" s="1151">
        <f t="shared" si="21"/>
        <v>4.5382844665753146E-2</v>
      </c>
      <c r="L75" s="1158" t="e">
        <f>E75+сентябрь!L75</f>
        <v>#REF!</v>
      </c>
      <c r="M75" s="1158" t="e">
        <f>F75+сентябрь!M75</f>
        <v>#REF!</v>
      </c>
      <c r="N75" s="1158" t="e">
        <f>G75+сентябрь!N75</f>
        <v>#REF!</v>
      </c>
      <c r="O75" s="1150" t="e">
        <f t="shared" si="22"/>
        <v>#REF!</v>
      </c>
      <c r="P75" s="1151" t="e">
        <f t="shared" si="23"/>
        <v>#REF!</v>
      </c>
      <c r="Q75" s="1150" t="e">
        <f t="shared" si="24"/>
        <v>#REF!</v>
      </c>
      <c r="R75" s="1151" t="e">
        <f t="shared" si="25"/>
        <v>#REF!</v>
      </c>
    </row>
    <row r="76" spans="1:18" ht="30" customHeight="1">
      <c r="A76" s="1506">
        <v>7</v>
      </c>
      <c r="B76" s="1507" t="s">
        <v>8</v>
      </c>
      <c r="C76" s="1144" t="s">
        <v>19</v>
      </c>
      <c r="D76" s="1144" t="s">
        <v>14</v>
      </c>
      <c r="E76" s="1148">
        <v>8498.73</v>
      </c>
      <c r="F76" s="586" t="e">
        <f>#REF!</f>
        <v>#REF!</v>
      </c>
      <c r="G76" s="586">
        <f>G77+G83</f>
        <v>8382.8369999999995</v>
      </c>
      <c r="H76" s="1150" t="e">
        <f t="shared" si="18"/>
        <v>#REF!</v>
      </c>
      <c r="I76" s="1151" t="e">
        <f t="shared" si="19"/>
        <v>#REF!</v>
      </c>
      <c r="J76" s="1150">
        <f t="shared" si="20"/>
        <v>-115.89300000000003</v>
      </c>
      <c r="K76" s="1151">
        <f t="shared" si="21"/>
        <v>-1.3636508042966424E-2</v>
      </c>
      <c r="L76" s="586" t="e">
        <f>E76+сентябрь!L76</f>
        <v>#REF!</v>
      </c>
      <c r="M76" s="586" t="e">
        <f>F76+сентябрь!M76</f>
        <v>#REF!</v>
      </c>
      <c r="N76" s="586" t="e">
        <f>G76+сентябрь!N76</f>
        <v>#REF!</v>
      </c>
      <c r="O76" s="1150" t="e">
        <f t="shared" si="22"/>
        <v>#REF!</v>
      </c>
      <c r="P76" s="1151" t="e">
        <f t="shared" si="23"/>
        <v>#REF!</v>
      </c>
      <c r="Q76" s="1150" t="e">
        <f t="shared" si="24"/>
        <v>#REF!</v>
      </c>
      <c r="R76" s="1151" t="e">
        <f t="shared" si="25"/>
        <v>#REF!</v>
      </c>
    </row>
    <row r="77" spans="1:18" ht="30" customHeight="1">
      <c r="A77" s="1506"/>
      <c r="B77" s="1507"/>
      <c r="C77" s="1283" t="s">
        <v>15</v>
      </c>
      <c r="D77" s="1144" t="s">
        <v>14</v>
      </c>
      <c r="E77" s="1152">
        <v>1139.94</v>
      </c>
      <c r="F77" s="1152" t="e">
        <f>#REF!</f>
        <v>#REF!</v>
      </c>
      <c r="G77" s="1152">
        <v>1285.9090000000001</v>
      </c>
      <c r="H77" s="1150" t="e">
        <f t="shared" si="18"/>
        <v>#REF!</v>
      </c>
      <c r="I77" s="1151" t="e">
        <f t="shared" si="19"/>
        <v>#REF!</v>
      </c>
      <c r="J77" s="1150">
        <f t="shared" si="20"/>
        <v>145.96900000000005</v>
      </c>
      <c r="K77" s="1151">
        <f t="shared" si="21"/>
        <v>0.12804972191518857</v>
      </c>
      <c r="L77" s="586" t="e">
        <f>E77+сентябрь!L77</f>
        <v>#REF!</v>
      </c>
      <c r="M77" s="586" t="e">
        <f>F77+сентябрь!M77</f>
        <v>#REF!</v>
      </c>
      <c r="N77" s="586" t="e">
        <f>G77+сентябрь!N77</f>
        <v>#REF!</v>
      </c>
      <c r="O77" s="1150" t="e">
        <f t="shared" si="22"/>
        <v>#REF!</v>
      </c>
      <c r="P77" s="1151" t="e">
        <f t="shared" si="23"/>
        <v>#REF!</v>
      </c>
      <c r="Q77" s="1150" t="e">
        <f t="shared" si="24"/>
        <v>#REF!</v>
      </c>
      <c r="R77" s="1151" t="e">
        <f t="shared" si="25"/>
        <v>#REF!</v>
      </c>
    </row>
    <row r="78" spans="1:18" ht="30" customHeight="1">
      <c r="A78" s="1506"/>
      <c r="B78" s="1507"/>
      <c r="C78" s="1283"/>
      <c r="D78" s="1144" t="s">
        <v>16</v>
      </c>
      <c r="E78" s="1165">
        <f>E77/E76</f>
        <v>0.13413062892926356</v>
      </c>
      <c r="F78" s="1154" t="e">
        <f>F77/F76</f>
        <v>#REF!</v>
      </c>
      <c r="G78" s="1165">
        <f>G77/G76</f>
        <v>0.15339782939832902</v>
      </c>
      <c r="H78" s="1155"/>
      <c r="I78" s="1156" t="e">
        <f>G78-F78</f>
        <v>#REF!</v>
      </c>
      <c r="J78" s="1157"/>
      <c r="K78" s="1156">
        <f>G78-E78</f>
        <v>1.9267200469065465E-2</v>
      </c>
      <c r="L78" s="1154" t="e">
        <f>L77/L76</f>
        <v>#REF!</v>
      </c>
      <c r="M78" s="1154" t="e">
        <f>M77/M76</f>
        <v>#REF!</v>
      </c>
      <c r="N78" s="1154" t="e">
        <f>N77/N76</f>
        <v>#REF!</v>
      </c>
      <c r="O78" s="1155"/>
      <c r="P78" s="1156" t="e">
        <f>N78-M78</f>
        <v>#REF!</v>
      </c>
      <c r="Q78" s="1157"/>
      <c r="R78" s="1156" t="e">
        <f>N78-L78</f>
        <v>#REF!</v>
      </c>
    </row>
    <row r="79" spans="1:18" ht="30" hidden="1" customHeight="1">
      <c r="A79" s="1506"/>
      <c r="B79" s="1507"/>
      <c r="C79" s="1283" t="s">
        <v>17</v>
      </c>
      <c r="D79" s="1144" t="s">
        <v>14</v>
      </c>
      <c r="E79" s="1152">
        <v>1217.9359999999999</v>
      </c>
      <c r="F79" s="1152" t="e">
        <f>#REF!</f>
        <v>#REF!</v>
      </c>
      <c r="G79" s="1152" t="e">
        <f>F80*G76</f>
        <v>#REF!</v>
      </c>
      <c r="H79" s="1150" t="e">
        <f t="shared" si="18"/>
        <v>#REF!</v>
      </c>
      <c r="I79" s="1151" t="e">
        <f t="shared" si="19"/>
        <v>#REF!</v>
      </c>
      <c r="J79" s="1150" t="e">
        <f t="shared" si="20"/>
        <v>#REF!</v>
      </c>
      <c r="K79" s="1151" t="e">
        <f t="shared" si="21"/>
        <v>#REF!</v>
      </c>
      <c r="L79" s="586" t="e">
        <f>E79+сентябрь!L79</f>
        <v>#REF!</v>
      </c>
      <c r="M79" s="586" t="e">
        <f>F79+сентябрь!M79</f>
        <v>#REF!</v>
      </c>
      <c r="N79" s="586" t="e">
        <f>G79+сентябрь!N79</f>
        <v>#REF!</v>
      </c>
      <c r="O79" s="1150" t="e">
        <f t="shared" si="22"/>
        <v>#REF!</v>
      </c>
      <c r="P79" s="1151" t="e">
        <f t="shared" si="23"/>
        <v>#REF!</v>
      </c>
      <c r="Q79" s="1150" t="e">
        <f t="shared" si="24"/>
        <v>#REF!</v>
      </c>
      <c r="R79" s="1151" t="e">
        <f t="shared" si="25"/>
        <v>#REF!</v>
      </c>
    </row>
    <row r="80" spans="1:18" ht="30" hidden="1" customHeight="1">
      <c r="A80" s="1506"/>
      <c r="B80" s="1507"/>
      <c r="C80" s="1283"/>
      <c r="D80" s="1144" t="s">
        <v>16</v>
      </c>
      <c r="E80" s="1154">
        <f>E79/E76</f>
        <v>0.14330800013649098</v>
      </c>
      <c r="F80" s="1154" t="e">
        <f>F79/F76</f>
        <v>#REF!</v>
      </c>
      <c r="G80" s="1154" t="e">
        <f>G79/G76</f>
        <v>#REF!</v>
      </c>
      <c r="H80" s="1150" t="e">
        <f t="shared" si="18"/>
        <v>#REF!</v>
      </c>
      <c r="I80" s="1151" t="e">
        <f t="shared" si="19"/>
        <v>#REF!</v>
      </c>
      <c r="J80" s="1150" t="e">
        <f t="shared" si="20"/>
        <v>#REF!</v>
      </c>
      <c r="K80" s="1151" t="e">
        <f t="shared" si="21"/>
        <v>#REF!</v>
      </c>
      <c r="L80" s="1154" t="e">
        <f>L79/L76</f>
        <v>#REF!</v>
      </c>
      <c r="M80" s="1154" t="e">
        <f>M79/M76</f>
        <v>#REF!</v>
      </c>
      <c r="N80" s="1154" t="e">
        <f>N79/N76</f>
        <v>#REF!</v>
      </c>
      <c r="O80" s="1150" t="e">
        <f t="shared" si="22"/>
        <v>#REF!</v>
      </c>
      <c r="P80" s="1151" t="e">
        <f t="shared" si="23"/>
        <v>#REF!</v>
      </c>
      <c r="Q80" s="1150" t="e">
        <f t="shared" si="24"/>
        <v>#REF!</v>
      </c>
      <c r="R80" s="1151" t="e">
        <f t="shared" si="25"/>
        <v>#REF!</v>
      </c>
    </row>
    <row r="81" spans="1:18" ht="30" hidden="1" customHeight="1">
      <c r="A81" s="1506"/>
      <c r="B81" s="1507"/>
      <c r="C81" s="1283" t="s">
        <v>18</v>
      </c>
      <c r="D81" s="1144" t="s">
        <v>14</v>
      </c>
      <c r="E81" s="1152">
        <v>-77.995999999999867</v>
      </c>
      <c r="F81" s="1152" t="e">
        <f>F77-F79</f>
        <v>#REF!</v>
      </c>
      <c r="G81" s="1152" t="e">
        <f>G77-G79</f>
        <v>#REF!</v>
      </c>
      <c r="H81" s="1150" t="e">
        <f t="shared" si="18"/>
        <v>#REF!</v>
      </c>
      <c r="I81" s="1151" t="e">
        <f t="shared" si="19"/>
        <v>#REF!</v>
      </c>
      <c r="J81" s="1150" t="e">
        <f t="shared" si="20"/>
        <v>#REF!</v>
      </c>
      <c r="K81" s="1151" t="e">
        <f t="shared" si="21"/>
        <v>#REF!</v>
      </c>
      <c r="L81" s="586" t="e">
        <f>E81+сентябрь!L81</f>
        <v>#REF!</v>
      </c>
      <c r="M81" s="586" t="e">
        <f>F81+сентябрь!M81</f>
        <v>#REF!</v>
      </c>
      <c r="N81" s="586" t="e">
        <f>G81+сентябрь!N81</f>
        <v>#REF!</v>
      </c>
      <c r="O81" s="1150" t="e">
        <f t="shared" si="22"/>
        <v>#REF!</v>
      </c>
      <c r="P81" s="1151" t="e">
        <f t="shared" si="23"/>
        <v>#REF!</v>
      </c>
      <c r="Q81" s="1150" t="e">
        <f t="shared" si="24"/>
        <v>#REF!</v>
      </c>
      <c r="R81" s="1151" t="e">
        <f t="shared" si="25"/>
        <v>#REF!</v>
      </c>
    </row>
    <row r="82" spans="1:18" ht="30" hidden="1" customHeight="1">
      <c r="A82" s="1506"/>
      <c r="B82" s="1507"/>
      <c r="C82" s="1283"/>
      <c r="D82" s="1144" t="s">
        <v>16</v>
      </c>
      <c r="E82" s="1154">
        <f>E81/E76</f>
        <v>-9.1773712072274177E-3</v>
      </c>
      <c r="F82" s="1154" t="e">
        <f>F81/F76</f>
        <v>#REF!</v>
      </c>
      <c r="G82" s="1154" t="e">
        <f>G81/G76</f>
        <v>#REF!</v>
      </c>
      <c r="H82" s="1150" t="e">
        <f t="shared" si="18"/>
        <v>#REF!</v>
      </c>
      <c r="I82" s="1151" t="e">
        <f t="shared" si="19"/>
        <v>#REF!</v>
      </c>
      <c r="J82" s="1150" t="e">
        <f t="shared" si="20"/>
        <v>#REF!</v>
      </c>
      <c r="K82" s="1151" t="e">
        <f t="shared" si="21"/>
        <v>#REF!</v>
      </c>
      <c r="L82" s="1154" t="e">
        <f>L81/L76</f>
        <v>#REF!</v>
      </c>
      <c r="M82" s="1154" t="e">
        <f>M81/M76</f>
        <v>#REF!</v>
      </c>
      <c r="N82" s="1154" t="e">
        <f>N81/N76</f>
        <v>#REF!</v>
      </c>
      <c r="O82" s="1150" t="e">
        <f t="shared" si="22"/>
        <v>#REF!</v>
      </c>
      <c r="P82" s="1151" t="e">
        <f t="shared" si="23"/>
        <v>#REF!</v>
      </c>
      <c r="Q82" s="1150" t="e">
        <f t="shared" si="24"/>
        <v>#REF!</v>
      </c>
      <c r="R82" s="1151" t="e">
        <f t="shared" si="25"/>
        <v>#REF!</v>
      </c>
    </row>
    <row r="83" spans="1:18" ht="30" customHeight="1">
      <c r="A83" s="1506"/>
      <c r="B83" s="1507"/>
      <c r="C83" s="1149" t="s">
        <v>111</v>
      </c>
      <c r="D83" s="1144" t="s">
        <v>14</v>
      </c>
      <c r="E83" s="1158">
        <v>7358.7899999999991</v>
      </c>
      <c r="F83" s="1158" t="e">
        <f>#REF!</f>
        <v>#REF!</v>
      </c>
      <c r="G83" s="1158">
        <f>G84+G85</f>
        <v>7096.9279999999999</v>
      </c>
      <c r="H83" s="1150" t="e">
        <f t="shared" si="18"/>
        <v>#REF!</v>
      </c>
      <c r="I83" s="1151" t="e">
        <f t="shared" si="19"/>
        <v>#REF!</v>
      </c>
      <c r="J83" s="1150">
        <f t="shared" si="20"/>
        <v>-261.86199999999917</v>
      </c>
      <c r="K83" s="1151">
        <f t="shared" si="21"/>
        <v>-3.5584926326202977E-2</v>
      </c>
      <c r="L83" s="1158" t="e">
        <f>L76-L77</f>
        <v>#REF!</v>
      </c>
      <c r="M83" s="1158" t="e">
        <f>M76-M77</f>
        <v>#REF!</v>
      </c>
      <c r="N83" s="1158" t="e">
        <f>N76-N77</f>
        <v>#REF!</v>
      </c>
      <c r="O83" s="1150" t="e">
        <f t="shared" si="22"/>
        <v>#REF!</v>
      </c>
      <c r="P83" s="1151" t="e">
        <f t="shared" si="23"/>
        <v>#REF!</v>
      </c>
      <c r="Q83" s="1150" t="e">
        <f t="shared" si="24"/>
        <v>#REF!</v>
      </c>
      <c r="R83" s="1151" t="e">
        <f t="shared" si="25"/>
        <v>#REF!</v>
      </c>
    </row>
    <row r="84" spans="1:18" ht="30" customHeight="1">
      <c r="A84" s="1506"/>
      <c r="B84" s="1507"/>
      <c r="C84" s="518" t="s">
        <v>104</v>
      </c>
      <c r="D84" s="1144" t="s">
        <v>14</v>
      </c>
      <c r="E84" s="1158">
        <v>0</v>
      </c>
      <c r="F84" s="1158"/>
      <c r="G84" s="1158"/>
      <c r="H84" s="1150">
        <f t="shared" si="18"/>
        <v>0</v>
      </c>
      <c r="I84" s="1151" t="str">
        <f t="shared" si="19"/>
        <v xml:space="preserve"> </v>
      </c>
      <c r="J84" s="1150">
        <f t="shared" si="20"/>
        <v>0</v>
      </c>
      <c r="K84" s="1151" t="str">
        <f t="shared" si="21"/>
        <v xml:space="preserve"> </v>
      </c>
      <c r="L84" s="1158" t="e">
        <f>E84+сентябрь!L84</f>
        <v>#REF!</v>
      </c>
      <c r="M84" s="1158" t="e">
        <f>F84+сентябрь!M84</f>
        <v>#REF!</v>
      </c>
      <c r="N84" s="1158" t="e">
        <f>G84+сентябрь!N84</f>
        <v>#REF!</v>
      </c>
      <c r="O84" s="1150" t="e">
        <f t="shared" si="22"/>
        <v>#REF!</v>
      </c>
      <c r="P84" s="1151" t="e">
        <f t="shared" si="23"/>
        <v>#REF!</v>
      </c>
      <c r="Q84" s="1150" t="e">
        <f t="shared" si="24"/>
        <v>#REF!</v>
      </c>
      <c r="R84" s="1151" t="e">
        <f t="shared" si="25"/>
        <v>#REF!</v>
      </c>
    </row>
    <row r="85" spans="1:18" ht="30" customHeight="1">
      <c r="A85" s="1506"/>
      <c r="B85" s="1507"/>
      <c r="C85" s="1149" t="s">
        <v>106</v>
      </c>
      <c r="D85" s="1144" t="s">
        <v>14</v>
      </c>
      <c r="E85" s="1158">
        <f>E83-E84</f>
        <v>7358.7899999999991</v>
      </c>
      <c r="F85" s="1158"/>
      <c r="G85" s="1158">
        <v>7096.9279999999999</v>
      </c>
      <c r="H85" s="1150">
        <f t="shared" si="18"/>
        <v>7096.9279999999999</v>
      </c>
      <c r="I85" s="1151" t="str">
        <f t="shared" si="19"/>
        <v xml:space="preserve"> </v>
      </c>
      <c r="J85" s="1150">
        <f t="shared" si="20"/>
        <v>-261.86199999999917</v>
      </c>
      <c r="K85" s="1151">
        <f t="shared" si="21"/>
        <v>-3.5584926326202977E-2</v>
      </c>
      <c r="L85" s="1158" t="e">
        <f>E85+сентябрь!L85</f>
        <v>#REF!</v>
      </c>
      <c r="M85" s="1158" t="e">
        <f>F85+сентябрь!M85</f>
        <v>#REF!</v>
      </c>
      <c r="N85" s="1158" t="e">
        <f>G85+сентябрь!N85</f>
        <v>#REF!</v>
      </c>
      <c r="O85" s="1150" t="e">
        <f t="shared" si="22"/>
        <v>#REF!</v>
      </c>
      <c r="P85" s="1151" t="e">
        <f t="shared" si="23"/>
        <v>#REF!</v>
      </c>
      <c r="Q85" s="1150" t="e">
        <f t="shared" si="24"/>
        <v>#REF!</v>
      </c>
      <c r="R85" s="1151" t="e">
        <f t="shared" si="25"/>
        <v>#REF!</v>
      </c>
    </row>
    <row r="86" spans="1:18" ht="30" customHeight="1">
      <c r="A86" s="1506">
        <v>8</v>
      </c>
      <c r="B86" s="1507" t="s">
        <v>9</v>
      </c>
      <c r="C86" s="1144" t="s">
        <v>19</v>
      </c>
      <c r="D86" s="1144" t="s">
        <v>14</v>
      </c>
      <c r="E86" s="1148">
        <v>4550.9970000000003</v>
      </c>
      <c r="F86" s="586" t="e">
        <f>#REF!</f>
        <v>#REF!</v>
      </c>
      <c r="G86" s="586">
        <f>G87+G93</f>
        <v>4780.3649999999998</v>
      </c>
      <c r="H86" s="1150" t="e">
        <f t="shared" si="18"/>
        <v>#REF!</v>
      </c>
      <c r="I86" s="1151" t="e">
        <f t="shared" si="19"/>
        <v>#REF!</v>
      </c>
      <c r="J86" s="1150">
        <f t="shared" si="20"/>
        <v>229.36799999999948</v>
      </c>
      <c r="K86" s="1151">
        <f t="shared" si="21"/>
        <v>5.0399505866516606E-2</v>
      </c>
      <c r="L86" s="586" t="e">
        <f>E86+сентябрь!L86</f>
        <v>#REF!</v>
      </c>
      <c r="M86" s="586" t="e">
        <f>F86+сентябрь!M86</f>
        <v>#REF!</v>
      </c>
      <c r="N86" s="586" t="e">
        <f>G86+сентябрь!N86</f>
        <v>#REF!</v>
      </c>
      <c r="O86" s="1150" t="e">
        <f t="shared" si="22"/>
        <v>#REF!</v>
      </c>
      <c r="P86" s="1151" t="e">
        <f t="shared" si="23"/>
        <v>#REF!</v>
      </c>
      <c r="Q86" s="1150" t="e">
        <f t="shared" si="24"/>
        <v>#REF!</v>
      </c>
      <c r="R86" s="1151" t="e">
        <f t="shared" si="25"/>
        <v>#REF!</v>
      </c>
    </row>
    <row r="87" spans="1:18" ht="30" customHeight="1">
      <c r="A87" s="1506"/>
      <c r="B87" s="1507"/>
      <c r="C87" s="1283" t="s">
        <v>15</v>
      </c>
      <c r="D87" s="1144" t="s">
        <v>14</v>
      </c>
      <c r="E87" s="1152">
        <v>837.39200000000005</v>
      </c>
      <c r="F87" s="1152" t="e">
        <f>#REF!</f>
        <v>#REF!</v>
      </c>
      <c r="G87" s="1152">
        <v>903.07600000000002</v>
      </c>
      <c r="H87" s="1150" t="e">
        <f t="shared" si="18"/>
        <v>#REF!</v>
      </c>
      <c r="I87" s="1151" t="e">
        <f t="shared" si="19"/>
        <v>#REF!</v>
      </c>
      <c r="J87" s="1150">
        <f t="shared" si="20"/>
        <v>65.683999999999969</v>
      </c>
      <c r="K87" s="1151">
        <f t="shared" si="21"/>
        <v>7.8438771805797003E-2</v>
      </c>
      <c r="L87" s="586" t="e">
        <f>E87+сентябрь!L87</f>
        <v>#REF!</v>
      </c>
      <c r="M87" s="586" t="e">
        <f>F87+сентябрь!M87</f>
        <v>#REF!</v>
      </c>
      <c r="N87" s="586" t="e">
        <f>G87+сентябрь!N87</f>
        <v>#REF!</v>
      </c>
      <c r="O87" s="1150" t="e">
        <f t="shared" si="22"/>
        <v>#REF!</v>
      </c>
      <c r="P87" s="1151" t="e">
        <f t="shared" si="23"/>
        <v>#REF!</v>
      </c>
      <c r="Q87" s="1150" t="e">
        <f t="shared" si="24"/>
        <v>#REF!</v>
      </c>
      <c r="R87" s="1151" t="e">
        <f t="shared" si="25"/>
        <v>#REF!</v>
      </c>
    </row>
    <row r="88" spans="1:18" ht="30" customHeight="1">
      <c r="A88" s="1506"/>
      <c r="B88" s="1507"/>
      <c r="C88" s="1283"/>
      <c r="D88" s="1144" t="s">
        <v>16</v>
      </c>
      <c r="E88" s="1154">
        <f>E87/E86</f>
        <v>0.18400187914867885</v>
      </c>
      <c r="F88" s="1154" t="e">
        <f>F87/F86</f>
        <v>#REF!</v>
      </c>
      <c r="G88" s="1154">
        <f>G87/G86</f>
        <v>0.18891360806130914</v>
      </c>
      <c r="H88" s="1155"/>
      <c r="I88" s="1156" t="e">
        <f>G88-F88</f>
        <v>#REF!</v>
      </c>
      <c r="J88" s="1157"/>
      <c r="K88" s="1156">
        <f>G88-E88</f>
        <v>4.911728912630281E-3</v>
      </c>
      <c r="L88" s="1154" t="e">
        <f>L87/L86</f>
        <v>#REF!</v>
      </c>
      <c r="M88" s="1154" t="e">
        <f>M87/M86</f>
        <v>#REF!</v>
      </c>
      <c r="N88" s="1154" t="e">
        <f>N87/N86</f>
        <v>#REF!</v>
      </c>
      <c r="O88" s="1155"/>
      <c r="P88" s="1156" t="e">
        <f>N88-M88</f>
        <v>#REF!</v>
      </c>
      <c r="Q88" s="1157"/>
      <c r="R88" s="1156" t="e">
        <f>N88-L88</f>
        <v>#REF!</v>
      </c>
    </row>
    <row r="89" spans="1:18" ht="30" hidden="1" customHeight="1">
      <c r="A89" s="1506"/>
      <c r="B89" s="1507"/>
      <c r="C89" s="1283" t="s">
        <v>17</v>
      </c>
      <c r="D89" s="1144" t="s">
        <v>14</v>
      </c>
      <c r="E89" s="1152">
        <v>1159.2260000000001</v>
      </c>
      <c r="F89" s="1152" t="e">
        <f>#REF!</f>
        <v>#REF!</v>
      </c>
      <c r="G89" s="1152" t="e">
        <f>F90*G86</f>
        <v>#REF!</v>
      </c>
      <c r="H89" s="1150" t="e">
        <f t="shared" si="18"/>
        <v>#REF!</v>
      </c>
      <c r="I89" s="1151" t="e">
        <f t="shared" si="19"/>
        <v>#REF!</v>
      </c>
      <c r="J89" s="1150" t="e">
        <f t="shared" si="20"/>
        <v>#REF!</v>
      </c>
      <c r="K89" s="1151" t="e">
        <f t="shared" si="21"/>
        <v>#REF!</v>
      </c>
      <c r="L89" s="586" t="e">
        <f>E89+сентябрь!L89</f>
        <v>#REF!</v>
      </c>
      <c r="M89" s="586" t="e">
        <f>F89+сентябрь!M89</f>
        <v>#REF!</v>
      </c>
      <c r="N89" s="586" t="e">
        <f>G89+сентябрь!N89</f>
        <v>#REF!</v>
      </c>
      <c r="O89" s="1150" t="e">
        <f t="shared" si="22"/>
        <v>#REF!</v>
      </c>
      <c r="P89" s="1151" t="e">
        <f t="shared" si="23"/>
        <v>#REF!</v>
      </c>
      <c r="Q89" s="1150" t="e">
        <f t="shared" si="24"/>
        <v>#REF!</v>
      </c>
      <c r="R89" s="1151" t="e">
        <f t="shared" si="25"/>
        <v>#REF!</v>
      </c>
    </row>
    <row r="90" spans="1:18" ht="30" hidden="1" customHeight="1">
      <c r="A90" s="1506"/>
      <c r="B90" s="1507"/>
      <c r="C90" s="1283"/>
      <c r="D90" s="1144" t="s">
        <v>16</v>
      </c>
      <c r="E90" s="1154">
        <f>E89/E86</f>
        <v>0.25471913077508074</v>
      </c>
      <c r="F90" s="1154" t="e">
        <f>F89/F86</f>
        <v>#REF!</v>
      </c>
      <c r="G90" s="1154" t="e">
        <f>G89/G86</f>
        <v>#REF!</v>
      </c>
      <c r="H90" s="1150" t="e">
        <f t="shared" si="18"/>
        <v>#REF!</v>
      </c>
      <c r="I90" s="1151" t="e">
        <f t="shared" si="19"/>
        <v>#REF!</v>
      </c>
      <c r="J90" s="1150" t="e">
        <f t="shared" si="20"/>
        <v>#REF!</v>
      </c>
      <c r="K90" s="1151" t="e">
        <f t="shared" si="21"/>
        <v>#REF!</v>
      </c>
      <c r="L90" s="1154" t="e">
        <f>L89/L86</f>
        <v>#REF!</v>
      </c>
      <c r="M90" s="1154" t="e">
        <f>M89/M86</f>
        <v>#REF!</v>
      </c>
      <c r="N90" s="1154" t="e">
        <f>N89/N86</f>
        <v>#REF!</v>
      </c>
      <c r="O90" s="1150" t="e">
        <f t="shared" si="22"/>
        <v>#REF!</v>
      </c>
      <c r="P90" s="1151" t="e">
        <f t="shared" si="23"/>
        <v>#REF!</v>
      </c>
      <c r="Q90" s="1150" t="e">
        <f t="shared" si="24"/>
        <v>#REF!</v>
      </c>
      <c r="R90" s="1151" t="e">
        <f t="shared" si="25"/>
        <v>#REF!</v>
      </c>
    </row>
    <row r="91" spans="1:18" ht="30" hidden="1" customHeight="1">
      <c r="A91" s="1506"/>
      <c r="B91" s="1507"/>
      <c r="C91" s="1283" t="s">
        <v>18</v>
      </c>
      <c r="D91" s="1144" t="s">
        <v>14</v>
      </c>
      <c r="E91" s="1152">
        <v>-321.83400000000006</v>
      </c>
      <c r="F91" s="1152" t="e">
        <f>F87-F89</f>
        <v>#REF!</v>
      </c>
      <c r="G91" s="1152" t="e">
        <f>G87-G89</f>
        <v>#REF!</v>
      </c>
      <c r="H91" s="1150" t="e">
        <f t="shared" si="18"/>
        <v>#REF!</v>
      </c>
      <c r="I91" s="1151" t="e">
        <f t="shared" si="19"/>
        <v>#REF!</v>
      </c>
      <c r="J91" s="1150" t="e">
        <f t="shared" si="20"/>
        <v>#REF!</v>
      </c>
      <c r="K91" s="1151" t="e">
        <f t="shared" si="21"/>
        <v>#REF!</v>
      </c>
      <c r="L91" s="586" t="e">
        <f>E91+сентябрь!L91</f>
        <v>#REF!</v>
      </c>
      <c r="M91" s="586" t="e">
        <f>F91+сентябрь!M91</f>
        <v>#REF!</v>
      </c>
      <c r="N91" s="586" t="e">
        <f>G91+сентябрь!N91</f>
        <v>#REF!</v>
      </c>
      <c r="O91" s="1150" t="e">
        <f t="shared" si="22"/>
        <v>#REF!</v>
      </c>
      <c r="P91" s="1151" t="e">
        <f t="shared" si="23"/>
        <v>#REF!</v>
      </c>
      <c r="Q91" s="1150" t="e">
        <f t="shared" si="24"/>
        <v>#REF!</v>
      </c>
      <c r="R91" s="1151" t="e">
        <f t="shared" si="25"/>
        <v>#REF!</v>
      </c>
    </row>
    <row r="92" spans="1:18" ht="30" hidden="1" customHeight="1">
      <c r="A92" s="1506"/>
      <c r="B92" s="1507"/>
      <c r="C92" s="1283"/>
      <c r="D92" s="1144" t="s">
        <v>16</v>
      </c>
      <c r="E92" s="1154">
        <f>E91/E86</f>
        <v>-7.071725162640187E-2</v>
      </c>
      <c r="F92" s="1154" t="e">
        <f>F91/F86</f>
        <v>#REF!</v>
      </c>
      <c r="G92" s="1154" t="e">
        <f>G91/G86</f>
        <v>#REF!</v>
      </c>
      <c r="H92" s="1150" t="e">
        <f t="shared" si="18"/>
        <v>#REF!</v>
      </c>
      <c r="I92" s="1151" t="e">
        <f t="shared" si="19"/>
        <v>#REF!</v>
      </c>
      <c r="J92" s="1150" t="e">
        <f t="shared" si="20"/>
        <v>#REF!</v>
      </c>
      <c r="K92" s="1151" t="e">
        <f t="shared" si="21"/>
        <v>#REF!</v>
      </c>
      <c r="L92" s="1154" t="e">
        <f>L91/L86</f>
        <v>#REF!</v>
      </c>
      <c r="M92" s="1154" t="e">
        <f>M91/M86</f>
        <v>#REF!</v>
      </c>
      <c r="N92" s="1154" t="e">
        <f>N91/N86</f>
        <v>#REF!</v>
      </c>
      <c r="O92" s="1150" t="e">
        <f t="shared" si="22"/>
        <v>#REF!</v>
      </c>
      <c r="P92" s="1151" t="e">
        <f t="shared" si="23"/>
        <v>#REF!</v>
      </c>
      <c r="Q92" s="1150" t="e">
        <f t="shared" si="24"/>
        <v>#REF!</v>
      </c>
      <c r="R92" s="1151" t="e">
        <f t="shared" si="25"/>
        <v>#REF!</v>
      </c>
    </row>
    <row r="93" spans="1:18" ht="30" customHeight="1">
      <c r="A93" s="1506"/>
      <c r="B93" s="1507"/>
      <c r="C93" s="1149" t="s">
        <v>111</v>
      </c>
      <c r="D93" s="1144" t="s">
        <v>14</v>
      </c>
      <c r="E93" s="1158">
        <v>3713.6050000000005</v>
      </c>
      <c r="F93" s="1158" t="e">
        <f>#REF!</f>
        <v>#REF!</v>
      </c>
      <c r="G93" s="1158">
        <f>G94+G95</f>
        <v>3877.2889999999998</v>
      </c>
      <c r="H93" s="1150" t="e">
        <f t="shared" si="18"/>
        <v>#REF!</v>
      </c>
      <c r="I93" s="1151" t="e">
        <f t="shared" si="19"/>
        <v>#REF!</v>
      </c>
      <c r="J93" s="1150">
        <f t="shared" si="20"/>
        <v>163.68399999999929</v>
      </c>
      <c r="K93" s="1151">
        <f t="shared" si="21"/>
        <v>4.4076847160642897E-2</v>
      </c>
      <c r="L93" s="1158" t="e">
        <f>L86-L87</f>
        <v>#REF!</v>
      </c>
      <c r="M93" s="1158" t="e">
        <f>M86-M87</f>
        <v>#REF!</v>
      </c>
      <c r="N93" s="1158" t="e">
        <f>N86-N87</f>
        <v>#REF!</v>
      </c>
      <c r="O93" s="1150" t="e">
        <f t="shared" si="22"/>
        <v>#REF!</v>
      </c>
      <c r="P93" s="1151" t="e">
        <f t="shared" si="23"/>
        <v>#REF!</v>
      </c>
      <c r="Q93" s="1150" t="e">
        <f t="shared" si="24"/>
        <v>#REF!</v>
      </c>
      <c r="R93" s="1151" t="e">
        <f t="shared" si="25"/>
        <v>#REF!</v>
      </c>
    </row>
    <row r="94" spans="1:18" ht="30" customHeight="1">
      <c r="A94" s="1506"/>
      <c r="B94" s="1507"/>
      <c r="C94" s="518" t="s">
        <v>104</v>
      </c>
      <c r="D94" s="1144" t="s">
        <v>14</v>
      </c>
      <c r="E94" s="1158">
        <v>310.38600000000002</v>
      </c>
      <c r="F94" s="1158">
        <f>'Баланс ВОЭК (план 2013)'!L13</f>
        <v>283.47300000000001</v>
      </c>
      <c r="G94" s="1158">
        <v>319.28300000000002</v>
      </c>
      <c r="H94" s="1150">
        <f t="shared" si="18"/>
        <v>35.81</v>
      </c>
      <c r="I94" s="1151">
        <f t="shared" si="19"/>
        <v>0.12632596402479249</v>
      </c>
      <c r="J94" s="1150">
        <f t="shared" si="20"/>
        <v>8.8969999999999914</v>
      </c>
      <c r="K94" s="1151">
        <f t="shared" si="21"/>
        <v>2.8664308312874906E-2</v>
      </c>
      <c r="L94" s="1158" t="e">
        <f>E94+сентябрь!L94</f>
        <v>#REF!</v>
      </c>
      <c r="M94" s="1158" t="e">
        <f>F94+сентябрь!M94</f>
        <v>#REF!</v>
      </c>
      <c r="N94" s="1158" t="e">
        <f>G94+сентябрь!N94</f>
        <v>#REF!</v>
      </c>
      <c r="O94" s="1150" t="e">
        <f t="shared" si="22"/>
        <v>#REF!</v>
      </c>
      <c r="P94" s="1151" t="e">
        <f t="shared" si="23"/>
        <v>#REF!</v>
      </c>
      <c r="Q94" s="1150" t="e">
        <f t="shared" si="24"/>
        <v>#REF!</v>
      </c>
      <c r="R94" s="1151" t="e">
        <f t="shared" si="25"/>
        <v>#REF!</v>
      </c>
    </row>
    <row r="95" spans="1:18" ht="30" customHeight="1">
      <c r="A95" s="1506"/>
      <c r="B95" s="1507"/>
      <c r="C95" s="1149" t="s">
        <v>106</v>
      </c>
      <c r="D95" s="1144" t="s">
        <v>14</v>
      </c>
      <c r="E95" s="1158">
        <f>E93-E94</f>
        <v>3403.2190000000005</v>
      </c>
      <c r="F95" s="1158" t="e">
        <f>F93-F94</f>
        <v>#REF!</v>
      </c>
      <c r="G95" s="1158">
        <v>3558.0059999999999</v>
      </c>
      <c r="H95" s="1150" t="e">
        <f t="shared" si="18"/>
        <v>#REF!</v>
      </c>
      <c r="I95" s="1151" t="e">
        <f t="shared" si="19"/>
        <v>#REF!</v>
      </c>
      <c r="J95" s="1150">
        <f t="shared" si="20"/>
        <v>154.78699999999935</v>
      </c>
      <c r="K95" s="1151">
        <f t="shared" si="21"/>
        <v>4.5482526984011118E-2</v>
      </c>
      <c r="L95" s="1158" t="e">
        <f>E95+сентябрь!L95</f>
        <v>#REF!</v>
      </c>
      <c r="M95" s="1158" t="e">
        <f>F95+сентябрь!M95</f>
        <v>#REF!</v>
      </c>
      <c r="N95" s="1158" t="e">
        <f>G95+сентябрь!N95</f>
        <v>#REF!</v>
      </c>
      <c r="O95" s="1150" t="e">
        <f t="shared" si="22"/>
        <v>#REF!</v>
      </c>
      <c r="P95" s="1151" t="e">
        <f t="shared" si="23"/>
        <v>#REF!</v>
      </c>
      <c r="Q95" s="1150" t="e">
        <f t="shared" si="24"/>
        <v>#REF!</v>
      </c>
      <c r="R95" s="1151" t="e">
        <f t="shared" si="25"/>
        <v>#REF!</v>
      </c>
    </row>
    <row r="96" spans="1:18" ht="30" customHeight="1">
      <c r="A96" s="1506">
        <v>9</v>
      </c>
      <c r="B96" s="1507" t="s">
        <v>10</v>
      </c>
      <c r="C96" s="1144" t="s">
        <v>19</v>
      </c>
      <c r="D96" s="1144" t="s">
        <v>14</v>
      </c>
      <c r="E96" s="1148">
        <v>7728.549</v>
      </c>
      <c r="F96" s="586" t="e">
        <f>#REF!</f>
        <v>#REF!</v>
      </c>
      <c r="G96" s="586">
        <f>G97+G103</f>
        <v>8141.2650000000003</v>
      </c>
      <c r="H96" s="1150" t="e">
        <f t="shared" si="18"/>
        <v>#REF!</v>
      </c>
      <c r="I96" s="1151" t="e">
        <f t="shared" si="19"/>
        <v>#REF!</v>
      </c>
      <c r="J96" s="1150">
        <f t="shared" si="20"/>
        <v>412.71600000000035</v>
      </c>
      <c r="K96" s="1151">
        <f t="shared" si="21"/>
        <v>5.3401485841650269E-2</v>
      </c>
      <c r="L96" s="586" t="e">
        <f>E96+сентябрь!L96</f>
        <v>#REF!</v>
      </c>
      <c r="M96" s="586" t="e">
        <f>F96+сентябрь!M96</f>
        <v>#REF!</v>
      </c>
      <c r="N96" s="586" t="e">
        <f>G96+сентябрь!N96</f>
        <v>#REF!</v>
      </c>
      <c r="O96" s="1150" t="e">
        <f t="shared" si="22"/>
        <v>#REF!</v>
      </c>
      <c r="P96" s="1151" t="e">
        <f t="shared" si="23"/>
        <v>#REF!</v>
      </c>
      <c r="Q96" s="1150" t="e">
        <f t="shared" si="24"/>
        <v>#REF!</v>
      </c>
      <c r="R96" s="1151" t="e">
        <f t="shared" si="25"/>
        <v>#REF!</v>
      </c>
    </row>
    <row r="97" spans="1:18" ht="30" customHeight="1">
      <c r="A97" s="1506"/>
      <c r="B97" s="1507"/>
      <c r="C97" s="1283" t="s">
        <v>15</v>
      </c>
      <c r="D97" s="1144" t="s">
        <v>14</v>
      </c>
      <c r="E97" s="1152">
        <v>1804.106</v>
      </c>
      <c r="F97" s="1152" t="e">
        <f>#REF!</f>
        <v>#REF!</v>
      </c>
      <c r="G97" s="1152">
        <v>1593.326</v>
      </c>
      <c r="H97" s="1150" t="e">
        <f t="shared" si="18"/>
        <v>#REF!</v>
      </c>
      <c r="I97" s="1151" t="e">
        <f t="shared" si="19"/>
        <v>#REF!</v>
      </c>
      <c r="J97" s="1150">
        <f t="shared" si="20"/>
        <v>-210.77999999999997</v>
      </c>
      <c r="K97" s="1151">
        <f t="shared" si="21"/>
        <v>-0.11683348982820299</v>
      </c>
      <c r="L97" s="586" t="e">
        <f>E97+сентябрь!L97</f>
        <v>#REF!</v>
      </c>
      <c r="M97" s="586" t="e">
        <f>F97+сентябрь!M97</f>
        <v>#REF!</v>
      </c>
      <c r="N97" s="586" t="e">
        <f>G97+сентябрь!N97</f>
        <v>#REF!</v>
      </c>
      <c r="O97" s="1150" t="e">
        <f t="shared" si="22"/>
        <v>#REF!</v>
      </c>
      <c r="P97" s="1151" t="e">
        <f t="shared" si="23"/>
        <v>#REF!</v>
      </c>
      <c r="Q97" s="1150" t="e">
        <f t="shared" si="24"/>
        <v>#REF!</v>
      </c>
      <c r="R97" s="1151" t="e">
        <f t="shared" si="25"/>
        <v>#REF!</v>
      </c>
    </row>
    <row r="98" spans="1:18" ht="30" customHeight="1">
      <c r="A98" s="1506"/>
      <c r="B98" s="1507"/>
      <c r="C98" s="1283"/>
      <c r="D98" s="1144" t="s">
        <v>16</v>
      </c>
      <c r="E98" s="1154">
        <f>E97/E96</f>
        <v>0.23343398612081001</v>
      </c>
      <c r="F98" s="1154" t="e">
        <f>F97/F96</f>
        <v>#REF!</v>
      </c>
      <c r="G98" s="1154">
        <f>G97/G96</f>
        <v>0.19570988046697901</v>
      </c>
      <c r="H98" s="1155"/>
      <c r="I98" s="1156" t="e">
        <f>G98-F98</f>
        <v>#REF!</v>
      </c>
      <c r="J98" s="1157"/>
      <c r="K98" s="1156">
        <f>G98-E98</f>
        <v>-3.7724105653830997E-2</v>
      </c>
      <c r="L98" s="1154" t="e">
        <f>L97/L96</f>
        <v>#REF!</v>
      </c>
      <c r="M98" s="1154" t="e">
        <f>M97/M96</f>
        <v>#REF!</v>
      </c>
      <c r="N98" s="1154" t="e">
        <f>N97/N96</f>
        <v>#REF!</v>
      </c>
      <c r="O98" s="1155"/>
      <c r="P98" s="1156" t="e">
        <f>N98-M98</f>
        <v>#REF!</v>
      </c>
      <c r="Q98" s="1157"/>
      <c r="R98" s="1156" t="e">
        <f>N98-L98</f>
        <v>#REF!</v>
      </c>
    </row>
    <row r="99" spans="1:18" ht="30" hidden="1" customHeight="1">
      <c r="A99" s="1506"/>
      <c r="B99" s="1507"/>
      <c r="C99" s="1283" t="s">
        <v>17</v>
      </c>
      <c r="D99" s="1144" t="s">
        <v>14</v>
      </c>
      <c r="E99" s="1152">
        <v>1759.2639999999999</v>
      </c>
      <c r="F99" s="1152" t="e">
        <f>#REF!</f>
        <v>#REF!</v>
      </c>
      <c r="G99" s="1152" t="e">
        <f>F100*G96</f>
        <v>#REF!</v>
      </c>
      <c r="H99" s="1150" t="e">
        <f t="shared" si="18"/>
        <v>#REF!</v>
      </c>
      <c r="I99" s="1151" t="e">
        <f t="shared" si="19"/>
        <v>#REF!</v>
      </c>
      <c r="J99" s="1150" t="e">
        <f t="shared" si="20"/>
        <v>#REF!</v>
      </c>
      <c r="K99" s="1151" t="e">
        <f t="shared" si="21"/>
        <v>#REF!</v>
      </c>
      <c r="L99" s="586" t="e">
        <f>E99+сентябрь!L99</f>
        <v>#REF!</v>
      </c>
      <c r="M99" s="586" t="e">
        <f>F99+сентябрь!M99</f>
        <v>#REF!</v>
      </c>
      <c r="N99" s="586" t="e">
        <f>G99+сентябрь!N99</f>
        <v>#REF!</v>
      </c>
      <c r="O99" s="1150" t="e">
        <f t="shared" si="22"/>
        <v>#REF!</v>
      </c>
      <c r="P99" s="1151" t="e">
        <f t="shared" si="23"/>
        <v>#REF!</v>
      </c>
      <c r="Q99" s="1150" t="e">
        <f t="shared" si="24"/>
        <v>#REF!</v>
      </c>
      <c r="R99" s="1151" t="e">
        <f t="shared" si="25"/>
        <v>#REF!</v>
      </c>
    </row>
    <row r="100" spans="1:18" ht="30" hidden="1" customHeight="1">
      <c r="A100" s="1506"/>
      <c r="B100" s="1507"/>
      <c r="C100" s="1283"/>
      <c r="D100" s="1144" t="s">
        <v>16</v>
      </c>
      <c r="E100" s="1154">
        <f>E99/E96</f>
        <v>0.22763186207398051</v>
      </c>
      <c r="F100" s="1154" t="e">
        <f>F99/F96</f>
        <v>#REF!</v>
      </c>
      <c r="G100" s="1154" t="e">
        <f>G99/G96</f>
        <v>#REF!</v>
      </c>
      <c r="H100" s="1150" t="e">
        <f t="shared" si="18"/>
        <v>#REF!</v>
      </c>
      <c r="I100" s="1151" t="e">
        <f t="shared" si="19"/>
        <v>#REF!</v>
      </c>
      <c r="J100" s="1150" t="e">
        <f t="shared" si="20"/>
        <v>#REF!</v>
      </c>
      <c r="K100" s="1151" t="e">
        <f t="shared" si="21"/>
        <v>#REF!</v>
      </c>
      <c r="L100" s="1154" t="e">
        <f>L99/L96</f>
        <v>#REF!</v>
      </c>
      <c r="M100" s="1154" t="e">
        <f>M99/M96</f>
        <v>#REF!</v>
      </c>
      <c r="N100" s="1154" t="e">
        <f>N99/N96</f>
        <v>#REF!</v>
      </c>
      <c r="O100" s="1150" t="e">
        <f t="shared" si="22"/>
        <v>#REF!</v>
      </c>
      <c r="P100" s="1151" t="e">
        <f t="shared" si="23"/>
        <v>#REF!</v>
      </c>
      <c r="Q100" s="1150" t="e">
        <f t="shared" si="24"/>
        <v>#REF!</v>
      </c>
      <c r="R100" s="1151" t="e">
        <f t="shared" si="25"/>
        <v>#REF!</v>
      </c>
    </row>
    <row r="101" spans="1:18" ht="30" hidden="1" customHeight="1">
      <c r="A101" s="1506"/>
      <c r="B101" s="1507"/>
      <c r="C101" s="1283" t="s">
        <v>18</v>
      </c>
      <c r="D101" s="1144" t="s">
        <v>14</v>
      </c>
      <c r="E101" s="1152">
        <v>44.842000000000098</v>
      </c>
      <c r="F101" s="1152" t="e">
        <f>F97-F99</f>
        <v>#REF!</v>
      </c>
      <c r="G101" s="1152" t="e">
        <f>G97-G99</f>
        <v>#REF!</v>
      </c>
      <c r="H101" s="1150" t="e">
        <f t="shared" si="18"/>
        <v>#REF!</v>
      </c>
      <c r="I101" s="1151" t="e">
        <f t="shared" si="19"/>
        <v>#REF!</v>
      </c>
      <c r="J101" s="1150" t="e">
        <f t="shared" si="20"/>
        <v>#REF!</v>
      </c>
      <c r="K101" s="1151" t="e">
        <f t="shared" si="21"/>
        <v>#REF!</v>
      </c>
      <c r="L101" s="586" t="e">
        <f>E101+сентябрь!L101</f>
        <v>#REF!</v>
      </c>
      <c r="M101" s="586" t="e">
        <f>F101+сентябрь!M101</f>
        <v>#REF!</v>
      </c>
      <c r="N101" s="586" t="e">
        <f>G101+сентябрь!N101</f>
        <v>#REF!</v>
      </c>
      <c r="O101" s="1150" t="e">
        <f t="shared" si="22"/>
        <v>#REF!</v>
      </c>
      <c r="P101" s="1151" t="e">
        <f t="shared" si="23"/>
        <v>#REF!</v>
      </c>
      <c r="Q101" s="1150" t="e">
        <f t="shared" si="24"/>
        <v>#REF!</v>
      </c>
      <c r="R101" s="1151" t="e">
        <f t="shared" si="25"/>
        <v>#REF!</v>
      </c>
    </row>
    <row r="102" spans="1:18" ht="30" hidden="1" customHeight="1">
      <c r="A102" s="1506"/>
      <c r="B102" s="1507"/>
      <c r="C102" s="1283"/>
      <c r="D102" s="1144" t="s">
        <v>16</v>
      </c>
      <c r="E102" s="1154">
        <f>E101/E96</f>
        <v>5.8021240468295017E-3</v>
      </c>
      <c r="F102" s="1154" t="e">
        <f>F101/F96</f>
        <v>#REF!</v>
      </c>
      <c r="G102" s="1154" t="e">
        <f>G101/G96</f>
        <v>#REF!</v>
      </c>
      <c r="H102" s="1150" t="e">
        <f t="shared" si="18"/>
        <v>#REF!</v>
      </c>
      <c r="I102" s="1151" t="e">
        <f t="shared" si="19"/>
        <v>#REF!</v>
      </c>
      <c r="J102" s="1150" t="e">
        <f t="shared" si="20"/>
        <v>#REF!</v>
      </c>
      <c r="K102" s="1151" t="e">
        <f t="shared" si="21"/>
        <v>#REF!</v>
      </c>
      <c r="L102" s="1154" t="e">
        <f>L101/L96</f>
        <v>#REF!</v>
      </c>
      <c r="M102" s="1154" t="e">
        <f>M101/M96</f>
        <v>#REF!</v>
      </c>
      <c r="N102" s="1154" t="e">
        <f>N101/N96</f>
        <v>#REF!</v>
      </c>
      <c r="O102" s="1150" t="e">
        <f t="shared" si="22"/>
        <v>#REF!</v>
      </c>
      <c r="P102" s="1151" t="e">
        <f t="shared" si="23"/>
        <v>#REF!</v>
      </c>
      <c r="Q102" s="1150" t="e">
        <f t="shared" si="24"/>
        <v>#REF!</v>
      </c>
      <c r="R102" s="1151" t="e">
        <f t="shared" si="25"/>
        <v>#REF!</v>
      </c>
    </row>
    <row r="103" spans="1:18" ht="30" customHeight="1">
      <c r="A103" s="1506"/>
      <c r="B103" s="1507"/>
      <c r="C103" s="1149" t="s">
        <v>111</v>
      </c>
      <c r="D103" s="1144" t="s">
        <v>14</v>
      </c>
      <c r="E103" s="1158">
        <v>5924.4430000000002</v>
      </c>
      <c r="F103" s="1158" t="e">
        <f>#REF!</f>
        <v>#REF!</v>
      </c>
      <c r="G103" s="1158">
        <f>G104+G105</f>
        <v>6547.9390000000003</v>
      </c>
      <c r="H103" s="1150" t="e">
        <f t="shared" si="18"/>
        <v>#REF!</v>
      </c>
      <c r="I103" s="1151" t="e">
        <f t="shared" si="19"/>
        <v>#REF!</v>
      </c>
      <c r="J103" s="1150">
        <f t="shared" si="20"/>
        <v>623.49600000000009</v>
      </c>
      <c r="K103" s="1151">
        <f t="shared" si="21"/>
        <v>0.10524128597405698</v>
      </c>
      <c r="L103" s="1158" t="e">
        <f>L96-L97</f>
        <v>#REF!</v>
      </c>
      <c r="M103" s="1158" t="e">
        <f>M96-M97</f>
        <v>#REF!</v>
      </c>
      <c r="N103" s="1158" t="e">
        <f>N96-N97</f>
        <v>#REF!</v>
      </c>
      <c r="O103" s="1150" t="e">
        <f t="shared" si="22"/>
        <v>#REF!</v>
      </c>
      <c r="P103" s="1151" t="e">
        <f t="shared" si="23"/>
        <v>#REF!</v>
      </c>
      <c r="Q103" s="1150" t="e">
        <f t="shared" si="24"/>
        <v>#REF!</v>
      </c>
      <c r="R103" s="1151" t="e">
        <f t="shared" si="25"/>
        <v>#REF!</v>
      </c>
    </row>
    <row r="104" spans="1:18" ht="30" customHeight="1">
      <c r="A104" s="1506"/>
      <c r="B104" s="1507"/>
      <c r="C104" s="518" t="s">
        <v>104</v>
      </c>
      <c r="D104" s="1144" t="s">
        <v>14</v>
      </c>
      <c r="E104" s="1158">
        <v>9.7119999999999997</v>
      </c>
      <c r="F104" s="1158">
        <f>'Баланс ВОЭК (план 2013)'!L16+'Баланс ВОЭК (план 2013)'!L17</f>
        <v>5.032</v>
      </c>
      <c r="G104" s="1158">
        <v>6.0780000000000003</v>
      </c>
      <c r="H104" s="1150">
        <f t="shared" si="18"/>
        <v>1.0460000000000003</v>
      </c>
      <c r="I104" s="1151">
        <f t="shared" si="19"/>
        <v>0.20786963434022263</v>
      </c>
      <c r="J104" s="1150">
        <f t="shared" si="20"/>
        <v>-3.6339999999999995</v>
      </c>
      <c r="K104" s="1151">
        <f t="shared" si="21"/>
        <v>-0.3741762767710049</v>
      </c>
      <c r="L104" s="1158" t="e">
        <f>E104+сентябрь!L104</f>
        <v>#REF!</v>
      </c>
      <c r="M104" s="1158" t="e">
        <f>F104+сентябрь!M104</f>
        <v>#REF!</v>
      </c>
      <c r="N104" s="1158" t="e">
        <f>G104+сентябрь!N104</f>
        <v>#REF!</v>
      </c>
      <c r="O104" s="1150" t="e">
        <f t="shared" si="22"/>
        <v>#REF!</v>
      </c>
      <c r="P104" s="1151" t="e">
        <f t="shared" si="23"/>
        <v>#REF!</v>
      </c>
      <c r="Q104" s="1150" t="e">
        <f t="shared" si="24"/>
        <v>#REF!</v>
      </c>
      <c r="R104" s="1151" t="e">
        <f t="shared" si="25"/>
        <v>#REF!</v>
      </c>
    </row>
    <row r="105" spans="1:18" ht="30" customHeight="1">
      <c r="A105" s="1506"/>
      <c r="B105" s="1507"/>
      <c r="C105" s="1149" t="s">
        <v>106</v>
      </c>
      <c r="D105" s="1144" t="s">
        <v>14</v>
      </c>
      <c r="E105" s="1158">
        <f>E103-E104</f>
        <v>5914.7309999999998</v>
      </c>
      <c r="F105" s="1158" t="e">
        <f>F103-F104</f>
        <v>#REF!</v>
      </c>
      <c r="G105" s="1158">
        <v>6541.8609999999999</v>
      </c>
      <c r="H105" s="1150" t="e">
        <f t="shared" si="18"/>
        <v>#REF!</v>
      </c>
      <c r="I105" s="1151" t="e">
        <f t="shared" si="19"/>
        <v>#REF!</v>
      </c>
      <c r="J105" s="1150">
        <f t="shared" si="20"/>
        <v>627.13000000000011</v>
      </c>
      <c r="K105" s="1151">
        <f t="shared" si="21"/>
        <v>0.10602849056026388</v>
      </c>
      <c r="L105" s="1158" t="e">
        <f>E105+сентябрь!L105</f>
        <v>#REF!</v>
      </c>
      <c r="M105" s="1158" t="e">
        <f>F105+сентябрь!M105</f>
        <v>#REF!</v>
      </c>
      <c r="N105" s="1158" t="e">
        <f>G105+сентябрь!N105</f>
        <v>#REF!</v>
      </c>
      <c r="O105" s="1150" t="e">
        <f t="shared" si="22"/>
        <v>#REF!</v>
      </c>
      <c r="P105" s="1151" t="e">
        <f t="shared" si="23"/>
        <v>#REF!</v>
      </c>
      <c r="Q105" s="1150" t="e">
        <f t="shared" si="24"/>
        <v>#REF!</v>
      </c>
      <c r="R105" s="1151" t="e">
        <f t="shared" si="25"/>
        <v>#REF!</v>
      </c>
    </row>
    <row r="106" spans="1:18" ht="30" customHeight="1">
      <c r="A106" s="1506">
        <v>10</v>
      </c>
      <c r="B106" s="1507" t="s">
        <v>12</v>
      </c>
      <c r="C106" s="1144" t="s">
        <v>19</v>
      </c>
      <c r="D106" s="1144" t="s">
        <v>14</v>
      </c>
      <c r="E106" s="1148">
        <v>430.81200000000001</v>
      </c>
      <c r="F106" s="586" t="e">
        <f>#REF!</f>
        <v>#REF!</v>
      </c>
      <c r="G106" s="586">
        <f>G107+G113</f>
        <v>446.94000000000005</v>
      </c>
      <c r="H106" s="1150" t="e">
        <f t="shared" si="18"/>
        <v>#REF!</v>
      </c>
      <c r="I106" s="1151" t="e">
        <f t="shared" si="19"/>
        <v>#REF!</v>
      </c>
      <c r="J106" s="1150">
        <f t="shared" si="20"/>
        <v>16.128000000000043</v>
      </c>
      <c r="K106" s="1151">
        <f t="shared" si="21"/>
        <v>3.7436283111891129E-2</v>
      </c>
      <c r="L106" s="586" t="e">
        <f>E106+сентябрь!L106</f>
        <v>#REF!</v>
      </c>
      <c r="M106" s="586" t="e">
        <f>F106+сентябрь!M106</f>
        <v>#REF!</v>
      </c>
      <c r="N106" s="586" t="e">
        <f>G106+сентябрь!N106</f>
        <v>#REF!</v>
      </c>
      <c r="O106" s="1150" t="e">
        <f t="shared" si="22"/>
        <v>#REF!</v>
      </c>
      <c r="P106" s="1151" t="e">
        <f t="shared" si="23"/>
        <v>#REF!</v>
      </c>
      <c r="Q106" s="1150" t="e">
        <f t="shared" si="24"/>
        <v>#REF!</v>
      </c>
      <c r="R106" s="1151" t="e">
        <f t="shared" si="25"/>
        <v>#REF!</v>
      </c>
    </row>
    <row r="107" spans="1:18" ht="30" customHeight="1">
      <c r="A107" s="1506"/>
      <c r="B107" s="1507"/>
      <c r="C107" s="1283" t="s">
        <v>15</v>
      </c>
      <c r="D107" s="1144" t="s">
        <v>14</v>
      </c>
      <c r="E107" s="1152">
        <v>80.980999999999995</v>
      </c>
      <c r="F107" s="1152" t="e">
        <f>#REF!</f>
        <v>#REF!</v>
      </c>
      <c r="G107" s="1152">
        <v>37.369</v>
      </c>
      <c r="H107" s="1150" t="e">
        <f t="shared" si="18"/>
        <v>#REF!</v>
      </c>
      <c r="I107" s="1151" t="e">
        <f t="shared" si="19"/>
        <v>#REF!</v>
      </c>
      <c r="J107" s="1150">
        <f t="shared" si="20"/>
        <v>-43.611999999999995</v>
      </c>
      <c r="K107" s="1151">
        <f t="shared" si="21"/>
        <v>-0.53854607870982074</v>
      </c>
      <c r="L107" s="586" t="e">
        <f>E107+сентябрь!L107</f>
        <v>#REF!</v>
      </c>
      <c r="M107" s="586" t="e">
        <f>F107+сентябрь!M107</f>
        <v>#REF!</v>
      </c>
      <c r="N107" s="586" t="e">
        <f>G107+сентябрь!N107</f>
        <v>#REF!</v>
      </c>
      <c r="O107" s="1150" t="e">
        <f t="shared" si="22"/>
        <v>#REF!</v>
      </c>
      <c r="P107" s="1151" t="e">
        <f t="shared" si="23"/>
        <v>#REF!</v>
      </c>
      <c r="Q107" s="1150" t="e">
        <f t="shared" si="24"/>
        <v>#REF!</v>
      </c>
      <c r="R107" s="1151" t="e">
        <f t="shared" si="25"/>
        <v>#REF!</v>
      </c>
    </row>
    <row r="108" spans="1:18" ht="30" customHeight="1">
      <c r="A108" s="1506"/>
      <c r="B108" s="1507"/>
      <c r="C108" s="1283"/>
      <c r="D108" s="1144" t="s">
        <v>16</v>
      </c>
      <c r="E108" s="1154">
        <f>E107/E106</f>
        <v>0.18797294411483428</v>
      </c>
      <c r="F108" s="1154" t="e">
        <f>F107/F106</f>
        <v>#REF!</v>
      </c>
      <c r="G108" s="1154">
        <f>G107/G106</f>
        <v>8.3610775495592232E-2</v>
      </c>
      <c r="H108" s="1155"/>
      <c r="I108" s="1156" t="e">
        <f>G108-F108</f>
        <v>#REF!</v>
      </c>
      <c r="J108" s="1157"/>
      <c r="K108" s="1156">
        <f>G108-E108</f>
        <v>-0.10436216861924205</v>
      </c>
      <c r="L108" s="1154" t="e">
        <f>L107/L106</f>
        <v>#REF!</v>
      </c>
      <c r="M108" s="1154" t="e">
        <f>M107/M106</f>
        <v>#REF!</v>
      </c>
      <c r="N108" s="1154" t="e">
        <f>N107/N106</f>
        <v>#REF!</v>
      </c>
      <c r="O108" s="1155"/>
      <c r="P108" s="1156" t="e">
        <f>N108-M108</f>
        <v>#REF!</v>
      </c>
      <c r="Q108" s="1157"/>
      <c r="R108" s="1156" t="e">
        <f>N108-L108</f>
        <v>#REF!</v>
      </c>
    </row>
    <row r="109" spans="1:18" ht="30" hidden="1" customHeight="1">
      <c r="A109" s="1506"/>
      <c r="B109" s="1507"/>
      <c r="C109" s="1283" t="s">
        <v>17</v>
      </c>
      <c r="D109" s="1144" t="s">
        <v>14</v>
      </c>
      <c r="E109" s="1152">
        <v>58.572000000000003</v>
      </c>
      <c r="F109" s="1152" t="e">
        <f>#REF!</f>
        <v>#REF!</v>
      </c>
      <c r="G109" s="1152" t="e">
        <f>F110*G106</f>
        <v>#REF!</v>
      </c>
      <c r="H109" s="1150" t="e">
        <f t="shared" si="18"/>
        <v>#REF!</v>
      </c>
      <c r="I109" s="1151" t="e">
        <f t="shared" si="19"/>
        <v>#REF!</v>
      </c>
      <c r="J109" s="1150" t="e">
        <f t="shared" si="20"/>
        <v>#REF!</v>
      </c>
      <c r="K109" s="1151" t="e">
        <f t="shared" si="21"/>
        <v>#REF!</v>
      </c>
      <c r="L109" s="586" t="e">
        <f>E109+сентябрь!L109</f>
        <v>#REF!</v>
      </c>
      <c r="M109" s="586" t="e">
        <f>F109+сентябрь!M109</f>
        <v>#REF!</v>
      </c>
      <c r="N109" s="586" t="e">
        <f>G109+сентябрь!N109</f>
        <v>#REF!</v>
      </c>
      <c r="O109" s="1150" t="e">
        <f t="shared" si="22"/>
        <v>#REF!</v>
      </c>
      <c r="P109" s="1151" t="e">
        <f t="shared" si="23"/>
        <v>#REF!</v>
      </c>
      <c r="Q109" s="1150" t="e">
        <f t="shared" si="24"/>
        <v>#REF!</v>
      </c>
      <c r="R109" s="1151" t="e">
        <f t="shared" si="25"/>
        <v>#REF!</v>
      </c>
    </row>
    <row r="110" spans="1:18" ht="30" hidden="1" customHeight="1">
      <c r="A110" s="1506"/>
      <c r="B110" s="1507"/>
      <c r="C110" s="1283"/>
      <c r="D110" s="1144" t="s">
        <v>16</v>
      </c>
      <c r="E110" s="1154">
        <f>E109/E106</f>
        <v>0.13595721567644356</v>
      </c>
      <c r="F110" s="1154" t="e">
        <f>F109/F106</f>
        <v>#REF!</v>
      </c>
      <c r="G110" s="1154" t="e">
        <f>G109/G106</f>
        <v>#REF!</v>
      </c>
      <c r="H110" s="1150" t="e">
        <f t="shared" si="18"/>
        <v>#REF!</v>
      </c>
      <c r="I110" s="1151" t="e">
        <f t="shared" si="19"/>
        <v>#REF!</v>
      </c>
      <c r="J110" s="1150" t="e">
        <f t="shared" si="20"/>
        <v>#REF!</v>
      </c>
      <c r="K110" s="1151" t="e">
        <f t="shared" si="21"/>
        <v>#REF!</v>
      </c>
      <c r="L110" s="1154" t="e">
        <f>L109/L106</f>
        <v>#REF!</v>
      </c>
      <c r="M110" s="1154" t="e">
        <f>M109/M106</f>
        <v>#REF!</v>
      </c>
      <c r="N110" s="1154" t="e">
        <f>N109/N106</f>
        <v>#REF!</v>
      </c>
      <c r="O110" s="1150" t="e">
        <f t="shared" si="22"/>
        <v>#REF!</v>
      </c>
      <c r="P110" s="1151" t="e">
        <f t="shared" si="23"/>
        <v>#REF!</v>
      </c>
      <c r="Q110" s="1150" t="e">
        <f t="shared" si="24"/>
        <v>#REF!</v>
      </c>
      <c r="R110" s="1151" t="e">
        <f t="shared" si="25"/>
        <v>#REF!</v>
      </c>
    </row>
    <row r="111" spans="1:18" ht="30" hidden="1" customHeight="1">
      <c r="A111" s="1506"/>
      <c r="B111" s="1507"/>
      <c r="C111" s="1283" t="s">
        <v>18</v>
      </c>
      <c r="D111" s="1144" t="s">
        <v>14</v>
      </c>
      <c r="E111" s="1152">
        <v>22.408999999999992</v>
      </c>
      <c r="F111" s="1152" t="e">
        <f>F107-F109</f>
        <v>#REF!</v>
      </c>
      <c r="G111" s="1152" t="e">
        <f>G107-G109</f>
        <v>#REF!</v>
      </c>
      <c r="H111" s="1150" t="e">
        <f t="shared" si="18"/>
        <v>#REF!</v>
      </c>
      <c r="I111" s="1151" t="e">
        <f t="shared" si="19"/>
        <v>#REF!</v>
      </c>
      <c r="J111" s="1150" t="e">
        <f t="shared" si="20"/>
        <v>#REF!</v>
      </c>
      <c r="K111" s="1151" t="e">
        <f t="shared" si="21"/>
        <v>#REF!</v>
      </c>
      <c r="L111" s="586" t="e">
        <f>E111+сентябрь!L111</f>
        <v>#REF!</v>
      </c>
      <c r="M111" s="586" t="e">
        <f>F111+сентябрь!M111</f>
        <v>#REF!</v>
      </c>
      <c r="N111" s="586" t="e">
        <f>G111+сентябрь!N111</f>
        <v>#REF!</v>
      </c>
      <c r="O111" s="1150" t="e">
        <f t="shared" si="22"/>
        <v>#REF!</v>
      </c>
      <c r="P111" s="1151" t="e">
        <f t="shared" si="23"/>
        <v>#REF!</v>
      </c>
      <c r="Q111" s="1150" t="e">
        <f t="shared" si="24"/>
        <v>#REF!</v>
      </c>
      <c r="R111" s="1151" t="e">
        <f t="shared" si="25"/>
        <v>#REF!</v>
      </c>
    </row>
    <row r="112" spans="1:18" ht="30" hidden="1" customHeight="1">
      <c r="A112" s="1506"/>
      <c r="B112" s="1507"/>
      <c r="C112" s="1283"/>
      <c r="D112" s="1144" t="s">
        <v>16</v>
      </c>
      <c r="E112" s="1154">
        <f>E111/E106</f>
        <v>5.2015728438390738E-2</v>
      </c>
      <c r="F112" s="1154" t="e">
        <f>F111/F106</f>
        <v>#REF!</v>
      </c>
      <c r="G112" s="1154" t="e">
        <f>G111/G106</f>
        <v>#REF!</v>
      </c>
      <c r="H112" s="1150" t="e">
        <f t="shared" si="18"/>
        <v>#REF!</v>
      </c>
      <c r="I112" s="1151" t="e">
        <f t="shared" si="19"/>
        <v>#REF!</v>
      </c>
      <c r="J112" s="1150" t="e">
        <f t="shared" si="20"/>
        <v>#REF!</v>
      </c>
      <c r="K112" s="1151" t="e">
        <f t="shared" si="21"/>
        <v>#REF!</v>
      </c>
      <c r="L112" s="1154" t="e">
        <f>L111/L106</f>
        <v>#REF!</v>
      </c>
      <c r="M112" s="1154" t="e">
        <f>M111/M106</f>
        <v>#REF!</v>
      </c>
      <c r="N112" s="1154" t="e">
        <f>N111/N106</f>
        <v>#REF!</v>
      </c>
      <c r="O112" s="1150" t="e">
        <f t="shared" si="22"/>
        <v>#REF!</v>
      </c>
      <c r="P112" s="1151" t="e">
        <f t="shared" si="23"/>
        <v>#REF!</v>
      </c>
      <c r="Q112" s="1150" t="e">
        <f t="shared" si="24"/>
        <v>#REF!</v>
      </c>
      <c r="R112" s="1151" t="e">
        <f t="shared" si="25"/>
        <v>#REF!</v>
      </c>
    </row>
    <row r="113" spans="1:18" ht="30" customHeight="1">
      <c r="A113" s="1506"/>
      <c r="B113" s="1507"/>
      <c r="C113" s="1149" t="s">
        <v>111</v>
      </c>
      <c r="D113" s="1144" t="s">
        <v>14</v>
      </c>
      <c r="E113" s="1158">
        <v>349.83100000000002</v>
      </c>
      <c r="F113" s="1158" t="e">
        <f>#REF!</f>
        <v>#REF!</v>
      </c>
      <c r="G113" s="1158">
        <f>G114+G115</f>
        <v>409.57100000000003</v>
      </c>
      <c r="H113" s="1150" t="e">
        <f t="shared" ref="H113:H176" si="26">G113-F113</f>
        <v>#REF!</v>
      </c>
      <c r="I113" s="1151" t="e">
        <f t="shared" ref="I113:I176" si="27">IF(F113=0," ",H113/F113)</f>
        <v>#REF!</v>
      </c>
      <c r="J113" s="1150">
        <f t="shared" ref="J113:J176" si="28">G113-E113</f>
        <v>59.740000000000009</v>
      </c>
      <c r="K113" s="1151">
        <f t="shared" ref="K113:K176" si="29">IF(E113=0," ",J113/E113)</f>
        <v>0.17076817091681415</v>
      </c>
      <c r="L113" s="1158" t="e">
        <f>L106-L107</f>
        <v>#REF!</v>
      </c>
      <c r="M113" s="1158" t="e">
        <f>M106-M107</f>
        <v>#REF!</v>
      </c>
      <c r="N113" s="1158" t="e">
        <f>N106-N107</f>
        <v>#REF!</v>
      </c>
      <c r="O113" s="1150" t="e">
        <f t="shared" si="22"/>
        <v>#REF!</v>
      </c>
      <c r="P113" s="1151" t="e">
        <f t="shared" si="23"/>
        <v>#REF!</v>
      </c>
      <c r="Q113" s="1150" t="e">
        <f t="shared" si="24"/>
        <v>#REF!</v>
      </c>
      <c r="R113" s="1151" t="e">
        <f t="shared" si="25"/>
        <v>#REF!</v>
      </c>
    </row>
    <row r="114" spans="1:18" ht="30" customHeight="1">
      <c r="A114" s="1506"/>
      <c r="B114" s="1507"/>
      <c r="C114" s="518" t="s">
        <v>104</v>
      </c>
      <c r="D114" s="1144" t="s">
        <v>14</v>
      </c>
      <c r="E114" s="1158">
        <v>0</v>
      </c>
      <c r="F114" s="1158"/>
      <c r="G114" s="1158"/>
      <c r="H114" s="1150">
        <f t="shared" si="26"/>
        <v>0</v>
      </c>
      <c r="I114" s="1151" t="str">
        <f t="shared" si="27"/>
        <v xml:space="preserve"> </v>
      </c>
      <c r="J114" s="1150">
        <f t="shared" si="28"/>
        <v>0</v>
      </c>
      <c r="K114" s="1151" t="str">
        <f t="shared" si="29"/>
        <v xml:space="preserve"> </v>
      </c>
      <c r="L114" s="1158" t="e">
        <f>E114+сентябрь!L114</f>
        <v>#REF!</v>
      </c>
      <c r="M114" s="1158" t="e">
        <f>F114+сентябрь!M114</f>
        <v>#REF!</v>
      </c>
      <c r="N114" s="1158" t="e">
        <f>G114+сентябрь!N114</f>
        <v>#REF!</v>
      </c>
      <c r="O114" s="1150" t="e">
        <f t="shared" si="22"/>
        <v>#REF!</v>
      </c>
      <c r="P114" s="1151" t="e">
        <f t="shared" si="23"/>
        <v>#REF!</v>
      </c>
      <c r="Q114" s="1150" t="e">
        <f t="shared" si="24"/>
        <v>#REF!</v>
      </c>
      <c r="R114" s="1151" t="e">
        <f t="shared" si="25"/>
        <v>#REF!</v>
      </c>
    </row>
    <row r="115" spans="1:18" ht="30" customHeight="1">
      <c r="A115" s="1506"/>
      <c r="B115" s="1507"/>
      <c r="C115" s="1149" t="s">
        <v>106</v>
      </c>
      <c r="D115" s="1144" t="s">
        <v>14</v>
      </c>
      <c r="E115" s="1158">
        <f>E113-E114</f>
        <v>349.83100000000002</v>
      </c>
      <c r="F115" s="1158" t="e">
        <f>F113-F114</f>
        <v>#REF!</v>
      </c>
      <c r="G115" s="1158">
        <v>409.57100000000003</v>
      </c>
      <c r="H115" s="1150" t="e">
        <f t="shared" si="26"/>
        <v>#REF!</v>
      </c>
      <c r="I115" s="1151" t="e">
        <f t="shared" si="27"/>
        <v>#REF!</v>
      </c>
      <c r="J115" s="1150">
        <f t="shared" si="28"/>
        <v>59.740000000000009</v>
      </c>
      <c r="K115" s="1151">
        <f t="shared" si="29"/>
        <v>0.17076817091681415</v>
      </c>
      <c r="L115" s="1158" t="e">
        <f>E115+сентябрь!L115</f>
        <v>#REF!</v>
      </c>
      <c r="M115" s="1158" t="e">
        <f>F115+сентябрь!M115</f>
        <v>#REF!</v>
      </c>
      <c r="N115" s="1158" t="e">
        <f>G115+сентябрь!N115</f>
        <v>#REF!</v>
      </c>
      <c r="O115" s="1150" t="e">
        <f t="shared" si="22"/>
        <v>#REF!</v>
      </c>
      <c r="P115" s="1151" t="e">
        <f t="shared" si="23"/>
        <v>#REF!</v>
      </c>
      <c r="Q115" s="1150" t="e">
        <f t="shared" si="24"/>
        <v>#REF!</v>
      </c>
      <c r="R115" s="1151" t="e">
        <f t="shared" si="25"/>
        <v>#REF!</v>
      </c>
    </row>
    <row r="116" spans="1:18" ht="30" customHeight="1">
      <c r="A116" s="1506"/>
      <c r="B116" s="1508" t="s">
        <v>91</v>
      </c>
      <c r="C116" s="1144" t="s">
        <v>19</v>
      </c>
      <c r="D116" s="1144" t="s">
        <v>14</v>
      </c>
      <c r="E116" s="1148">
        <f>E96+E106</f>
        <v>8159.3609999999999</v>
      </c>
      <c r="F116" s="586" t="e">
        <f>F96+F106</f>
        <v>#REF!</v>
      </c>
      <c r="G116" s="586">
        <f t="shared" ref="G116:G117" si="30">G96+G106</f>
        <v>8588.2049999999999</v>
      </c>
      <c r="H116" s="1150" t="e">
        <f t="shared" si="26"/>
        <v>#REF!</v>
      </c>
      <c r="I116" s="1151" t="e">
        <f t="shared" si="27"/>
        <v>#REF!</v>
      </c>
      <c r="J116" s="1150">
        <f t="shared" si="28"/>
        <v>428.84400000000005</v>
      </c>
      <c r="K116" s="1151">
        <f t="shared" si="29"/>
        <v>5.2558527561165642E-2</v>
      </c>
      <c r="L116" s="586" t="e">
        <f>E116+сентябрь!L116</f>
        <v>#REF!</v>
      </c>
      <c r="M116" s="586" t="e">
        <f>F116+сентябрь!M116</f>
        <v>#REF!</v>
      </c>
      <c r="N116" s="586" t="e">
        <f>G116+сентябрь!N116</f>
        <v>#REF!</v>
      </c>
      <c r="O116" s="1150" t="e">
        <f t="shared" si="22"/>
        <v>#REF!</v>
      </c>
      <c r="P116" s="1151" t="e">
        <f t="shared" si="23"/>
        <v>#REF!</v>
      </c>
      <c r="Q116" s="1150" t="e">
        <f t="shared" si="24"/>
        <v>#REF!</v>
      </c>
      <c r="R116" s="1151" t="e">
        <f t="shared" si="25"/>
        <v>#REF!</v>
      </c>
    </row>
    <row r="117" spans="1:18" ht="30" customHeight="1">
      <c r="A117" s="1506"/>
      <c r="B117" s="1508"/>
      <c r="C117" s="1283" t="s">
        <v>15</v>
      </c>
      <c r="D117" s="1144" t="s">
        <v>14</v>
      </c>
      <c r="E117" s="1152">
        <f>E97+E107</f>
        <v>1885.087</v>
      </c>
      <c r="F117" s="1152" t="e">
        <f>F97+F107</f>
        <v>#REF!</v>
      </c>
      <c r="G117" s="1152">
        <f t="shared" si="30"/>
        <v>1630.6949999999999</v>
      </c>
      <c r="H117" s="1150" t="e">
        <f t="shared" si="26"/>
        <v>#REF!</v>
      </c>
      <c r="I117" s="1151" t="e">
        <f t="shared" si="27"/>
        <v>#REF!</v>
      </c>
      <c r="J117" s="1150">
        <f t="shared" si="28"/>
        <v>-254.39200000000005</v>
      </c>
      <c r="K117" s="1151">
        <f t="shared" si="29"/>
        <v>-0.13494973972023575</v>
      </c>
      <c r="L117" s="586" t="e">
        <f>E117+сентябрь!L117</f>
        <v>#REF!</v>
      </c>
      <c r="M117" s="586" t="e">
        <f>F117+сентябрь!M117</f>
        <v>#REF!</v>
      </c>
      <c r="N117" s="586" t="e">
        <f>G117+сентябрь!N117</f>
        <v>#REF!</v>
      </c>
      <c r="O117" s="1150" t="e">
        <f t="shared" si="22"/>
        <v>#REF!</v>
      </c>
      <c r="P117" s="1151" t="e">
        <f t="shared" si="23"/>
        <v>#REF!</v>
      </c>
      <c r="Q117" s="1150" t="e">
        <f t="shared" si="24"/>
        <v>#REF!</v>
      </c>
      <c r="R117" s="1151" t="e">
        <f t="shared" si="25"/>
        <v>#REF!</v>
      </c>
    </row>
    <row r="118" spans="1:18" ht="30" customHeight="1">
      <c r="A118" s="1506"/>
      <c r="B118" s="1508"/>
      <c r="C118" s="1283"/>
      <c r="D118" s="1144" t="s">
        <v>16</v>
      </c>
      <c r="E118" s="1154">
        <f>E117/E116</f>
        <v>0.23103365569926371</v>
      </c>
      <c r="F118" s="1154" t="e">
        <f>F117/F116</f>
        <v>#REF!</v>
      </c>
      <c r="G118" s="1154">
        <f>G117/G116</f>
        <v>0.1898761149739672</v>
      </c>
      <c r="H118" s="1155"/>
      <c r="I118" s="1156" t="e">
        <f>G118-F118</f>
        <v>#REF!</v>
      </c>
      <c r="J118" s="1157"/>
      <c r="K118" s="1156">
        <f>G118-E118</f>
        <v>-4.115754072529651E-2</v>
      </c>
      <c r="L118" s="1154" t="e">
        <f>L117/L116</f>
        <v>#REF!</v>
      </c>
      <c r="M118" s="1154" t="e">
        <f>M117/M116</f>
        <v>#REF!</v>
      </c>
      <c r="N118" s="1154" t="e">
        <f>N117/N116</f>
        <v>#REF!</v>
      </c>
      <c r="O118" s="1155"/>
      <c r="P118" s="1156" t="e">
        <f>N118-M118</f>
        <v>#REF!</v>
      </c>
      <c r="Q118" s="1157"/>
      <c r="R118" s="1156" t="e">
        <f>N118-L118</f>
        <v>#REF!</v>
      </c>
    </row>
    <row r="119" spans="1:18" ht="30" hidden="1" customHeight="1">
      <c r="A119" s="1506"/>
      <c r="B119" s="1508"/>
      <c r="C119" s="1283" t="s">
        <v>17</v>
      </c>
      <c r="D119" s="1144" t="s">
        <v>14</v>
      </c>
      <c r="E119" s="1152">
        <f t="shared" ref="E119" si="31">E99+E109</f>
        <v>1817.8359999999998</v>
      </c>
      <c r="F119" s="1152" t="e">
        <f t="shared" ref="F119" si="32">F99+F109</f>
        <v>#REF!</v>
      </c>
      <c r="G119" s="1152" t="e">
        <f>G99+G109</f>
        <v>#REF!</v>
      </c>
      <c r="H119" s="1150" t="e">
        <f t="shared" si="26"/>
        <v>#REF!</v>
      </c>
      <c r="I119" s="1151" t="e">
        <f t="shared" si="27"/>
        <v>#REF!</v>
      </c>
      <c r="J119" s="1150" t="e">
        <f t="shared" si="28"/>
        <v>#REF!</v>
      </c>
      <c r="K119" s="1151" t="e">
        <f t="shared" si="29"/>
        <v>#REF!</v>
      </c>
      <c r="L119" s="586" t="e">
        <f>E119+сентябрь!L119</f>
        <v>#REF!</v>
      </c>
      <c r="M119" s="586" t="e">
        <f>F119+сентябрь!M119</f>
        <v>#REF!</v>
      </c>
      <c r="N119" s="586" t="e">
        <f>G119+сентябрь!N119</f>
        <v>#REF!</v>
      </c>
      <c r="O119" s="1150" t="e">
        <f t="shared" si="22"/>
        <v>#REF!</v>
      </c>
      <c r="P119" s="1151" t="e">
        <f t="shared" si="23"/>
        <v>#REF!</v>
      </c>
      <c r="Q119" s="1150" t="e">
        <f t="shared" si="24"/>
        <v>#REF!</v>
      </c>
      <c r="R119" s="1151" t="e">
        <f t="shared" si="25"/>
        <v>#REF!</v>
      </c>
    </row>
    <row r="120" spans="1:18" ht="30" hidden="1" customHeight="1">
      <c r="A120" s="1506"/>
      <c r="B120" s="1508"/>
      <c r="C120" s="1283"/>
      <c r="D120" s="1144" t="s">
        <v>16</v>
      </c>
      <c r="E120" s="1154">
        <f>E119/E116</f>
        <v>0.22279146614544937</v>
      </c>
      <c r="F120" s="1154" t="e">
        <f>F119/F116</f>
        <v>#REF!</v>
      </c>
      <c r="G120" s="1154" t="e">
        <f>G119/G116</f>
        <v>#REF!</v>
      </c>
      <c r="H120" s="1150" t="e">
        <f t="shared" si="26"/>
        <v>#REF!</v>
      </c>
      <c r="I120" s="1151" t="e">
        <f t="shared" si="27"/>
        <v>#REF!</v>
      </c>
      <c r="J120" s="1150" t="e">
        <f t="shared" si="28"/>
        <v>#REF!</v>
      </c>
      <c r="K120" s="1151" t="e">
        <f t="shared" si="29"/>
        <v>#REF!</v>
      </c>
      <c r="L120" s="1154" t="e">
        <f>L119/L116</f>
        <v>#REF!</v>
      </c>
      <c r="M120" s="1154" t="e">
        <f>M119/M116</f>
        <v>#REF!</v>
      </c>
      <c r="N120" s="1154" t="e">
        <f>N119/N116</f>
        <v>#REF!</v>
      </c>
      <c r="O120" s="1150" t="e">
        <f t="shared" si="22"/>
        <v>#REF!</v>
      </c>
      <c r="P120" s="1151" t="e">
        <f t="shared" si="23"/>
        <v>#REF!</v>
      </c>
      <c r="Q120" s="1150" t="e">
        <f t="shared" si="24"/>
        <v>#REF!</v>
      </c>
      <c r="R120" s="1151" t="e">
        <f t="shared" si="25"/>
        <v>#REF!</v>
      </c>
    </row>
    <row r="121" spans="1:18" ht="30" hidden="1" customHeight="1">
      <c r="A121" s="1506"/>
      <c r="B121" s="1508"/>
      <c r="C121" s="1283" t="s">
        <v>18</v>
      </c>
      <c r="D121" s="1144" t="s">
        <v>14</v>
      </c>
      <c r="E121" s="1152">
        <f t="shared" ref="E121" si="33">E101+E111</f>
        <v>67.25100000000009</v>
      </c>
      <c r="F121" s="1152" t="e">
        <f t="shared" ref="F121" si="34">F101+F111</f>
        <v>#REF!</v>
      </c>
      <c r="G121" s="1152" t="e">
        <f>G101+G111</f>
        <v>#REF!</v>
      </c>
      <c r="H121" s="1150" t="e">
        <f t="shared" si="26"/>
        <v>#REF!</v>
      </c>
      <c r="I121" s="1151" t="e">
        <f t="shared" si="27"/>
        <v>#REF!</v>
      </c>
      <c r="J121" s="1150" t="e">
        <f t="shared" si="28"/>
        <v>#REF!</v>
      </c>
      <c r="K121" s="1151" t="e">
        <f t="shared" si="29"/>
        <v>#REF!</v>
      </c>
      <c r="L121" s="586" t="e">
        <f>E121+сентябрь!L121</f>
        <v>#REF!</v>
      </c>
      <c r="M121" s="586" t="e">
        <f>F121+сентябрь!M121</f>
        <v>#REF!</v>
      </c>
      <c r="N121" s="586" t="e">
        <f>G121+сентябрь!N121</f>
        <v>#REF!</v>
      </c>
      <c r="O121" s="1150" t="e">
        <f t="shared" si="22"/>
        <v>#REF!</v>
      </c>
      <c r="P121" s="1151" t="e">
        <f t="shared" si="23"/>
        <v>#REF!</v>
      </c>
      <c r="Q121" s="1150" t="e">
        <f t="shared" si="24"/>
        <v>#REF!</v>
      </c>
      <c r="R121" s="1151" t="e">
        <f t="shared" si="25"/>
        <v>#REF!</v>
      </c>
    </row>
    <row r="122" spans="1:18" ht="30" hidden="1" customHeight="1">
      <c r="A122" s="1506"/>
      <c r="B122" s="1508"/>
      <c r="C122" s="1283"/>
      <c r="D122" s="1144" t="s">
        <v>16</v>
      </c>
      <c r="E122" s="1154">
        <f>E121/E116</f>
        <v>8.2421895538143351E-3</v>
      </c>
      <c r="F122" s="1154" t="e">
        <f>F121/F116</f>
        <v>#REF!</v>
      </c>
      <c r="G122" s="1154" t="e">
        <f>G121/G116</f>
        <v>#REF!</v>
      </c>
      <c r="H122" s="1150" t="e">
        <f t="shared" si="26"/>
        <v>#REF!</v>
      </c>
      <c r="I122" s="1151" t="e">
        <f t="shared" si="27"/>
        <v>#REF!</v>
      </c>
      <c r="J122" s="1150" t="e">
        <f t="shared" si="28"/>
        <v>#REF!</v>
      </c>
      <c r="K122" s="1151" t="e">
        <f t="shared" si="29"/>
        <v>#REF!</v>
      </c>
      <c r="L122" s="1154" t="e">
        <f>L121/L116</f>
        <v>#REF!</v>
      </c>
      <c r="M122" s="1154" t="e">
        <f>M121/M116</f>
        <v>#REF!</v>
      </c>
      <c r="N122" s="1154" t="e">
        <f>N121/N116</f>
        <v>#REF!</v>
      </c>
      <c r="O122" s="1150" t="e">
        <f t="shared" si="22"/>
        <v>#REF!</v>
      </c>
      <c r="P122" s="1151" t="e">
        <f t="shared" si="23"/>
        <v>#REF!</v>
      </c>
      <c r="Q122" s="1150" t="e">
        <f t="shared" si="24"/>
        <v>#REF!</v>
      </c>
      <c r="R122" s="1151" t="e">
        <f t="shared" si="25"/>
        <v>#REF!</v>
      </c>
    </row>
    <row r="123" spans="1:18" ht="30" customHeight="1">
      <c r="A123" s="1506"/>
      <c r="B123" s="1508"/>
      <c r="C123" s="1149" t="s">
        <v>111</v>
      </c>
      <c r="D123" s="1144" t="s">
        <v>14</v>
      </c>
      <c r="E123" s="1158">
        <f>E116-E117</f>
        <v>6274.2739999999994</v>
      </c>
      <c r="F123" s="1158" t="e">
        <f>F116-F117</f>
        <v>#REF!</v>
      </c>
      <c r="G123" s="1158">
        <f>G116-G117</f>
        <v>6957.51</v>
      </c>
      <c r="H123" s="1150" t="e">
        <f t="shared" si="26"/>
        <v>#REF!</v>
      </c>
      <c r="I123" s="1151" t="e">
        <f t="shared" si="27"/>
        <v>#REF!</v>
      </c>
      <c r="J123" s="1150">
        <f t="shared" si="28"/>
        <v>683.23600000000079</v>
      </c>
      <c r="K123" s="1151">
        <f t="shared" si="29"/>
        <v>0.10889482990382646</v>
      </c>
      <c r="L123" s="1158" t="e">
        <f>L116-L117</f>
        <v>#REF!</v>
      </c>
      <c r="M123" s="1158" t="e">
        <f>M116-M117</f>
        <v>#REF!</v>
      </c>
      <c r="N123" s="1158" t="e">
        <f>N116-N117</f>
        <v>#REF!</v>
      </c>
      <c r="O123" s="1150" t="e">
        <f t="shared" si="22"/>
        <v>#REF!</v>
      </c>
      <c r="P123" s="1151" t="e">
        <f t="shared" si="23"/>
        <v>#REF!</v>
      </c>
      <c r="Q123" s="1150" t="e">
        <f t="shared" si="24"/>
        <v>#REF!</v>
      </c>
      <c r="R123" s="1151" t="e">
        <f t="shared" si="25"/>
        <v>#REF!</v>
      </c>
    </row>
    <row r="124" spans="1:18" ht="30" customHeight="1">
      <c r="A124" s="1506"/>
      <c r="B124" s="1508"/>
      <c r="C124" s="518" t="s">
        <v>104</v>
      </c>
      <c r="D124" s="1144" t="s">
        <v>14</v>
      </c>
      <c r="E124" s="1158">
        <f>E104+E114</f>
        <v>9.7119999999999997</v>
      </c>
      <c r="F124" s="1158">
        <f>F104+F114</f>
        <v>5.032</v>
      </c>
      <c r="G124" s="1158">
        <f>G114+G104</f>
        <v>6.0780000000000003</v>
      </c>
      <c r="H124" s="1150">
        <f t="shared" si="26"/>
        <v>1.0460000000000003</v>
      </c>
      <c r="I124" s="1151">
        <f t="shared" si="27"/>
        <v>0.20786963434022263</v>
      </c>
      <c r="J124" s="1150">
        <f t="shared" si="28"/>
        <v>-3.6339999999999995</v>
      </c>
      <c r="K124" s="1151">
        <f t="shared" si="29"/>
        <v>-0.3741762767710049</v>
      </c>
      <c r="L124" s="1158" t="e">
        <f>E124+сентябрь!L124</f>
        <v>#REF!</v>
      </c>
      <c r="M124" s="1158" t="e">
        <f>F124+сентябрь!M124</f>
        <v>#REF!</v>
      </c>
      <c r="N124" s="1158" t="e">
        <f>G124+сентябрь!N124</f>
        <v>#REF!</v>
      </c>
      <c r="O124" s="1150" t="e">
        <f t="shared" si="22"/>
        <v>#REF!</v>
      </c>
      <c r="P124" s="1151" t="e">
        <f t="shared" si="23"/>
        <v>#REF!</v>
      </c>
      <c r="Q124" s="1150" t="e">
        <f t="shared" si="24"/>
        <v>#REF!</v>
      </c>
      <c r="R124" s="1151" t="e">
        <f t="shared" si="25"/>
        <v>#REF!</v>
      </c>
    </row>
    <row r="125" spans="1:18" ht="30" customHeight="1">
      <c r="A125" s="1506"/>
      <c r="B125" s="1508"/>
      <c r="C125" s="1149" t="s">
        <v>106</v>
      </c>
      <c r="D125" s="1144" t="s">
        <v>14</v>
      </c>
      <c r="E125" s="1158">
        <f>E123-E124</f>
        <v>6264.561999999999</v>
      </c>
      <c r="F125" s="1158" t="e">
        <f>F123-F124</f>
        <v>#REF!</v>
      </c>
      <c r="G125" s="1158">
        <f>G123-G124</f>
        <v>6951.4319999999998</v>
      </c>
      <c r="H125" s="1150" t="e">
        <f t="shared" si="26"/>
        <v>#REF!</v>
      </c>
      <c r="I125" s="1151" t="e">
        <f t="shared" si="27"/>
        <v>#REF!</v>
      </c>
      <c r="J125" s="1150">
        <f t="shared" si="28"/>
        <v>686.8700000000008</v>
      </c>
      <c r="K125" s="1151">
        <f t="shared" si="29"/>
        <v>0.10964373885995556</v>
      </c>
      <c r="L125" s="1158" t="e">
        <f>E125+сентябрь!L125</f>
        <v>#REF!</v>
      </c>
      <c r="M125" s="1158" t="e">
        <f>F125+сентябрь!M125</f>
        <v>#REF!</v>
      </c>
      <c r="N125" s="1158" t="e">
        <f>G125+сентябрь!N125</f>
        <v>#REF!</v>
      </c>
      <c r="O125" s="1150" t="e">
        <f t="shared" si="22"/>
        <v>#REF!</v>
      </c>
      <c r="P125" s="1151" t="e">
        <f t="shared" si="23"/>
        <v>#REF!</v>
      </c>
      <c r="Q125" s="1150" t="e">
        <f t="shared" si="24"/>
        <v>#REF!</v>
      </c>
      <c r="R125" s="1151" t="e">
        <f t="shared" si="25"/>
        <v>#REF!</v>
      </c>
    </row>
    <row r="126" spans="1:18" ht="30" customHeight="1">
      <c r="A126" s="1506">
        <v>11</v>
      </c>
      <c r="B126" s="1507" t="s">
        <v>23</v>
      </c>
      <c r="C126" s="1144" t="s">
        <v>19</v>
      </c>
      <c r="D126" s="1144" t="s">
        <v>14</v>
      </c>
      <c r="E126" s="1148">
        <v>3970.8310000000001</v>
      </c>
      <c r="F126" s="586" t="e">
        <f>#REF!</f>
        <v>#REF!</v>
      </c>
      <c r="G126" s="586">
        <f>G127+G133</f>
        <v>4135.6899999999996</v>
      </c>
      <c r="H126" s="1150" t="e">
        <f t="shared" si="26"/>
        <v>#REF!</v>
      </c>
      <c r="I126" s="1151" t="e">
        <f t="shared" si="27"/>
        <v>#REF!</v>
      </c>
      <c r="J126" s="1150">
        <f t="shared" si="28"/>
        <v>164.85899999999947</v>
      </c>
      <c r="K126" s="1151">
        <f t="shared" si="29"/>
        <v>4.1517506033371718E-2</v>
      </c>
      <c r="L126" s="586" t="e">
        <f>E126+сентябрь!L126</f>
        <v>#REF!</v>
      </c>
      <c r="M126" s="586" t="e">
        <f>F126+сентябрь!M126</f>
        <v>#REF!</v>
      </c>
      <c r="N126" s="586" t="e">
        <f>G126+сентябрь!N126</f>
        <v>#REF!</v>
      </c>
      <c r="O126" s="1150" t="e">
        <f t="shared" si="22"/>
        <v>#REF!</v>
      </c>
      <c r="P126" s="1151" t="e">
        <f t="shared" si="23"/>
        <v>#REF!</v>
      </c>
      <c r="Q126" s="1150" t="e">
        <f t="shared" si="24"/>
        <v>#REF!</v>
      </c>
      <c r="R126" s="1151" t="e">
        <f t="shared" si="25"/>
        <v>#REF!</v>
      </c>
    </row>
    <row r="127" spans="1:18" ht="30" customHeight="1">
      <c r="A127" s="1506"/>
      <c r="B127" s="1507"/>
      <c r="C127" s="1283" t="s">
        <v>15</v>
      </c>
      <c r="D127" s="1144" t="s">
        <v>14</v>
      </c>
      <c r="E127" s="1152">
        <v>1017.258</v>
      </c>
      <c r="F127" s="1152" t="e">
        <f>#REF!</f>
        <v>#REF!</v>
      </c>
      <c r="G127" s="1152">
        <v>930.26</v>
      </c>
      <c r="H127" s="1150" t="e">
        <f t="shared" si="26"/>
        <v>#REF!</v>
      </c>
      <c r="I127" s="1151" t="e">
        <f t="shared" si="27"/>
        <v>#REF!</v>
      </c>
      <c r="J127" s="1150">
        <f t="shared" si="28"/>
        <v>-86.998000000000047</v>
      </c>
      <c r="K127" s="1151">
        <f t="shared" si="29"/>
        <v>-8.5522060283625245E-2</v>
      </c>
      <c r="L127" s="586" t="e">
        <f>E127+сентябрь!L127</f>
        <v>#REF!</v>
      </c>
      <c r="M127" s="586" t="e">
        <f>F127+сентябрь!M127</f>
        <v>#REF!</v>
      </c>
      <c r="N127" s="586" t="e">
        <f>G127+сентябрь!N127</f>
        <v>#REF!</v>
      </c>
      <c r="O127" s="1150" t="e">
        <f t="shared" si="22"/>
        <v>#REF!</v>
      </c>
      <c r="P127" s="1151" t="e">
        <f t="shared" si="23"/>
        <v>#REF!</v>
      </c>
      <c r="Q127" s="1150" t="e">
        <f t="shared" si="24"/>
        <v>#REF!</v>
      </c>
      <c r="R127" s="1151" t="e">
        <f t="shared" si="25"/>
        <v>#REF!</v>
      </c>
    </row>
    <row r="128" spans="1:18" ht="30" customHeight="1">
      <c r="A128" s="1506"/>
      <c r="B128" s="1507"/>
      <c r="C128" s="1283"/>
      <c r="D128" s="1144" t="s">
        <v>16</v>
      </c>
      <c r="E128" s="1154">
        <f>E127/E126</f>
        <v>0.25618264791425271</v>
      </c>
      <c r="F128" s="1154" t="e">
        <f>F127/F126</f>
        <v>#REF!</v>
      </c>
      <c r="G128" s="1154">
        <f>G127/G126</f>
        <v>0.22493465419313344</v>
      </c>
      <c r="H128" s="1155"/>
      <c r="I128" s="1156" t="e">
        <f>G128-F128</f>
        <v>#REF!</v>
      </c>
      <c r="J128" s="1157"/>
      <c r="K128" s="1156">
        <f>G128-E128</f>
        <v>-3.1247993721119277E-2</v>
      </c>
      <c r="L128" s="1154" t="e">
        <f>L127/L126</f>
        <v>#REF!</v>
      </c>
      <c r="M128" s="1154" t="e">
        <f>M127/M126</f>
        <v>#REF!</v>
      </c>
      <c r="N128" s="1154" t="e">
        <f>N127/N126</f>
        <v>#REF!</v>
      </c>
      <c r="O128" s="1155"/>
      <c r="P128" s="1156" t="e">
        <f>N128-M128</f>
        <v>#REF!</v>
      </c>
      <c r="Q128" s="1157"/>
      <c r="R128" s="1156" t="e">
        <f>N128-L128</f>
        <v>#REF!</v>
      </c>
    </row>
    <row r="129" spans="1:18" ht="30" hidden="1" customHeight="1">
      <c r="A129" s="1506"/>
      <c r="B129" s="1507"/>
      <c r="C129" s="1283" t="s">
        <v>17</v>
      </c>
      <c r="D129" s="1144" t="s">
        <v>14</v>
      </c>
      <c r="E129" s="1152">
        <v>899.21600000000001</v>
      </c>
      <c r="F129" s="1152" t="e">
        <f>#REF!</f>
        <v>#REF!</v>
      </c>
      <c r="G129" s="1152" t="e">
        <f>F130*G126</f>
        <v>#REF!</v>
      </c>
      <c r="H129" s="1150" t="e">
        <f t="shared" si="26"/>
        <v>#REF!</v>
      </c>
      <c r="I129" s="1151" t="e">
        <f t="shared" si="27"/>
        <v>#REF!</v>
      </c>
      <c r="J129" s="1150" t="e">
        <f t="shared" si="28"/>
        <v>#REF!</v>
      </c>
      <c r="K129" s="1151" t="e">
        <f t="shared" si="29"/>
        <v>#REF!</v>
      </c>
      <c r="L129" s="586" t="e">
        <f>E129+сентябрь!L129</f>
        <v>#REF!</v>
      </c>
      <c r="M129" s="586" t="e">
        <f>F129+сентябрь!M129</f>
        <v>#REF!</v>
      </c>
      <c r="N129" s="586" t="e">
        <f>G129+сентябрь!N129</f>
        <v>#REF!</v>
      </c>
      <c r="O129" s="1150" t="e">
        <f t="shared" si="22"/>
        <v>#REF!</v>
      </c>
      <c r="P129" s="1151" t="e">
        <f t="shared" si="23"/>
        <v>#REF!</v>
      </c>
      <c r="Q129" s="1150" t="e">
        <f t="shared" si="24"/>
        <v>#REF!</v>
      </c>
      <c r="R129" s="1151" t="e">
        <f t="shared" si="25"/>
        <v>#REF!</v>
      </c>
    </row>
    <row r="130" spans="1:18" ht="30" hidden="1" customHeight="1">
      <c r="A130" s="1506"/>
      <c r="B130" s="1507"/>
      <c r="C130" s="1283"/>
      <c r="D130" s="1144" t="s">
        <v>16</v>
      </c>
      <c r="E130" s="1154">
        <f>E129/E126</f>
        <v>0.22645536916579928</v>
      </c>
      <c r="F130" s="1154" t="e">
        <f>F129/F126</f>
        <v>#REF!</v>
      </c>
      <c r="G130" s="1154" t="e">
        <f>G129/G126</f>
        <v>#REF!</v>
      </c>
      <c r="H130" s="1150" t="e">
        <f t="shared" si="26"/>
        <v>#REF!</v>
      </c>
      <c r="I130" s="1151" t="e">
        <f t="shared" si="27"/>
        <v>#REF!</v>
      </c>
      <c r="J130" s="1150" t="e">
        <f t="shared" si="28"/>
        <v>#REF!</v>
      </c>
      <c r="K130" s="1151" t="e">
        <f t="shared" si="29"/>
        <v>#REF!</v>
      </c>
      <c r="L130" s="1154" t="e">
        <f>L129/L126</f>
        <v>#REF!</v>
      </c>
      <c r="M130" s="1154" t="e">
        <f>M129/M126</f>
        <v>#REF!</v>
      </c>
      <c r="N130" s="1154" t="e">
        <f>N129/N126</f>
        <v>#REF!</v>
      </c>
      <c r="O130" s="1150" t="e">
        <f t="shared" si="22"/>
        <v>#REF!</v>
      </c>
      <c r="P130" s="1151" t="e">
        <f t="shared" si="23"/>
        <v>#REF!</v>
      </c>
      <c r="Q130" s="1150" t="e">
        <f t="shared" si="24"/>
        <v>#REF!</v>
      </c>
      <c r="R130" s="1151" t="e">
        <f t="shared" si="25"/>
        <v>#REF!</v>
      </c>
    </row>
    <row r="131" spans="1:18" ht="30" hidden="1" customHeight="1">
      <c r="A131" s="1506"/>
      <c r="B131" s="1507"/>
      <c r="C131" s="1283" t="s">
        <v>18</v>
      </c>
      <c r="D131" s="1144" t="s">
        <v>14</v>
      </c>
      <c r="E131" s="1152">
        <v>118.04200000000003</v>
      </c>
      <c r="F131" s="1152" t="e">
        <f>F127-F129</f>
        <v>#REF!</v>
      </c>
      <c r="G131" s="1152" t="e">
        <f>G127-G129</f>
        <v>#REF!</v>
      </c>
      <c r="H131" s="1150" t="e">
        <f t="shared" si="26"/>
        <v>#REF!</v>
      </c>
      <c r="I131" s="1151" t="e">
        <f t="shared" si="27"/>
        <v>#REF!</v>
      </c>
      <c r="J131" s="1150" t="e">
        <f t="shared" si="28"/>
        <v>#REF!</v>
      </c>
      <c r="K131" s="1151" t="e">
        <f t="shared" si="29"/>
        <v>#REF!</v>
      </c>
      <c r="L131" s="586" t="e">
        <f>E131+сентябрь!L131</f>
        <v>#REF!</v>
      </c>
      <c r="M131" s="586" t="e">
        <f>F131+сентябрь!M131</f>
        <v>#REF!</v>
      </c>
      <c r="N131" s="586" t="e">
        <f>G131+сентябрь!N131</f>
        <v>#REF!</v>
      </c>
      <c r="O131" s="1150" t="e">
        <f t="shared" si="22"/>
        <v>#REF!</v>
      </c>
      <c r="P131" s="1151" t="e">
        <f t="shared" si="23"/>
        <v>#REF!</v>
      </c>
      <c r="Q131" s="1150" t="e">
        <f t="shared" si="24"/>
        <v>#REF!</v>
      </c>
      <c r="R131" s="1151" t="e">
        <f t="shared" si="25"/>
        <v>#REF!</v>
      </c>
    </row>
    <row r="132" spans="1:18" ht="30" hidden="1" customHeight="1">
      <c r="A132" s="1506"/>
      <c r="B132" s="1507"/>
      <c r="C132" s="1283"/>
      <c r="D132" s="1144" t="s">
        <v>16</v>
      </c>
      <c r="E132" s="1154">
        <f>E131/E126</f>
        <v>2.9727278748453417E-2</v>
      </c>
      <c r="F132" s="1154" t="e">
        <f>F131/F126</f>
        <v>#REF!</v>
      </c>
      <c r="G132" s="1154" t="e">
        <f>G131/G126</f>
        <v>#REF!</v>
      </c>
      <c r="H132" s="1150" t="e">
        <f t="shared" si="26"/>
        <v>#REF!</v>
      </c>
      <c r="I132" s="1151" t="e">
        <f t="shared" si="27"/>
        <v>#REF!</v>
      </c>
      <c r="J132" s="1150" t="e">
        <f t="shared" si="28"/>
        <v>#REF!</v>
      </c>
      <c r="K132" s="1151" t="e">
        <f t="shared" si="29"/>
        <v>#REF!</v>
      </c>
      <c r="L132" s="1154" t="e">
        <f>L131/L126</f>
        <v>#REF!</v>
      </c>
      <c r="M132" s="1154" t="e">
        <f>M131/M126</f>
        <v>#REF!</v>
      </c>
      <c r="N132" s="1154" t="e">
        <f>N131/N126</f>
        <v>#REF!</v>
      </c>
      <c r="O132" s="1150" t="e">
        <f t="shared" si="22"/>
        <v>#REF!</v>
      </c>
      <c r="P132" s="1151" t="e">
        <f t="shared" si="23"/>
        <v>#REF!</v>
      </c>
      <c r="Q132" s="1150" t="e">
        <f t="shared" si="24"/>
        <v>#REF!</v>
      </c>
      <c r="R132" s="1151" t="e">
        <f t="shared" si="25"/>
        <v>#REF!</v>
      </c>
    </row>
    <row r="133" spans="1:18" ht="30" customHeight="1">
      <c r="A133" s="1506"/>
      <c r="B133" s="1507"/>
      <c r="C133" s="1149" t="s">
        <v>111</v>
      </c>
      <c r="D133" s="1144" t="s">
        <v>14</v>
      </c>
      <c r="E133" s="1158">
        <v>2953.5730000000003</v>
      </c>
      <c r="F133" s="1158" t="e">
        <f>#REF!</f>
        <v>#REF!</v>
      </c>
      <c r="G133" s="1158">
        <f>G134+G135</f>
        <v>3205.43</v>
      </c>
      <c r="H133" s="1150" t="e">
        <f t="shared" si="26"/>
        <v>#REF!</v>
      </c>
      <c r="I133" s="1151" t="e">
        <f t="shared" si="27"/>
        <v>#REF!</v>
      </c>
      <c r="J133" s="1150">
        <f t="shared" si="28"/>
        <v>251.85699999999952</v>
      </c>
      <c r="K133" s="1151">
        <f t="shared" si="29"/>
        <v>8.5271973978635202E-2</v>
      </c>
      <c r="L133" s="1158" t="e">
        <f>L126-L127</f>
        <v>#REF!</v>
      </c>
      <c r="M133" s="1158" t="e">
        <f>M126-M127</f>
        <v>#REF!</v>
      </c>
      <c r="N133" s="1158" t="e">
        <f>N126-N127</f>
        <v>#REF!</v>
      </c>
      <c r="O133" s="1150" t="e">
        <f t="shared" si="22"/>
        <v>#REF!</v>
      </c>
      <c r="P133" s="1151" t="e">
        <f t="shared" si="23"/>
        <v>#REF!</v>
      </c>
      <c r="Q133" s="1150" t="e">
        <f t="shared" si="24"/>
        <v>#REF!</v>
      </c>
      <c r="R133" s="1151" t="e">
        <f t="shared" si="25"/>
        <v>#REF!</v>
      </c>
    </row>
    <row r="134" spans="1:18" ht="30" customHeight="1">
      <c r="A134" s="1506"/>
      <c r="B134" s="1507"/>
      <c r="C134" s="518" t="s">
        <v>104</v>
      </c>
      <c r="D134" s="1144" t="s">
        <v>14</v>
      </c>
      <c r="E134" s="1158">
        <v>9.7850000000000001</v>
      </c>
      <c r="F134" s="1158">
        <f>'Баланс ВОЭК (план 2013)'!L14+'Баланс ВОЭК (план 2013)'!L15</f>
        <v>27.363</v>
      </c>
      <c r="G134" s="1158">
        <v>39.470999999999997</v>
      </c>
      <c r="H134" s="1150">
        <f t="shared" si="26"/>
        <v>12.107999999999997</v>
      </c>
      <c r="I134" s="1151">
        <f t="shared" si="27"/>
        <v>0.4424953404231991</v>
      </c>
      <c r="J134" s="1150">
        <f t="shared" si="28"/>
        <v>29.685999999999996</v>
      </c>
      <c r="K134" s="1151">
        <f t="shared" si="29"/>
        <v>3.0338272866632598</v>
      </c>
      <c r="L134" s="1158" t="e">
        <f>E134+сентябрь!L134</f>
        <v>#REF!</v>
      </c>
      <c r="M134" s="1158" t="e">
        <f>F134+сентябрь!M134</f>
        <v>#REF!</v>
      </c>
      <c r="N134" s="1158" t="e">
        <f>G134+сентябрь!N134</f>
        <v>#REF!</v>
      </c>
      <c r="O134" s="1150" t="e">
        <f t="shared" si="22"/>
        <v>#REF!</v>
      </c>
      <c r="P134" s="1151" t="e">
        <f t="shared" si="23"/>
        <v>#REF!</v>
      </c>
      <c r="Q134" s="1150" t="e">
        <f t="shared" si="24"/>
        <v>#REF!</v>
      </c>
      <c r="R134" s="1151" t="e">
        <f t="shared" si="25"/>
        <v>#REF!</v>
      </c>
    </row>
    <row r="135" spans="1:18" ht="30" customHeight="1">
      <c r="A135" s="1506"/>
      <c r="B135" s="1507"/>
      <c r="C135" s="1149" t="s">
        <v>106</v>
      </c>
      <c r="D135" s="1144" t="s">
        <v>14</v>
      </c>
      <c r="E135" s="1158">
        <f>E133-E134</f>
        <v>2943.7880000000005</v>
      </c>
      <c r="F135" s="1158" t="e">
        <f>F133-F134</f>
        <v>#REF!</v>
      </c>
      <c r="G135" s="1158">
        <v>3165.9589999999998</v>
      </c>
      <c r="H135" s="1150" t="e">
        <f t="shared" si="26"/>
        <v>#REF!</v>
      </c>
      <c r="I135" s="1151" t="e">
        <f t="shared" si="27"/>
        <v>#REF!</v>
      </c>
      <c r="J135" s="1150">
        <f t="shared" si="28"/>
        <v>222.17099999999937</v>
      </c>
      <c r="K135" s="1151">
        <f t="shared" si="29"/>
        <v>7.5471127676313421E-2</v>
      </c>
      <c r="L135" s="1158" t="e">
        <f>E135+сентябрь!L135</f>
        <v>#REF!</v>
      </c>
      <c r="M135" s="1158" t="e">
        <f>F135+сентябрь!M135</f>
        <v>#REF!</v>
      </c>
      <c r="N135" s="1158" t="e">
        <f>G135+сентябрь!N135</f>
        <v>#REF!</v>
      </c>
      <c r="O135" s="1150" t="e">
        <f t="shared" ref="O135:O185" si="35">N135-M135</f>
        <v>#REF!</v>
      </c>
      <c r="P135" s="1151" t="e">
        <f t="shared" ref="P135:P185" si="36">IF(M135=0," ",O135/M135)</f>
        <v>#REF!</v>
      </c>
      <c r="Q135" s="1150" t="e">
        <f t="shared" ref="Q135:Q185" si="37">N135-L135</f>
        <v>#REF!</v>
      </c>
      <c r="R135" s="1151" t="e">
        <f t="shared" ref="R135:R185" si="38">IF(L135=0," ",Q135/L135)</f>
        <v>#REF!</v>
      </c>
    </row>
    <row r="136" spans="1:18" ht="30" customHeight="1">
      <c r="A136" s="1506">
        <v>12</v>
      </c>
      <c r="B136" s="1507" t="s">
        <v>24</v>
      </c>
      <c r="C136" s="1144" t="s">
        <v>19</v>
      </c>
      <c r="D136" s="1144" t="s">
        <v>14</v>
      </c>
      <c r="E136" s="1148">
        <v>447.267</v>
      </c>
      <c r="F136" s="586" t="e">
        <f>#REF!</f>
        <v>#REF!</v>
      </c>
      <c r="G136" s="586">
        <f>G137+G143</f>
        <v>446.35</v>
      </c>
      <c r="H136" s="1150" t="e">
        <f t="shared" si="26"/>
        <v>#REF!</v>
      </c>
      <c r="I136" s="1151" t="e">
        <f t="shared" si="27"/>
        <v>#REF!</v>
      </c>
      <c r="J136" s="1150">
        <f t="shared" si="28"/>
        <v>-0.91699999999997317</v>
      </c>
      <c r="K136" s="1151">
        <f t="shared" si="29"/>
        <v>-2.0502295049712434E-3</v>
      </c>
      <c r="L136" s="586" t="e">
        <f>E136+сентябрь!L136</f>
        <v>#REF!</v>
      </c>
      <c r="M136" s="586" t="e">
        <f>F136+сентябрь!M136</f>
        <v>#REF!</v>
      </c>
      <c r="N136" s="586" t="e">
        <f>G136+сентябрь!N136</f>
        <v>#REF!</v>
      </c>
      <c r="O136" s="1150" t="e">
        <f t="shared" si="35"/>
        <v>#REF!</v>
      </c>
      <c r="P136" s="1151" t="e">
        <f t="shared" si="36"/>
        <v>#REF!</v>
      </c>
      <c r="Q136" s="1150" t="e">
        <f t="shared" si="37"/>
        <v>#REF!</v>
      </c>
      <c r="R136" s="1151" t="e">
        <f t="shared" si="38"/>
        <v>#REF!</v>
      </c>
    </row>
    <row r="137" spans="1:18" ht="30" customHeight="1">
      <c r="A137" s="1506"/>
      <c r="B137" s="1507"/>
      <c r="C137" s="1283" t="s">
        <v>15</v>
      </c>
      <c r="D137" s="1144" t="s">
        <v>14</v>
      </c>
      <c r="E137" s="1152">
        <v>98.924000000000007</v>
      </c>
      <c r="F137" s="1152" t="e">
        <f>#REF!</f>
        <v>#REF!</v>
      </c>
      <c r="G137" s="1160">
        <v>103.85599999999999</v>
      </c>
      <c r="H137" s="1150" t="e">
        <f t="shared" si="26"/>
        <v>#REF!</v>
      </c>
      <c r="I137" s="1151" t="e">
        <f t="shared" si="27"/>
        <v>#REF!</v>
      </c>
      <c r="J137" s="1150">
        <f t="shared" si="28"/>
        <v>4.9319999999999879</v>
      </c>
      <c r="K137" s="1151">
        <f t="shared" si="29"/>
        <v>4.9856455460757627E-2</v>
      </c>
      <c r="L137" s="586" t="e">
        <f>E137+сентябрь!L137</f>
        <v>#REF!</v>
      </c>
      <c r="M137" s="586" t="e">
        <f>F137+сентябрь!M137</f>
        <v>#REF!</v>
      </c>
      <c r="N137" s="586" t="e">
        <f>G137+сентябрь!N137</f>
        <v>#REF!</v>
      </c>
      <c r="O137" s="1150" t="e">
        <f t="shared" si="35"/>
        <v>#REF!</v>
      </c>
      <c r="P137" s="1151" t="e">
        <f t="shared" si="36"/>
        <v>#REF!</v>
      </c>
      <c r="Q137" s="1150" t="e">
        <f t="shared" si="37"/>
        <v>#REF!</v>
      </c>
      <c r="R137" s="1151" t="e">
        <f t="shared" si="38"/>
        <v>#REF!</v>
      </c>
    </row>
    <row r="138" spans="1:18" ht="30" customHeight="1">
      <c r="A138" s="1506"/>
      <c r="B138" s="1507"/>
      <c r="C138" s="1283"/>
      <c r="D138" s="1144" t="s">
        <v>16</v>
      </c>
      <c r="E138" s="1154">
        <f>E137/E136</f>
        <v>0.22117437682636995</v>
      </c>
      <c r="F138" s="1154" t="e">
        <f>F137/F136</f>
        <v>#REF!</v>
      </c>
      <c r="G138" s="1154">
        <f>G137/G136</f>
        <v>0.23267839139688581</v>
      </c>
      <c r="H138" s="1155"/>
      <c r="I138" s="1156" t="e">
        <f>G138-F138</f>
        <v>#REF!</v>
      </c>
      <c r="J138" s="1157"/>
      <c r="K138" s="1156">
        <f>G138-E138</f>
        <v>1.1504014570515864E-2</v>
      </c>
      <c r="L138" s="1154" t="e">
        <f>L137/L136</f>
        <v>#REF!</v>
      </c>
      <c r="M138" s="1154" t="e">
        <f>M137/M136</f>
        <v>#REF!</v>
      </c>
      <c r="N138" s="1154" t="e">
        <f>N137/N136</f>
        <v>#REF!</v>
      </c>
      <c r="O138" s="1155"/>
      <c r="P138" s="1156" t="e">
        <f>N138-M138</f>
        <v>#REF!</v>
      </c>
      <c r="Q138" s="1157"/>
      <c r="R138" s="1156" t="e">
        <f>N138-L138</f>
        <v>#REF!</v>
      </c>
    </row>
    <row r="139" spans="1:18" ht="30" hidden="1" customHeight="1">
      <c r="A139" s="1506"/>
      <c r="B139" s="1507"/>
      <c r="C139" s="1283" t="s">
        <v>17</v>
      </c>
      <c r="D139" s="1144" t="s">
        <v>14</v>
      </c>
      <c r="E139" s="1152">
        <v>98.412000000000006</v>
      </c>
      <c r="F139" s="1152" t="e">
        <f>#REF!</f>
        <v>#REF!</v>
      </c>
      <c r="G139" s="1152" t="e">
        <f>F140*G136</f>
        <v>#REF!</v>
      </c>
      <c r="H139" s="1150" t="e">
        <f t="shared" si="26"/>
        <v>#REF!</v>
      </c>
      <c r="I139" s="1151" t="e">
        <f t="shared" si="27"/>
        <v>#REF!</v>
      </c>
      <c r="J139" s="1150" t="e">
        <f t="shared" si="28"/>
        <v>#REF!</v>
      </c>
      <c r="K139" s="1151" t="e">
        <f t="shared" si="29"/>
        <v>#REF!</v>
      </c>
      <c r="L139" s="586" t="e">
        <f>E139+сентябрь!L139</f>
        <v>#REF!</v>
      </c>
      <c r="M139" s="586" t="e">
        <f>F139+сентябрь!M139</f>
        <v>#REF!</v>
      </c>
      <c r="N139" s="586" t="e">
        <f>G139+сентябрь!N139</f>
        <v>#REF!</v>
      </c>
      <c r="O139" s="1150" t="e">
        <f t="shared" si="35"/>
        <v>#REF!</v>
      </c>
      <c r="P139" s="1151" t="e">
        <f t="shared" si="36"/>
        <v>#REF!</v>
      </c>
      <c r="Q139" s="1150" t="e">
        <f t="shared" si="37"/>
        <v>#REF!</v>
      </c>
      <c r="R139" s="1151" t="e">
        <f t="shared" si="38"/>
        <v>#REF!</v>
      </c>
    </row>
    <row r="140" spans="1:18" ht="30" hidden="1" customHeight="1">
      <c r="A140" s="1506"/>
      <c r="B140" s="1507"/>
      <c r="C140" s="1283"/>
      <c r="D140" s="1144" t="s">
        <v>16</v>
      </c>
      <c r="E140" s="1154">
        <f>E139/E136</f>
        <v>0.22002964672108608</v>
      </c>
      <c r="F140" s="1154" t="e">
        <f>F139/F136</f>
        <v>#REF!</v>
      </c>
      <c r="G140" s="1154" t="e">
        <f>G139/G136</f>
        <v>#REF!</v>
      </c>
      <c r="H140" s="1150" t="e">
        <f t="shared" si="26"/>
        <v>#REF!</v>
      </c>
      <c r="I140" s="1151" t="e">
        <f t="shared" si="27"/>
        <v>#REF!</v>
      </c>
      <c r="J140" s="1150" t="e">
        <f t="shared" si="28"/>
        <v>#REF!</v>
      </c>
      <c r="K140" s="1151" t="e">
        <f t="shared" si="29"/>
        <v>#REF!</v>
      </c>
      <c r="L140" s="1154" t="e">
        <f>L139/L136</f>
        <v>#REF!</v>
      </c>
      <c r="M140" s="1154" t="e">
        <f>M139/M136</f>
        <v>#REF!</v>
      </c>
      <c r="N140" s="1154" t="e">
        <f>N139/N136</f>
        <v>#REF!</v>
      </c>
      <c r="O140" s="1150" t="e">
        <f t="shared" si="35"/>
        <v>#REF!</v>
      </c>
      <c r="P140" s="1151" t="e">
        <f t="shared" si="36"/>
        <v>#REF!</v>
      </c>
      <c r="Q140" s="1150" t="e">
        <f t="shared" si="37"/>
        <v>#REF!</v>
      </c>
      <c r="R140" s="1151" t="e">
        <f t="shared" si="38"/>
        <v>#REF!</v>
      </c>
    </row>
    <row r="141" spans="1:18" ht="30" hidden="1" customHeight="1">
      <c r="A141" s="1506"/>
      <c r="B141" s="1507"/>
      <c r="C141" s="1283" t="s">
        <v>18</v>
      </c>
      <c r="D141" s="1144" t="s">
        <v>14</v>
      </c>
      <c r="E141" s="1152">
        <v>0.51200000000000045</v>
      </c>
      <c r="F141" s="1152" t="e">
        <f>F137-F139</f>
        <v>#REF!</v>
      </c>
      <c r="G141" s="1152" t="e">
        <f>G137-G139</f>
        <v>#REF!</v>
      </c>
      <c r="H141" s="1150" t="e">
        <f t="shared" si="26"/>
        <v>#REF!</v>
      </c>
      <c r="I141" s="1151" t="e">
        <f t="shared" si="27"/>
        <v>#REF!</v>
      </c>
      <c r="J141" s="1150" t="e">
        <f t="shared" si="28"/>
        <v>#REF!</v>
      </c>
      <c r="K141" s="1151" t="e">
        <f t="shared" si="29"/>
        <v>#REF!</v>
      </c>
      <c r="L141" s="586" t="e">
        <f>E141+сентябрь!L141</f>
        <v>#REF!</v>
      </c>
      <c r="M141" s="586" t="e">
        <f>F141+сентябрь!M141</f>
        <v>#REF!</v>
      </c>
      <c r="N141" s="586" t="e">
        <f>G141+сентябрь!N141</f>
        <v>#REF!</v>
      </c>
      <c r="O141" s="1150" t="e">
        <f t="shared" si="35"/>
        <v>#REF!</v>
      </c>
      <c r="P141" s="1151" t="e">
        <f t="shared" si="36"/>
        <v>#REF!</v>
      </c>
      <c r="Q141" s="1150" t="e">
        <f t="shared" si="37"/>
        <v>#REF!</v>
      </c>
      <c r="R141" s="1151" t="e">
        <f t="shared" si="38"/>
        <v>#REF!</v>
      </c>
    </row>
    <row r="142" spans="1:18" ht="30" hidden="1" customHeight="1">
      <c r="A142" s="1506"/>
      <c r="B142" s="1507"/>
      <c r="C142" s="1283"/>
      <c r="D142" s="1144" t="s">
        <v>16</v>
      </c>
      <c r="E142" s="1154">
        <f>E141/E136</f>
        <v>1.1447301052838696E-3</v>
      </c>
      <c r="F142" s="1154" t="e">
        <f>F141/F136</f>
        <v>#REF!</v>
      </c>
      <c r="G142" s="1154" t="e">
        <f>G141/G136</f>
        <v>#REF!</v>
      </c>
      <c r="H142" s="1150" t="e">
        <f t="shared" si="26"/>
        <v>#REF!</v>
      </c>
      <c r="I142" s="1151" t="e">
        <f t="shared" si="27"/>
        <v>#REF!</v>
      </c>
      <c r="J142" s="1150" t="e">
        <f t="shared" si="28"/>
        <v>#REF!</v>
      </c>
      <c r="K142" s="1151" t="e">
        <f t="shared" si="29"/>
        <v>#REF!</v>
      </c>
      <c r="L142" s="1154" t="e">
        <f>L141/L136</f>
        <v>#REF!</v>
      </c>
      <c r="M142" s="1154" t="e">
        <f>M141/M136</f>
        <v>#REF!</v>
      </c>
      <c r="N142" s="1154" t="e">
        <f>N141/N136</f>
        <v>#REF!</v>
      </c>
      <c r="O142" s="1150" t="e">
        <f t="shared" si="35"/>
        <v>#REF!</v>
      </c>
      <c r="P142" s="1151" t="e">
        <f t="shared" si="36"/>
        <v>#REF!</v>
      </c>
      <c r="Q142" s="1150" t="e">
        <f t="shared" si="37"/>
        <v>#REF!</v>
      </c>
      <c r="R142" s="1151" t="e">
        <f t="shared" si="38"/>
        <v>#REF!</v>
      </c>
    </row>
    <row r="143" spans="1:18" ht="30" customHeight="1">
      <c r="A143" s="1506"/>
      <c r="B143" s="1507"/>
      <c r="C143" s="1149" t="s">
        <v>111</v>
      </c>
      <c r="D143" s="1144" t="s">
        <v>14</v>
      </c>
      <c r="E143" s="1158">
        <v>348.34299999999996</v>
      </c>
      <c r="F143" s="1158" t="e">
        <f>#REF!</f>
        <v>#REF!</v>
      </c>
      <c r="G143" s="1158">
        <f>G144+G145</f>
        <v>342.49400000000003</v>
      </c>
      <c r="H143" s="1150" t="e">
        <f t="shared" si="26"/>
        <v>#REF!</v>
      </c>
      <c r="I143" s="1151" t="e">
        <f t="shared" si="27"/>
        <v>#REF!</v>
      </c>
      <c r="J143" s="1150">
        <f t="shared" si="28"/>
        <v>-5.8489999999999327</v>
      </c>
      <c r="K143" s="1151">
        <f t="shared" si="29"/>
        <v>-1.6790921591649417E-2</v>
      </c>
      <c r="L143" s="1158" t="e">
        <f>L136-L137</f>
        <v>#REF!</v>
      </c>
      <c r="M143" s="1158" t="e">
        <f>M136-M137</f>
        <v>#REF!</v>
      </c>
      <c r="N143" s="1158" t="e">
        <f>N136-N137</f>
        <v>#REF!</v>
      </c>
      <c r="O143" s="1150" t="e">
        <f t="shared" si="35"/>
        <v>#REF!</v>
      </c>
      <c r="P143" s="1151" t="e">
        <f t="shared" si="36"/>
        <v>#REF!</v>
      </c>
      <c r="Q143" s="1150" t="e">
        <f t="shared" si="37"/>
        <v>#REF!</v>
      </c>
      <c r="R143" s="1151" t="e">
        <f t="shared" si="38"/>
        <v>#REF!</v>
      </c>
    </row>
    <row r="144" spans="1:18" ht="30" customHeight="1">
      <c r="A144" s="1506"/>
      <c r="B144" s="1507"/>
      <c r="C144" s="518" t="s">
        <v>104</v>
      </c>
      <c r="D144" s="1144" t="s">
        <v>14</v>
      </c>
      <c r="E144" s="1158">
        <v>0</v>
      </c>
      <c r="F144" s="1158"/>
      <c r="G144" s="1158"/>
      <c r="H144" s="1150">
        <f t="shared" si="26"/>
        <v>0</v>
      </c>
      <c r="I144" s="1151" t="str">
        <f t="shared" si="27"/>
        <v xml:space="preserve"> </v>
      </c>
      <c r="J144" s="1150">
        <f t="shared" si="28"/>
        <v>0</v>
      </c>
      <c r="K144" s="1151" t="str">
        <f t="shared" si="29"/>
        <v xml:space="preserve"> </v>
      </c>
      <c r="L144" s="1158" t="e">
        <f>E144+сентябрь!L144</f>
        <v>#REF!</v>
      </c>
      <c r="M144" s="1158" t="e">
        <f>F144+сентябрь!M144</f>
        <v>#REF!</v>
      </c>
      <c r="N144" s="1158" t="e">
        <f>G144+сентябрь!N144</f>
        <v>#REF!</v>
      </c>
      <c r="O144" s="1150" t="e">
        <f t="shared" si="35"/>
        <v>#REF!</v>
      </c>
      <c r="P144" s="1151" t="e">
        <f t="shared" si="36"/>
        <v>#REF!</v>
      </c>
      <c r="Q144" s="1150" t="e">
        <f t="shared" si="37"/>
        <v>#REF!</v>
      </c>
      <c r="R144" s="1151" t="e">
        <f t="shared" si="38"/>
        <v>#REF!</v>
      </c>
    </row>
    <row r="145" spans="1:18" ht="30" customHeight="1">
      <c r="A145" s="1506"/>
      <c r="B145" s="1507"/>
      <c r="C145" s="1149" t="s">
        <v>106</v>
      </c>
      <c r="D145" s="1144" t="s">
        <v>14</v>
      </c>
      <c r="E145" s="1158">
        <f>E143-E144</f>
        <v>348.34299999999996</v>
      </c>
      <c r="F145" s="1158" t="e">
        <f>F143-F144</f>
        <v>#REF!</v>
      </c>
      <c r="G145" s="1158">
        <v>342.49400000000003</v>
      </c>
      <c r="H145" s="1150" t="e">
        <f t="shared" si="26"/>
        <v>#REF!</v>
      </c>
      <c r="I145" s="1151" t="e">
        <f t="shared" si="27"/>
        <v>#REF!</v>
      </c>
      <c r="J145" s="1150">
        <f t="shared" si="28"/>
        <v>-5.8489999999999327</v>
      </c>
      <c r="K145" s="1151">
        <f t="shared" si="29"/>
        <v>-1.6790921591649417E-2</v>
      </c>
      <c r="L145" s="1158" t="e">
        <f>E145+сентябрь!L145</f>
        <v>#REF!</v>
      </c>
      <c r="M145" s="1158" t="e">
        <f>F145+сентябрь!M145</f>
        <v>#REF!</v>
      </c>
      <c r="N145" s="1158" t="e">
        <f>G145+сентябрь!N145</f>
        <v>#REF!</v>
      </c>
      <c r="O145" s="1150" t="e">
        <f t="shared" si="35"/>
        <v>#REF!</v>
      </c>
      <c r="P145" s="1151" t="e">
        <f t="shared" si="36"/>
        <v>#REF!</v>
      </c>
      <c r="Q145" s="1150" t="e">
        <f t="shared" si="37"/>
        <v>#REF!</v>
      </c>
      <c r="R145" s="1151" t="e">
        <f t="shared" si="38"/>
        <v>#REF!</v>
      </c>
    </row>
    <row r="146" spans="1:18" ht="30" customHeight="1">
      <c r="A146" s="1506">
        <v>11</v>
      </c>
      <c r="B146" s="1509" t="s">
        <v>88</v>
      </c>
      <c r="C146" s="1144" t="s">
        <v>19</v>
      </c>
      <c r="D146" s="1144" t="s">
        <v>14</v>
      </c>
      <c r="E146" s="1148">
        <f>E126+E136</f>
        <v>4418.098</v>
      </c>
      <c r="F146" s="586" t="e">
        <f>F126+F136</f>
        <v>#REF!</v>
      </c>
      <c r="G146" s="586">
        <f t="shared" ref="G146:G147" si="39">G126+G136</f>
        <v>4582.04</v>
      </c>
      <c r="H146" s="1150" t="e">
        <f t="shared" si="26"/>
        <v>#REF!</v>
      </c>
      <c r="I146" s="1151" t="e">
        <f t="shared" si="27"/>
        <v>#REF!</v>
      </c>
      <c r="J146" s="1150">
        <f t="shared" si="28"/>
        <v>163.94200000000001</v>
      </c>
      <c r="K146" s="1151">
        <f t="shared" si="29"/>
        <v>3.7106917954287118E-2</v>
      </c>
      <c r="L146" s="586" t="e">
        <f>E146+сентябрь!L146</f>
        <v>#REF!</v>
      </c>
      <c r="M146" s="586" t="e">
        <f>F146+сентябрь!M146</f>
        <v>#REF!</v>
      </c>
      <c r="N146" s="586" t="e">
        <f>G146+сентябрь!N146</f>
        <v>#REF!</v>
      </c>
      <c r="O146" s="1150" t="e">
        <f t="shared" si="35"/>
        <v>#REF!</v>
      </c>
      <c r="P146" s="1151" t="e">
        <f t="shared" si="36"/>
        <v>#REF!</v>
      </c>
      <c r="Q146" s="1150" t="e">
        <f t="shared" si="37"/>
        <v>#REF!</v>
      </c>
      <c r="R146" s="1151" t="e">
        <f t="shared" si="38"/>
        <v>#REF!</v>
      </c>
    </row>
    <row r="147" spans="1:18" ht="30" customHeight="1">
      <c r="A147" s="1506"/>
      <c r="B147" s="1509"/>
      <c r="C147" s="1283" t="s">
        <v>15</v>
      </c>
      <c r="D147" s="1144" t="s">
        <v>14</v>
      </c>
      <c r="E147" s="1152">
        <f>E127+E137</f>
        <v>1116.182</v>
      </c>
      <c r="F147" s="1152" t="e">
        <f>F127+F137</f>
        <v>#REF!</v>
      </c>
      <c r="G147" s="1152">
        <f t="shared" si="39"/>
        <v>1034.116</v>
      </c>
      <c r="H147" s="1150" t="e">
        <f t="shared" si="26"/>
        <v>#REF!</v>
      </c>
      <c r="I147" s="1151" t="e">
        <f t="shared" si="27"/>
        <v>#REF!</v>
      </c>
      <c r="J147" s="1150">
        <f t="shared" si="28"/>
        <v>-82.066000000000031</v>
      </c>
      <c r="K147" s="1151">
        <f t="shared" si="29"/>
        <v>-7.3523851844950042E-2</v>
      </c>
      <c r="L147" s="586" t="e">
        <f>E147+сентябрь!L147</f>
        <v>#REF!</v>
      </c>
      <c r="M147" s="586" t="e">
        <f>F147+сентябрь!M147</f>
        <v>#REF!</v>
      </c>
      <c r="N147" s="586" t="e">
        <f>G147+сентябрь!N147</f>
        <v>#REF!</v>
      </c>
      <c r="O147" s="1150" t="e">
        <f t="shared" si="35"/>
        <v>#REF!</v>
      </c>
      <c r="P147" s="1151" t="e">
        <f t="shared" si="36"/>
        <v>#REF!</v>
      </c>
      <c r="Q147" s="1150" t="e">
        <f t="shared" si="37"/>
        <v>#REF!</v>
      </c>
      <c r="R147" s="1151" t="e">
        <f t="shared" si="38"/>
        <v>#REF!</v>
      </c>
    </row>
    <row r="148" spans="1:18" ht="30" customHeight="1">
      <c r="A148" s="1506"/>
      <c r="B148" s="1509"/>
      <c r="C148" s="1283"/>
      <c r="D148" s="1144" t="s">
        <v>16</v>
      </c>
      <c r="E148" s="1154">
        <f>E147/E146</f>
        <v>0.25263857886357433</v>
      </c>
      <c r="F148" s="1154" t="e">
        <f>F147/F146</f>
        <v>#REF!</v>
      </c>
      <c r="G148" s="1154">
        <f>G147/G146</f>
        <v>0.22568899442169862</v>
      </c>
      <c r="H148" s="1155"/>
      <c r="I148" s="1156" t="e">
        <f>G148-F148</f>
        <v>#REF!</v>
      </c>
      <c r="J148" s="1157"/>
      <c r="K148" s="1156">
        <f>G148-E148</f>
        <v>-2.6949584441875701E-2</v>
      </c>
      <c r="L148" s="1154" t="e">
        <f>L147/L146</f>
        <v>#REF!</v>
      </c>
      <c r="M148" s="1154" t="e">
        <f>M147/M146</f>
        <v>#REF!</v>
      </c>
      <c r="N148" s="1154" t="e">
        <f>N147/N146</f>
        <v>#REF!</v>
      </c>
      <c r="O148" s="1155"/>
      <c r="P148" s="1156" t="e">
        <f>N148-M148</f>
        <v>#REF!</v>
      </c>
      <c r="Q148" s="1157"/>
      <c r="R148" s="1156" t="e">
        <f>N148-L148</f>
        <v>#REF!</v>
      </c>
    </row>
    <row r="149" spans="1:18" ht="30" hidden="1" customHeight="1">
      <c r="A149" s="1506"/>
      <c r="B149" s="1509"/>
      <c r="C149" s="1283" t="s">
        <v>17</v>
      </c>
      <c r="D149" s="1144" t="s">
        <v>14</v>
      </c>
      <c r="E149" s="1152">
        <f>E129+E139</f>
        <v>997.62800000000004</v>
      </c>
      <c r="F149" s="1152" t="e">
        <f>F129+F139</f>
        <v>#REF!</v>
      </c>
      <c r="G149" s="1152" t="e">
        <f>G129+G139</f>
        <v>#REF!</v>
      </c>
      <c r="H149" s="1150" t="e">
        <f t="shared" si="26"/>
        <v>#REF!</v>
      </c>
      <c r="I149" s="1151" t="e">
        <f t="shared" si="27"/>
        <v>#REF!</v>
      </c>
      <c r="J149" s="1150" t="e">
        <f t="shared" si="28"/>
        <v>#REF!</v>
      </c>
      <c r="K149" s="1151" t="e">
        <f t="shared" si="29"/>
        <v>#REF!</v>
      </c>
      <c r="L149" s="586" t="e">
        <f>E149+сентябрь!L149</f>
        <v>#REF!</v>
      </c>
      <c r="M149" s="586" t="e">
        <f>F149+сентябрь!M149</f>
        <v>#REF!</v>
      </c>
      <c r="N149" s="586" t="e">
        <f>G149+сентябрь!N149</f>
        <v>#REF!</v>
      </c>
      <c r="O149" s="1150" t="e">
        <f t="shared" si="35"/>
        <v>#REF!</v>
      </c>
      <c r="P149" s="1151" t="e">
        <f t="shared" si="36"/>
        <v>#REF!</v>
      </c>
      <c r="Q149" s="1150" t="e">
        <f t="shared" si="37"/>
        <v>#REF!</v>
      </c>
      <c r="R149" s="1151" t="e">
        <f t="shared" si="38"/>
        <v>#REF!</v>
      </c>
    </row>
    <row r="150" spans="1:18" ht="30" hidden="1" customHeight="1">
      <c r="A150" s="1506"/>
      <c r="B150" s="1509"/>
      <c r="C150" s="1283"/>
      <c r="D150" s="1144" t="s">
        <v>16</v>
      </c>
      <c r="E150" s="1154">
        <f>E149/E146</f>
        <v>0.22580485991935897</v>
      </c>
      <c r="F150" s="1154" t="e">
        <f>F149/F146</f>
        <v>#REF!</v>
      </c>
      <c r="G150" s="1154" t="e">
        <f>G149/G146</f>
        <v>#REF!</v>
      </c>
      <c r="H150" s="1150" t="e">
        <f t="shared" si="26"/>
        <v>#REF!</v>
      </c>
      <c r="I150" s="1151" t="e">
        <f t="shared" si="27"/>
        <v>#REF!</v>
      </c>
      <c r="J150" s="1150" t="e">
        <f t="shared" si="28"/>
        <v>#REF!</v>
      </c>
      <c r="K150" s="1151" t="e">
        <f t="shared" si="29"/>
        <v>#REF!</v>
      </c>
      <c r="L150" s="1154" t="e">
        <f>L149/L146</f>
        <v>#REF!</v>
      </c>
      <c r="M150" s="1154" t="e">
        <f>M149/M146</f>
        <v>#REF!</v>
      </c>
      <c r="N150" s="1154" t="e">
        <f>N149/N146</f>
        <v>#REF!</v>
      </c>
      <c r="O150" s="1150" t="e">
        <f t="shared" si="35"/>
        <v>#REF!</v>
      </c>
      <c r="P150" s="1151" t="e">
        <f t="shared" si="36"/>
        <v>#REF!</v>
      </c>
      <c r="Q150" s="1150" t="e">
        <f t="shared" si="37"/>
        <v>#REF!</v>
      </c>
      <c r="R150" s="1151" t="e">
        <f t="shared" si="38"/>
        <v>#REF!</v>
      </c>
    </row>
    <row r="151" spans="1:18" ht="30" hidden="1" customHeight="1">
      <c r="A151" s="1506"/>
      <c r="B151" s="1509"/>
      <c r="C151" s="1283" t="s">
        <v>18</v>
      </c>
      <c r="D151" s="1144" t="s">
        <v>14</v>
      </c>
      <c r="E151" s="1152">
        <f>E131+E141</f>
        <v>118.55400000000003</v>
      </c>
      <c r="F151" s="1152" t="e">
        <f>F147-F149</f>
        <v>#REF!</v>
      </c>
      <c r="G151" s="1152" t="e">
        <f>G131+G141</f>
        <v>#REF!</v>
      </c>
      <c r="H151" s="1150" t="e">
        <f t="shared" si="26"/>
        <v>#REF!</v>
      </c>
      <c r="I151" s="1151" t="e">
        <f t="shared" si="27"/>
        <v>#REF!</v>
      </c>
      <c r="J151" s="1150" t="e">
        <f t="shared" si="28"/>
        <v>#REF!</v>
      </c>
      <c r="K151" s="1151" t="e">
        <f t="shared" si="29"/>
        <v>#REF!</v>
      </c>
      <c r="L151" s="586" t="e">
        <f>E151+сентябрь!L151</f>
        <v>#REF!</v>
      </c>
      <c r="M151" s="586" t="e">
        <f>F151+сентябрь!M151</f>
        <v>#REF!</v>
      </c>
      <c r="N151" s="586" t="e">
        <f>G151+сентябрь!N151</f>
        <v>#REF!</v>
      </c>
      <c r="O151" s="1150" t="e">
        <f t="shared" si="35"/>
        <v>#REF!</v>
      </c>
      <c r="P151" s="1151" t="e">
        <f t="shared" si="36"/>
        <v>#REF!</v>
      </c>
      <c r="Q151" s="1150" t="e">
        <f t="shared" si="37"/>
        <v>#REF!</v>
      </c>
      <c r="R151" s="1151" t="e">
        <f t="shared" si="38"/>
        <v>#REF!</v>
      </c>
    </row>
    <row r="152" spans="1:18" ht="30" hidden="1" customHeight="1">
      <c r="A152" s="1506"/>
      <c r="B152" s="1509"/>
      <c r="C152" s="1283"/>
      <c r="D152" s="1144" t="s">
        <v>16</v>
      </c>
      <c r="E152" s="1154">
        <f>E151/E146</f>
        <v>2.6833718944215369E-2</v>
      </c>
      <c r="F152" s="1154" t="e">
        <f>F151/F146</f>
        <v>#REF!</v>
      </c>
      <c r="G152" s="1154" t="e">
        <f>G151/G146</f>
        <v>#REF!</v>
      </c>
      <c r="H152" s="1150" t="e">
        <f t="shared" si="26"/>
        <v>#REF!</v>
      </c>
      <c r="I152" s="1151" t="e">
        <f t="shared" si="27"/>
        <v>#REF!</v>
      </c>
      <c r="J152" s="1150" t="e">
        <f t="shared" si="28"/>
        <v>#REF!</v>
      </c>
      <c r="K152" s="1151" t="e">
        <f t="shared" si="29"/>
        <v>#REF!</v>
      </c>
      <c r="L152" s="1154" t="e">
        <f>L151/L146</f>
        <v>#REF!</v>
      </c>
      <c r="M152" s="1154" t="e">
        <f>M151/M146</f>
        <v>#REF!</v>
      </c>
      <c r="N152" s="1154" t="e">
        <f>N151/N146</f>
        <v>#REF!</v>
      </c>
      <c r="O152" s="1150" t="e">
        <f t="shared" si="35"/>
        <v>#REF!</v>
      </c>
      <c r="P152" s="1151" t="e">
        <f t="shared" si="36"/>
        <v>#REF!</v>
      </c>
      <c r="Q152" s="1150" t="e">
        <f t="shared" si="37"/>
        <v>#REF!</v>
      </c>
      <c r="R152" s="1151" t="e">
        <f t="shared" si="38"/>
        <v>#REF!</v>
      </c>
    </row>
    <row r="153" spans="1:18" ht="30" customHeight="1">
      <c r="A153" s="1506"/>
      <c r="B153" s="1509"/>
      <c r="C153" s="1149" t="s">
        <v>111</v>
      </c>
      <c r="D153" s="1144" t="s">
        <v>14</v>
      </c>
      <c r="E153" s="1158">
        <f>E146-E147</f>
        <v>3301.9160000000002</v>
      </c>
      <c r="F153" s="1158" t="e">
        <f>F146-F147</f>
        <v>#REF!</v>
      </c>
      <c r="G153" s="1158">
        <f>G146-G147</f>
        <v>3547.924</v>
      </c>
      <c r="H153" s="1150" t="e">
        <f t="shared" si="26"/>
        <v>#REF!</v>
      </c>
      <c r="I153" s="1151" t="e">
        <f t="shared" si="27"/>
        <v>#REF!</v>
      </c>
      <c r="J153" s="1150">
        <f t="shared" si="28"/>
        <v>246.00799999999981</v>
      </c>
      <c r="K153" s="1151">
        <f t="shared" si="29"/>
        <v>7.4504620953410025E-2</v>
      </c>
      <c r="L153" s="1158" t="e">
        <f>L146-L147</f>
        <v>#REF!</v>
      </c>
      <c r="M153" s="1158" t="e">
        <f>M146-M147</f>
        <v>#REF!</v>
      </c>
      <c r="N153" s="1158" t="e">
        <f>N146-N147</f>
        <v>#REF!</v>
      </c>
      <c r="O153" s="1150" t="e">
        <f t="shared" si="35"/>
        <v>#REF!</v>
      </c>
      <c r="P153" s="1151" t="e">
        <f t="shared" si="36"/>
        <v>#REF!</v>
      </c>
      <c r="Q153" s="1150" t="e">
        <f t="shared" si="37"/>
        <v>#REF!</v>
      </c>
      <c r="R153" s="1151" t="e">
        <f t="shared" si="38"/>
        <v>#REF!</v>
      </c>
    </row>
    <row r="154" spans="1:18" ht="30" customHeight="1">
      <c r="A154" s="1506"/>
      <c r="B154" s="1509"/>
      <c r="C154" s="518" t="s">
        <v>104</v>
      </c>
      <c r="D154" s="1144" t="s">
        <v>14</v>
      </c>
      <c r="E154" s="1158">
        <f>E134+E144</f>
        <v>9.7850000000000001</v>
      </c>
      <c r="F154" s="1158">
        <f>F134+F144</f>
        <v>27.363</v>
      </c>
      <c r="G154" s="1158">
        <f>G144+G134</f>
        <v>39.470999999999997</v>
      </c>
      <c r="H154" s="1150">
        <f t="shared" si="26"/>
        <v>12.107999999999997</v>
      </c>
      <c r="I154" s="1151">
        <f t="shared" si="27"/>
        <v>0.4424953404231991</v>
      </c>
      <c r="J154" s="1150">
        <f t="shared" si="28"/>
        <v>29.685999999999996</v>
      </c>
      <c r="K154" s="1151">
        <f t="shared" si="29"/>
        <v>3.0338272866632598</v>
      </c>
      <c r="L154" s="1158" t="e">
        <f>E154+сентябрь!L154</f>
        <v>#REF!</v>
      </c>
      <c r="M154" s="1158" t="e">
        <f>F154+сентябрь!M154</f>
        <v>#REF!</v>
      </c>
      <c r="N154" s="1158" t="e">
        <f>G154+сентябрь!N154</f>
        <v>#REF!</v>
      </c>
      <c r="O154" s="1150" t="e">
        <f t="shared" si="35"/>
        <v>#REF!</v>
      </c>
      <c r="P154" s="1151" t="e">
        <f t="shared" si="36"/>
        <v>#REF!</v>
      </c>
      <c r="Q154" s="1150" t="e">
        <f t="shared" si="37"/>
        <v>#REF!</v>
      </c>
      <c r="R154" s="1151" t="e">
        <f t="shared" si="38"/>
        <v>#REF!</v>
      </c>
    </row>
    <row r="155" spans="1:18" ht="30" customHeight="1">
      <c r="A155" s="1506"/>
      <c r="B155" s="1509"/>
      <c r="C155" s="1149" t="s">
        <v>106</v>
      </c>
      <c r="D155" s="1144" t="s">
        <v>14</v>
      </c>
      <c r="E155" s="1158">
        <f>E153-E154</f>
        <v>3292.1310000000003</v>
      </c>
      <c r="F155" s="1158" t="e">
        <f>F153-F154</f>
        <v>#REF!</v>
      </c>
      <c r="G155" s="1158">
        <f>G153-G154</f>
        <v>3508.453</v>
      </c>
      <c r="H155" s="1150" t="e">
        <f t="shared" si="26"/>
        <v>#REF!</v>
      </c>
      <c r="I155" s="1151" t="e">
        <f t="shared" si="27"/>
        <v>#REF!</v>
      </c>
      <c r="J155" s="1150">
        <f t="shared" si="28"/>
        <v>216.32199999999966</v>
      </c>
      <c r="K155" s="1151">
        <f t="shared" si="29"/>
        <v>6.5708806848816054E-2</v>
      </c>
      <c r="L155" s="1158" t="e">
        <f>E155+сентябрь!L155</f>
        <v>#REF!</v>
      </c>
      <c r="M155" s="1158" t="e">
        <f>F155+сентябрь!M155</f>
        <v>#REF!</v>
      </c>
      <c r="N155" s="1158" t="e">
        <f>G155+сентябрь!N155</f>
        <v>#REF!</v>
      </c>
      <c r="O155" s="1150" t="e">
        <f t="shared" si="35"/>
        <v>#REF!</v>
      </c>
      <c r="P155" s="1151" t="e">
        <f t="shared" si="36"/>
        <v>#REF!</v>
      </c>
      <c r="Q155" s="1150" t="e">
        <f t="shared" si="37"/>
        <v>#REF!</v>
      </c>
      <c r="R155" s="1151" t="e">
        <f t="shared" si="38"/>
        <v>#REF!</v>
      </c>
    </row>
    <row r="156" spans="1:18" ht="30" customHeight="1">
      <c r="A156" s="1506">
        <v>13</v>
      </c>
      <c r="B156" s="1507" t="s">
        <v>11</v>
      </c>
      <c r="C156" s="1144" t="s">
        <v>19</v>
      </c>
      <c r="D156" s="1144" t="s">
        <v>14</v>
      </c>
      <c r="E156" s="1148">
        <v>3229.1179999999999</v>
      </c>
      <c r="F156" s="586" t="e">
        <f>#REF!</f>
        <v>#REF!</v>
      </c>
      <c r="G156" s="586">
        <f>G157+G163</f>
        <v>3421.029</v>
      </c>
      <c r="H156" s="1150" t="e">
        <f t="shared" si="26"/>
        <v>#REF!</v>
      </c>
      <c r="I156" s="1151" t="e">
        <f t="shared" si="27"/>
        <v>#REF!</v>
      </c>
      <c r="J156" s="1150">
        <f t="shared" si="28"/>
        <v>191.91100000000006</v>
      </c>
      <c r="K156" s="1151">
        <f t="shared" si="29"/>
        <v>5.9431398914502366E-2</v>
      </c>
      <c r="L156" s="586" t="e">
        <f>E156+сентябрь!L156</f>
        <v>#REF!</v>
      </c>
      <c r="M156" s="586" t="e">
        <f>F156+сентябрь!M156</f>
        <v>#REF!</v>
      </c>
      <c r="N156" s="586" t="e">
        <f>G156+сентябрь!N156</f>
        <v>#REF!</v>
      </c>
      <c r="O156" s="1150" t="e">
        <f t="shared" si="35"/>
        <v>#REF!</v>
      </c>
      <c r="P156" s="1151" t="e">
        <f t="shared" si="36"/>
        <v>#REF!</v>
      </c>
      <c r="Q156" s="1150" t="e">
        <f t="shared" si="37"/>
        <v>#REF!</v>
      </c>
      <c r="R156" s="1151" t="e">
        <f t="shared" si="38"/>
        <v>#REF!</v>
      </c>
    </row>
    <row r="157" spans="1:18" ht="30" customHeight="1">
      <c r="A157" s="1506"/>
      <c r="B157" s="1507"/>
      <c r="C157" s="1283" t="s">
        <v>15</v>
      </c>
      <c r="D157" s="1144" t="s">
        <v>14</v>
      </c>
      <c r="E157" s="1152">
        <v>426.05</v>
      </c>
      <c r="F157" s="1152" t="e">
        <f>#REF!</f>
        <v>#REF!</v>
      </c>
      <c r="G157" s="1152">
        <v>359.46199999999999</v>
      </c>
      <c r="H157" s="1150" t="e">
        <f t="shared" si="26"/>
        <v>#REF!</v>
      </c>
      <c r="I157" s="1151" t="e">
        <f t="shared" si="27"/>
        <v>#REF!</v>
      </c>
      <c r="J157" s="1150">
        <f t="shared" si="28"/>
        <v>-66.588000000000022</v>
      </c>
      <c r="K157" s="1151">
        <f t="shared" si="29"/>
        <v>-0.15629151508038969</v>
      </c>
      <c r="L157" s="586" t="e">
        <f>E157+сентябрь!L157</f>
        <v>#REF!</v>
      </c>
      <c r="M157" s="586" t="e">
        <f>F157+сентябрь!M157</f>
        <v>#REF!</v>
      </c>
      <c r="N157" s="586" t="e">
        <f>G157+сентябрь!N157</f>
        <v>#REF!</v>
      </c>
      <c r="O157" s="1150" t="e">
        <f t="shared" si="35"/>
        <v>#REF!</v>
      </c>
      <c r="P157" s="1151" t="e">
        <f t="shared" si="36"/>
        <v>#REF!</v>
      </c>
      <c r="Q157" s="1150" t="e">
        <f t="shared" si="37"/>
        <v>#REF!</v>
      </c>
      <c r="R157" s="1151" t="e">
        <f t="shared" si="38"/>
        <v>#REF!</v>
      </c>
    </row>
    <row r="158" spans="1:18" ht="30" customHeight="1">
      <c r="A158" s="1506"/>
      <c r="B158" s="1507"/>
      <c r="C158" s="1283"/>
      <c r="D158" s="1144" t="s">
        <v>16</v>
      </c>
      <c r="E158" s="1154">
        <f>E157/E156</f>
        <v>0.13194005298041137</v>
      </c>
      <c r="F158" s="1154" t="e">
        <f>F157/F156</f>
        <v>#REF!</v>
      </c>
      <c r="G158" s="1154">
        <f>G157/G156</f>
        <v>0.10507423351278226</v>
      </c>
      <c r="H158" s="1155"/>
      <c r="I158" s="1156" t="e">
        <f>G158-F158</f>
        <v>#REF!</v>
      </c>
      <c r="J158" s="1157"/>
      <c r="K158" s="1156">
        <f>G158-E158</f>
        <v>-2.6865819467629101E-2</v>
      </c>
      <c r="L158" s="1154" t="e">
        <f>L157/L156</f>
        <v>#REF!</v>
      </c>
      <c r="M158" s="1154" t="e">
        <f>M157/M156</f>
        <v>#REF!</v>
      </c>
      <c r="N158" s="1154" t="e">
        <f>N157/N156</f>
        <v>#REF!</v>
      </c>
      <c r="O158" s="1155"/>
      <c r="P158" s="1156" t="e">
        <f>N158-M158</f>
        <v>#REF!</v>
      </c>
      <c r="Q158" s="1157"/>
      <c r="R158" s="1156" t="e">
        <f>N158-L158</f>
        <v>#REF!</v>
      </c>
    </row>
    <row r="159" spans="1:18" ht="30" hidden="1" customHeight="1">
      <c r="A159" s="1506"/>
      <c r="B159" s="1507"/>
      <c r="C159" s="1283" t="s">
        <v>17</v>
      </c>
      <c r="D159" s="1144" t="s">
        <v>14</v>
      </c>
      <c r="E159" s="1152">
        <v>445.34899999999999</v>
      </c>
      <c r="F159" s="1152" t="e">
        <f>#REF!</f>
        <v>#REF!</v>
      </c>
      <c r="G159" s="1152" t="e">
        <f>F160*G156</f>
        <v>#REF!</v>
      </c>
      <c r="H159" s="1150" t="e">
        <f t="shared" si="26"/>
        <v>#REF!</v>
      </c>
      <c r="I159" s="1151" t="e">
        <f t="shared" si="27"/>
        <v>#REF!</v>
      </c>
      <c r="J159" s="1150" t="e">
        <f t="shared" si="28"/>
        <v>#REF!</v>
      </c>
      <c r="K159" s="1151" t="e">
        <f t="shared" si="29"/>
        <v>#REF!</v>
      </c>
      <c r="L159" s="586" t="e">
        <f>E159+сентябрь!L159</f>
        <v>#REF!</v>
      </c>
      <c r="M159" s="586" t="e">
        <f>F159+сентябрь!M159</f>
        <v>#REF!</v>
      </c>
      <c r="N159" s="586" t="e">
        <f>G159+сентябрь!N159</f>
        <v>#REF!</v>
      </c>
      <c r="O159" s="1150" t="e">
        <f t="shared" si="35"/>
        <v>#REF!</v>
      </c>
      <c r="P159" s="1151" t="e">
        <f t="shared" si="36"/>
        <v>#REF!</v>
      </c>
      <c r="Q159" s="1150" t="e">
        <f t="shared" si="37"/>
        <v>#REF!</v>
      </c>
      <c r="R159" s="1151" t="e">
        <f t="shared" si="38"/>
        <v>#REF!</v>
      </c>
    </row>
    <row r="160" spans="1:18" ht="30" hidden="1" customHeight="1">
      <c r="A160" s="1506"/>
      <c r="B160" s="1507"/>
      <c r="C160" s="1283"/>
      <c r="D160" s="1144" t="s">
        <v>16</v>
      </c>
      <c r="E160" s="1154">
        <f>E159/E156</f>
        <v>0.13791660756900181</v>
      </c>
      <c r="F160" s="1154" t="e">
        <f>F159/F156</f>
        <v>#REF!</v>
      </c>
      <c r="G160" s="1154" t="e">
        <f>G159/G156</f>
        <v>#REF!</v>
      </c>
      <c r="H160" s="1150" t="e">
        <f t="shared" si="26"/>
        <v>#REF!</v>
      </c>
      <c r="I160" s="1151" t="e">
        <f t="shared" si="27"/>
        <v>#REF!</v>
      </c>
      <c r="J160" s="1150" t="e">
        <f t="shared" si="28"/>
        <v>#REF!</v>
      </c>
      <c r="K160" s="1151" t="e">
        <f t="shared" si="29"/>
        <v>#REF!</v>
      </c>
      <c r="L160" s="1154" t="e">
        <f>L159/L156</f>
        <v>#REF!</v>
      </c>
      <c r="M160" s="1154" t="e">
        <f>M159/M156</f>
        <v>#REF!</v>
      </c>
      <c r="N160" s="1154" t="e">
        <f>N159/N156</f>
        <v>#REF!</v>
      </c>
      <c r="O160" s="1150" t="e">
        <f t="shared" si="35"/>
        <v>#REF!</v>
      </c>
      <c r="P160" s="1151" t="e">
        <f t="shared" si="36"/>
        <v>#REF!</v>
      </c>
      <c r="Q160" s="1150" t="e">
        <f t="shared" si="37"/>
        <v>#REF!</v>
      </c>
      <c r="R160" s="1151" t="e">
        <f t="shared" si="38"/>
        <v>#REF!</v>
      </c>
    </row>
    <row r="161" spans="1:18" ht="30" hidden="1" customHeight="1">
      <c r="A161" s="1506"/>
      <c r="B161" s="1507"/>
      <c r="C161" s="1283" t="s">
        <v>18</v>
      </c>
      <c r="D161" s="1144" t="s">
        <v>14</v>
      </c>
      <c r="E161" s="1152">
        <v>-19.298999999999978</v>
      </c>
      <c r="F161" s="1152" t="e">
        <f>F157-F159</f>
        <v>#REF!</v>
      </c>
      <c r="G161" s="1152" t="e">
        <f>G157-G159</f>
        <v>#REF!</v>
      </c>
      <c r="H161" s="1150" t="e">
        <f t="shared" si="26"/>
        <v>#REF!</v>
      </c>
      <c r="I161" s="1151" t="e">
        <f t="shared" si="27"/>
        <v>#REF!</v>
      </c>
      <c r="J161" s="1150" t="e">
        <f t="shared" si="28"/>
        <v>#REF!</v>
      </c>
      <c r="K161" s="1151" t="e">
        <f t="shared" si="29"/>
        <v>#REF!</v>
      </c>
      <c r="L161" s="586" t="e">
        <f>E161+сентябрь!L161</f>
        <v>#REF!</v>
      </c>
      <c r="M161" s="586" t="e">
        <f>F161+сентябрь!M161</f>
        <v>#REF!</v>
      </c>
      <c r="N161" s="586" t="e">
        <f>G161+сентябрь!N161</f>
        <v>#REF!</v>
      </c>
      <c r="O161" s="1150" t="e">
        <f t="shared" si="35"/>
        <v>#REF!</v>
      </c>
      <c r="P161" s="1151" t="e">
        <f t="shared" si="36"/>
        <v>#REF!</v>
      </c>
      <c r="Q161" s="1150" t="e">
        <f t="shared" si="37"/>
        <v>#REF!</v>
      </c>
      <c r="R161" s="1151" t="e">
        <f t="shared" si="38"/>
        <v>#REF!</v>
      </c>
    </row>
    <row r="162" spans="1:18" ht="30" hidden="1" customHeight="1">
      <c r="A162" s="1506"/>
      <c r="B162" s="1507"/>
      <c r="C162" s="1283"/>
      <c r="D162" s="1144" t="s">
        <v>16</v>
      </c>
      <c r="E162" s="1154">
        <f>E161/E156</f>
        <v>-5.9765545885904379E-3</v>
      </c>
      <c r="F162" s="1154" t="e">
        <f>F161/F156</f>
        <v>#REF!</v>
      </c>
      <c r="G162" s="1154" t="e">
        <f>G161/G156</f>
        <v>#REF!</v>
      </c>
      <c r="H162" s="1150" t="e">
        <f t="shared" si="26"/>
        <v>#REF!</v>
      </c>
      <c r="I162" s="1151" t="e">
        <f t="shared" si="27"/>
        <v>#REF!</v>
      </c>
      <c r="J162" s="1150" t="e">
        <f t="shared" si="28"/>
        <v>#REF!</v>
      </c>
      <c r="K162" s="1151" t="e">
        <f t="shared" si="29"/>
        <v>#REF!</v>
      </c>
      <c r="L162" s="1154" t="e">
        <f>L161/L156</f>
        <v>#REF!</v>
      </c>
      <c r="M162" s="1154" t="e">
        <f>M161/M156</f>
        <v>#REF!</v>
      </c>
      <c r="N162" s="1154" t="e">
        <f>N161/N156</f>
        <v>#REF!</v>
      </c>
      <c r="O162" s="1150" t="e">
        <f t="shared" si="35"/>
        <v>#REF!</v>
      </c>
      <c r="P162" s="1151" t="e">
        <f t="shared" si="36"/>
        <v>#REF!</v>
      </c>
      <c r="Q162" s="1150" t="e">
        <f t="shared" si="37"/>
        <v>#REF!</v>
      </c>
      <c r="R162" s="1151" t="e">
        <f t="shared" si="38"/>
        <v>#REF!</v>
      </c>
    </row>
    <row r="163" spans="1:18" ht="30" customHeight="1">
      <c r="A163" s="1506"/>
      <c r="B163" s="1507"/>
      <c r="C163" s="1149" t="s">
        <v>111</v>
      </c>
      <c r="D163" s="1144" t="s">
        <v>14</v>
      </c>
      <c r="E163" s="1158">
        <v>2803.0679999999998</v>
      </c>
      <c r="F163" s="1158" t="e">
        <f>#REF!</f>
        <v>#REF!</v>
      </c>
      <c r="G163" s="1158">
        <f>G164+G165</f>
        <v>3061.567</v>
      </c>
      <c r="H163" s="1150" t="e">
        <f t="shared" si="26"/>
        <v>#REF!</v>
      </c>
      <c r="I163" s="1151" t="e">
        <f t="shared" si="27"/>
        <v>#REF!</v>
      </c>
      <c r="J163" s="1150">
        <f t="shared" si="28"/>
        <v>258.49900000000025</v>
      </c>
      <c r="K163" s="1151">
        <f t="shared" si="29"/>
        <v>9.2220024630155342E-2</v>
      </c>
      <c r="L163" s="1158" t="e">
        <f>L156-L157</f>
        <v>#REF!</v>
      </c>
      <c r="M163" s="1158" t="e">
        <f>M156-M157</f>
        <v>#REF!</v>
      </c>
      <c r="N163" s="1158" t="e">
        <f>N156-N157</f>
        <v>#REF!</v>
      </c>
      <c r="O163" s="1150" t="e">
        <f t="shared" si="35"/>
        <v>#REF!</v>
      </c>
      <c r="P163" s="1151" t="e">
        <f t="shared" si="36"/>
        <v>#REF!</v>
      </c>
      <c r="Q163" s="1150" t="e">
        <f t="shared" si="37"/>
        <v>#REF!</v>
      </c>
      <c r="R163" s="1151" t="e">
        <f t="shared" si="38"/>
        <v>#REF!</v>
      </c>
    </row>
    <row r="164" spans="1:18" ht="30" customHeight="1">
      <c r="A164" s="1506"/>
      <c r="B164" s="1507"/>
      <c r="C164" s="518" t="s">
        <v>104</v>
      </c>
      <c r="D164" s="1144" t="s">
        <v>14</v>
      </c>
      <c r="E164" s="1158">
        <v>0</v>
      </c>
      <c r="F164" s="1158"/>
      <c r="G164" s="1158"/>
      <c r="H164" s="1150">
        <f t="shared" si="26"/>
        <v>0</v>
      </c>
      <c r="I164" s="1151" t="str">
        <f t="shared" si="27"/>
        <v xml:space="preserve"> </v>
      </c>
      <c r="J164" s="1150">
        <f t="shared" si="28"/>
        <v>0</v>
      </c>
      <c r="K164" s="1151" t="str">
        <f t="shared" si="29"/>
        <v xml:space="preserve"> </v>
      </c>
      <c r="L164" s="1158" t="e">
        <f>E164+сентябрь!L164</f>
        <v>#REF!</v>
      </c>
      <c r="M164" s="1158" t="e">
        <f>F164+сентябрь!M164</f>
        <v>#REF!</v>
      </c>
      <c r="N164" s="1158" t="e">
        <f>G164+сентябрь!N164</f>
        <v>#REF!</v>
      </c>
      <c r="O164" s="1150" t="e">
        <f t="shared" si="35"/>
        <v>#REF!</v>
      </c>
      <c r="P164" s="1151" t="e">
        <f t="shared" si="36"/>
        <v>#REF!</v>
      </c>
      <c r="Q164" s="1150" t="e">
        <f t="shared" si="37"/>
        <v>#REF!</v>
      </c>
      <c r="R164" s="1151" t="e">
        <f t="shared" si="38"/>
        <v>#REF!</v>
      </c>
    </row>
    <row r="165" spans="1:18" ht="30" customHeight="1">
      <c r="A165" s="1506"/>
      <c r="B165" s="1507"/>
      <c r="C165" s="1149" t="s">
        <v>106</v>
      </c>
      <c r="D165" s="1144" t="s">
        <v>14</v>
      </c>
      <c r="E165" s="1158">
        <f>E163-E164</f>
        <v>2803.0679999999998</v>
      </c>
      <c r="F165" s="1158" t="e">
        <f>F163-F164</f>
        <v>#REF!</v>
      </c>
      <c r="G165" s="1158">
        <v>3061.567</v>
      </c>
      <c r="H165" s="1150" t="e">
        <f t="shared" si="26"/>
        <v>#REF!</v>
      </c>
      <c r="I165" s="1151" t="e">
        <f t="shared" si="27"/>
        <v>#REF!</v>
      </c>
      <c r="J165" s="1150">
        <f t="shared" si="28"/>
        <v>258.49900000000025</v>
      </c>
      <c r="K165" s="1151">
        <f t="shared" si="29"/>
        <v>9.2220024630155342E-2</v>
      </c>
      <c r="L165" s="1158" t="e">
        <f>E165+сентябрь!L165</f>
        <v>#REF!</v>
      </c>
      <c r="M165" s="1158" t="e">
        <f>F165+сентябрь!M165</f>
        <v>#REF!</v>
      </c>
      <c r="N165" s="1158" t="e">
        <f>G165+сентябрь!N165</f>
        <v>#REF!</v>
      </c>
      <c r="O165" s="1150" t="e">
        <f t="shared" si="35"/>
        <v>#REF!</v>
      </c>
      <c r="P165" s="1151" t="e">
        <f t="shared" si="36"/>
        <v>#REF!</v>
      </c>
      <c r="Q165" s="1150" t="e">
        <f t="shared" si="37"/>
        <v>#REF!</v>
      </c>
      <c r="R165" s="1151" t="e">
        <f t="shared" si="38"/>
        <v>#REF!</v>
      </c>
    </row>
    <row r="166" spans="1:18" ht="30" customHeight="1">
      <c r="A166" s="1506">
        <v>14</v>
      </c>
      <c r="B166" s="1507" t="s">
        <v>25</v>
      </c>
      <c r="C166" s="1144" t="s">
        <v>19</v>
      </c>
      <c r="D166" s="1144" t="s">
        <v>14</v>
      </c>
      <c r="E166" s="1148">
        <v>3978.3609999999999</v>
      </c>
      <c r="F166" s="586" t="e">
        <f>#REF!</f>
        <v>#REF!</v>
      </c>
      <c r="G166" s="586">
        <f>G167+G173</f>
        <v>4039.64</v>
      </c>
      <c r="H166" s="1150" t="e">
        <f t="shared" si="26"/>
        <v>#REF!</v>
      </c>
      <c r="I166" s="1151" t="e">
        <f t="shared" si="27"/>
        <v>#REF!</v>
      </c>
      <c r="J166" s="1150">
        <f t="shared" si="28"/>
        <v>61.278999999999996</v>
      </c>
      <c r="K166" s="1151">
        <f t="shared" si="29"/>
        <v>1.5403076794690074E-2</v>
      </c>
      <c r="L166" s="586" t="e">
        <f>E166+сентябрь!L166</f>
        <v>#REF!</v>
      </c>
      <c r="M166" s="586" t="e">
        <f>F166+сентябрь!M166</f>
        <v>#REF!</v>
      </c>
      <c r="N166" s="586" t="e">
        <f>G166+сентябрь!N166</f>
        <v>#REF!</v>
      </c>
      <c r="O166" s="1150" t="e">
        <f t="shared" si="35"/>
        <v>#REF!</v>
      </c>
      <c r="P166" s="1151" t="e">
        <f t="shared" si="36"/>
        <v>#REF!</v>
      </c>
      <c r="Q166" s="1150" t="e">
        <f t="shared" si="37"/>
        <v>#REF!</v>
      </c>
      <c r="R166" s="1151" t="e">
        <f t="shared" si="38"/>
        <v>#REF!</v>
      </c>
    </row>
    <row r="167" spans="1:18" ht="30" customHeight="1">
      <c r="A167" s="1506"/>
      <c r="B167" s="1507"/>
      <c r="C167" s="1283" t="s">
        <v>15</v>
      </c>
      <c r="D167" s="1144" t="s">
        <v>14</v>
      </c>
      <c r="E167" s="1152">
        <v>580.45899999999995</v>
      </c>
      <c r="F167" s="1152" t="e">
        <f>#REF!</f>
        <v>#REF!</v>
      </c>
      <c r="G167" s="1152">
        <v>539.899</v>
      </c>
      <c r="H167" s="1150" t="e">
        <f t="shared" si="26"/>
        <v>#REF!</v>
      </c>
      <c r="I167" s="1151" t="e">
        <f t="shared" si="27"/>
        <v>#REF!</v>
      </c>
      <c r="J167" s="1150">
        <f t="shared" si="28"/>
        <v>-40.559999999999945</v>
      </c>
      <c r="K167" s="1151">
        <f t="shared" si="29"/>
        <v>-6.9875736270778727E-2</v>
      </c>
      <c r="L167" s="586" t="e">
        <f>E167+сентябрь!L167</f>
        <v>#REF!</v>
      </c>
      <c r="M167" s="586" t="e">
        <f>F167+сентябрь!M167</f>
        <v>#REF!</v>
      </c>
      <c r="N167" s="586" t="e">
        <f>G167+сентябрь!N167</f>
        <v>#REF!</v>
      </c>
      <c r="O167" s="1150" t="e">
        <f t="shared" si="35"/>
        <v>#REF!</v>
      </c>
      <c r="P167" s="1151" t="e">
        <f t="shared" si="36"/>
        <v>#REF!</v>
      </c>
      <c r="Q167" s="1150" t="e">
        <f t="shared" si="37"/>
        <v>#REF!</v>
      </c>
      <c r="R167" s="1151" t="e">
        <f t="shared" si="38"/>
        <v>#REF!</v>
      </c>
    </row>
    <row r="168" spans="1:18" ht="30" customHeight="1">
      <c r="A168" s="1506"/>
      <c r="B168" s="1507"/>
      <c r="C168" s="1283"/>
      <c r="D168" s="1144" t="s">
        <v>16</v>
      </c>
      <c r="E168" s="1154">
        <f>E167/E166</f>
        <v>0.14590405445860744</v>
      </c>
      <c r="F168" s="1154" t="e">
        <f>F167/F166</f>
        <v>#REF!</v>
      </c>
      <c r="G168" s="1154">
        <f>G167/G166</f>
        <v>0.13365027576714758</v>
      </c>
      <c r="H168" s="1155"/>
      <c r="I168" s="1156" t="e">
        <f>G168-F168</f>
        <v>#REF!</v>
      </c>
      <c r="J168" s="1157"/>
      <c r="K168" s="1156">
        <f>G168-E168</f>
        <v>-1.2253778691459855E-2</v>
      </c>
      <c r="L168" s="1154" t="e">
        <f>L167/L166</f>
        <v>#REF!</v>
      </c>
      <c r="M168" s="1154" t="e">
        <f>M167/M166</f>
        <v>#REF!</v>
      </c>
      <c r="N168" s="1154" t="e">
        <f>N167/N166</f>
        <v>#REF!</v>
      </c>
      <c r="O168" s="1155"/>
      <c r="P168" s="1156" t="e">
        <f>N168-M168</f>
        <v>#REF!</v>
      </c>
      <c r="Q168" s="1157"/>
      <c r="R168" s="1156" t="e">
        <f>N168-L168</f>
        <v>#REF!</v>
      </c>
    </row>
    <row r="169" spans="1:18" ht="30" hidden="1" customHeight="1">
      <c r="A169" s="1506"/>
      <c r="B169" s="1507"/>
      <c r="C169" s="1283" t="s">
        <v>17</v>
      </c>
      <c r="D169" s="1144" t="s">
        <v>14</v>
      </c>
      <c r="E169" s="1152">
        <v>722.10500000000002</v>
      </c>
      <c r="F169" s="1152" t="e">
        <f>#REF!</f>
        <v>#REF!</v>
      </c>
      <c r="G169" s="1152" t="e">
        <f>F170*G166</f>
        <v>#REF!</v>
      </c>
      <c r="H169" s="1150" t="e">
        <f t="shared" si="26"/>
        <v>#REF!</v>
      </c>
      <c r="I169" s="1151" t="e">
        <f t="shared" si="27"/>
        <v>#REF!</v>
      </c>
      <c r="J169" s="1150" t="e">
        <f t="shared" si="28"/>
        <v>#REF!</v>
      </c>
      <c r="K169" s="1151" t="e">
        <f t="shared" si="29"/>
        <v>#REF!</v>
      </c>
      <c r="L169" s="586" t="e">
        <f>E169+сентябрь!L169</f>
        <v>#REF!</v>
      </c>
      <c r="M169" s="586" t="e">
        <f>F169+сентябрь!M169</f>
        <v>#REF!</v>
      </c>
      <c r="N169" s="586" t="e">
        <f>G169+сентябрь!N169</f>
        <v>#REF!</v>
      </c>
      <c r="O169" s="1150" t="e">
        <f t="shared" si="35"/>
        <v>#REF!</v>
      </c>
      <c r="P169" s="1151" t="e">
        <f t="shared" si="36"/>
        <v>#REF!</v>
      </c>
      <c r="Q169" s="1150" t="e">
        <f t="shared" si="37"/>
        <v>#REF!</v>
      </c>
      <c r="R169" s="1151" t="e">
        <f t="shared" si="38"/>
        <v>#REF!</v>
      </c>
    </row>
    <row r="170" spans="1:18" ht="30" hidden="1" customHeight="1">
      <c r="A170" s="1506"/>
      <c r="B170" s="1507"/>
      <c r="C170" s="1283"/>
      <c r="D170" s="1144" t="s">
        <v>16</v>
      </c>
      <c r="E170" s="1154">
        <f>E169/E166</f>
        <v>0.18150816378905787</v>
      </c>
      <c r="F170" s="1154" t="e">
        <f>F169/F166</f>
        <v>#REF!</v>
      </c>
      <c r="G170" s="1154" t="e">
        <f>G169/G166</f>
        <v>#REF!</v>
      </c>
      <c r="H170" s="1150" t="e">
        <f t="shared" si="26"/>
        <v>#REF!</v>
      </c>
      <c r="I170" s="1151" t="e">
        <f t="shared" si="27"/>
        <v>#REF!</v>
      </c>
      <c r="J170" s="1150" t="e">
        <f t="shared" si="28"/>
        <v>#REF!</v>
      </c>
      <c r="K170" s="1151" t="e">
        <f t="shared" si="29"/>
        <v>#REF!</v>
      </c>
      <c r="L170" s="1154" t="e">
        <f>L169/L166</f>
        <v>#REF!</v>
      </c>
      <c r="M170" s="1154" t="e">
        <f>M169/M166</f>
        <v>#REF!</v>
      </c>
      <c r="N170" s="1154" t="e">
        <f>N169/N166</f>
        <v>#REF!</v>
      </c>
      <c r="O170" s="1150" t="e">
        <f t="shared" si="35"/>
        <v>#REF!</v>
      </c>
      <c r="P170" s="1151" t="e">
        <f t="shared" si="36"/>
        <v>#REF!</v>
      </c>
      <c r="Q170" s="1150" t="e">
        <f t="shared" si="37"/>
        <v>#REF!</v>
      </c>
      <c r="R170" s="1151" t="e">
        <f t="shared" si="38"/>
        <v>#REF!</v>
      </c>
    </row>
    <row r="171" spans="1:18" ht="30" hidden="1" customHeight="1">
      <c r="A171" s="1506"/>
      <c r="B171" s="1507"/>
      <c r="C171" s="1283" t="s">
        <v>18</v>
      </c>
      <c r="D171" s="1144" t="s">
        <v>14</v>
      </c>
      <c r="E171" s="1152">
        <v>-141.64600000000007</v>
      </c>
      <c r="F171" s="1152" t="e">
        <f>F167-F169</f>
        <v>#REF!</v>
      </c>
      <c r="G171" s="1152" t="e">
        <f>G167-G169</f>
        <v>#REF!</v>
      </c>
      <c r="H171" s="1150" t="e">
        <f t="shared" si="26"/>
        <v>#REF!</v>
      </c>
      <c r="I171" s="1151" t="e">
        <f t="shared" si="27"/>
        <v>#REF!</v>
      </c>
      <c r="J171" s="1150" t="e">
        <f t="shared" si="28"/>
        <v>#REF!</v>
      </c>
      <c r="K171" s="1151" t="e">
        <f t="shared" si="29"/>
        <v>#REF!</v>
      </c>
      <c r="L171" s="586" t="e">
        <f>E171+сентябрь!L171</f>
        <v>#REF!</v>
      </c>
      <c r="M171" s="586" t="e">
        <f>F171+сентябрь!M171</f>
        <v>#REF!</v>
      </c>
      <c r="N171" s="586" t="e">
        <f>G171+сентябрь!N171</f>
        <v>#REF!</v>
      </c>
      <c r="O171" s="1150" t="e">
        <f t="shared" si="35"/>
        <v>#REF!</v>
      </c>
      <c r="P171" s="1151" t="e">
        <f t="shared" si="36"/>
        <v>#REF!</v>
      </c>
      <c r="Q171" s="1150" t="e">
        <f t="shared" si="37"/>
        <v>#REF!</v>
      </c>
      <c r="R171" s="1151" t="e">
        <f t="shared" si="38"/>
        <v>#REF!</v>
      </c>
    </row>
    <row r="172" spans="1:18" ht="30" hidden="1" customHeight="1">
      <c r="A172" s="1506"/>
      <c r="B172" s="1507"/>
      <c r="C172" s="1283"/>
      <c r="D172" s="1144" t="s">
        <v>16</v>
      </c>
      <c r="E172" s="1154">
        <f>E171/E166</f>
        <v>-3.5604109330450426E-2</v>
      </c>
      <c r="F172" s="1154" t="e">
        <f>F171/F166</f>
        <v>#REF!</v>
      </c>
      <c r="G172" s="1154" t="e">
        <f>G171/G166</f>
        <v>#REF!</v>
      </c>
      <c r="H172" s="1150" t="e">
        <f t="shared" si="26"/>
        <v>#REF!</v>
      </c>
      <c r="I172" s="1151" t="e">
        <f t="shared" si="27"/>
        <v>#REF!</v>
      </c>
      <c r="J172" s="1150" t="e">
        <f t="shared" si="28"/>
        <v>#REF!</v>
      </c>
      <c r="K172" s="1151" t="e">
        <f t="shared" si="29"/>
        <v>#REF!</v>
      </c>
      <c r="L172" s="1154" t="e">
        <f>L171/L166</f>
        <v>#REF!</v>
      </c>
      <c r="M172" s="1154" t="e">
        <f>M171/M166</f>
        <v>#REF!</v>
      </c>
      <c r="N172" s="1154" t="e">
        <f>N171/N166</f>
        <v>#REF!</v>
      </c>
      <c r="O172" s="1150" t="e">
        <f t="shared" si="35"/>
        <v>#REF!</v>
      </c>
      <c r="P172" s="1151" t="e">
        <f t="shared" si="36"/>
        <v>#REF!</v>
      </c>
      <c r="Q172" s="1150" t="e">
        <f t="shared" si="37"/>
        <v>#REF!</v>
      </c>
      <c r="R172" s="1151" t="e">
        <f t="shared" si="38"/>
        <v>#REF!</v>
      </c>
    </row>
    <row r="173" spans="1:18" ht="30" customHeight="1">
      <c r="A173" s="1506"/>
      <c r="B173" s="1507"/>
      <c r="C173" s="1149" t="s">
        <v>111</v>
      </c>
      <c r="D173" s="1144" t="s">
        <v>14</v>
      </c>
      <c r="E173" s="1158">
        <v>3397.902</v>
      </c>
      <c r="F173" s="1158" t="e">
        <f>#REF!</f>
        <v>#REF!</v>
      </c>
      <c r="G173" s="1158">
        <f>G174+G175</f>
        <v>3499.741</v>
      </c>
      <c r="H173" s="1150" t="e">
        <f t="shared" si="26"/>
        <v>#REF!</v>
      </c>
      <c r="I173" s="1151" t="e">
        <f t="shared" si="27"/>
        <v>#REF!</v>
      </c>
      <c r="J173" s="1150">
        <f t="shared" si="28"/>
        <v>101.83899999999994</v>
      </c>
      <c r="K173" s="1151">
        <f t="shared" si="29"/>
        <v>2.997114101583858E-2</v>
      </c>
      <c r="L173" s="1158" t="e">
        <f>L166-L167</f>
        <v>#REF!</v>
      </c>
      <c r="M173" s="1158" t="e">
        <f>M166-M167</f>
        <v>#REF!</v>
      </c>
      <c r="N173" s="1158" t="e">
        <f>N166-N167</f>
        <v>#REF!</v>
      </c>
      <c r="O173" s="1150" t="e">
        <f t="shared" si="35"/>
        <v>#REF!</v>
      </c>
      <c r="P173" s="1151" t="e">
        <f t="shared" si="36"/>
        <v>#REF!</v>
      </c>
      <c r="Q173" s="1150" t="e">
        <f t="shared" si="37"/>
        <v>#REF!</v>
      </c>
      <c r="R173" s="1151" t="e">
        <f t="shared" si="38"/>
        <v>#REF!</v>
      </c>
    </row>
    <row r="174" spans="1:18" ht="30" customHeight="1">
      <c r="A174" s="1506"/>
      <c r="B174" s="1507"/>
      <c r="C174" s="518" t="s">
        <v>104</v>
      </c>
      <c r="D174" s="1144" t="s">
        <v>14</v>
      </c>
      <c r="E174" s="1158">
        <v>0</v>
      </c>
      <c r="F174" s="1158"/>
      <c r="G174" s="1158"/>
      <c r="H174" s="1150">
        <f>G174-F174</f>
        <v>0</v>
      </c>
      <c r="I174" s="1151" t="str">
        <f t="shared" si="27"/>
        <v xml:space="preserve"> </v>
      </c>
      <c r="J174" s="1150">
        <f t="shared" si="28"/>
        <v>0</v>
      </c>
      <c r="K174" s="1151" t="str">
        <f t="shared" si="29"/>
        <v xml:space="preserve"> </v>
      </c>
      <c r="L174" s="1158" t="e">
        <f>E174+сентябрь!L174</f>
        <v>#REF!</v>
      </c>
      <c r="M174" s="1158" t="e">
        <f>F174+сентябрь!M174</f>
        <v>#REF!</v>
      </c>
      <c r="N174" s="1158" t="e">
        <f>G174+сентябрь!N174</f>
        <v>#REF!</v>
      </c>
      <c r="O174" s="1150" t="e">
        <f t="shared" si="35"/>
        <v>#REF!</v>
      </c>
      <c r="P174" s="1151" t="e">
        <f t="shared" si="36"/>
        <v>#REF!</v>
      </c>
      <c r="Q174" s="1150" t="e">
        <f t="shared" si="37"/>
        <v>#REF!</v>
      </c>
      <c r="R174" s="1151" t="e">
        <f t="shared" si="38"/>
        <v>#REF!</v>
      </c>
    </row>
    <row r="175" spans="1:18" ht="30" customHeight="1">
      <c r="A175" s="1506"/>
      <c r="B175" s="1507"/>
      <c r="C175" s="1149" t="s">
        <v>106</v>
      </c>
      <c r="D175" s="1144" t="s">
        <v>14</v>
      </c>
      <c r="E175" s="1158">
        <f>E173-E174</f>
        <v>3397.902</v>
      </c>
      <c r="F175" s="1158" t="e">
        <f>F173-F174</f>
        <v>#REF!</v>
      </c>
      <c r="G175" s="1158">
        <v>3499.741</v>
      </c>
      <c r="H175" s="1150" t="e">
        <f t="shared" si="26"/>
        <v>#REF!</v>
      </c>
      <c r="I175" s="1151" t="e">
        <f t="shared" si="27"/>
        <v>#REF!</v>
      </c>
      <c r="J175" s="1150">
        <f t="shared" si="28"/>
        <v>101.83899999999994</v>
      </c>
      <c r="K175" s="1151">
        <f t="shared" si="29"/>
        <v>2.997114101583858E-2</v>
      </c>
      <c r="L175" s="1158" t="e">
        <f>E175+сентябрь!L175</f>
        <v>#REF!</v>
      </c>
      <c r="M175" s="1158" t="e">
        <f>F175+сентябрь!M175</f>
        <v>#REF!</v>
      </c>
      <c r="N175" s="1158" t="e">
        <f>G175+сентябрь!N175</f>
        <v>#REF!</v>
      </c>
      <c r="O175" s="1150" t="e">
        <f t="shared" si="35"/>
        <v>#REF!</v>
      </c>
      <c r="P175" s="1151" t="e">
        <f t="shared" si="36"/>
        <v>#REF!</v>
      </c>
      <c r="Q175" s="1150" t="e">
        <f t="shared" si="37"/>
        <v>#REF!</v>
      </c>
      <c r="R175" s="1151" t="e">
        <f t="shared" si="38"/>
        <v>#REF!</v>
      </c>
    </row>
    <row r="176" spans="1:18" ht="30" customHeight="1">
      <c r="A176" s="1354" t="s">
        <v>34</v>
      </c>
      <c r="B176" s="1507"/>
      <c r="C176" s="1144" t="s">
        <v>19</v>
      </c>
      <c r="D176" s="1144" t="s">
        <v>14</v>
      </c>
      <c r="E176" s="586">
        <f t="shared" ref="E176:G177" si="40">E6+E16+E26+E36+E56+E66+E76+E86+E96+E106+E126+E136+E156+E166</f>
        <v>129312.01200000002</v>
      </c>
      <c r="F176" s="586" t="e">
        <f t="shared" si="40"/>
        <v>#REF!</v>
      </c>
      <c r="G176" s="586">
        <f t="shared" si="40"/>
        <v>133491.03300000002</v>
      </c>
      <c r="H176" s="1150" t="e">
        <f t="shared" si="26"/>
        <v>#REF!</v>
      </c>
      <c r="I176" s="1151" t="e">
        <f t="shared" si="27"/>
        <v>#REF!</v>
      </c>
      <c r="J176" s="1150">
        <f t="shared" si="28"/>
        <v>4179.0210000000079</v>
      </c>
      <c r="K176" s="1151">
        <f t="shared" si="29"/>
        <v>3.2317345738924912E-2</v>
      </c>
      <c r="L176" s="586" t="e">
        <f>E176+сентябрь!L176</f>
        <v>#REF!</v>
      </c>
      <c r="M176" s="586" t="e">
        <f>F176+сентябрь!M176</f>
        <v>#REF!</v>
      </c>
      <c r="N176" s="586" t="e">
        <f>G176+сентябрь!N176</f>
        <v>#REF!</v>
      </c>
      <c r="O176" s="1150" t="e">
        <f t="shared" si="35"/>
        <v>#REF!</v>
      </c>
      <c r="P176" s="1151" t="e">
        <f t="shared" si="36"/>
        <v>#REF!</v>
      </c>
      <c r="Q176" s="1150" t="e">
        <f t="shared" si="37"/>
        <v>#REF!</v>
      </c>
      <c r="R176" s="1151" t="e">
        <f t="shared" si="38"/>
        <v>#REF!</v>
      </c>
    </row>
    <row r="177" spans="1:18" ht="30" customHeight="1">
      <c r="A177" s="1507"/>
      <c r="B177" s="1507"/>
      <c r="C177" s="1283" t="s">
        <v>15</v>
      </c>
      <c r="D177" s="1144" t="s">
        <v>14</v>
      </c>
      <c r="E177" s="586">
        <f t="shared" si="40"/>
        <v>25537.861999999997</v>
      </c>
      <c r="F177" s="586" t="e">
        <f t="shared" si="40"/>
        <v>#REF!</v>
      </c>
      <c r="G177" s="586">
        <f t="shared" si="40"/>
        <v>20156.848000000002</v>
      </c>
      <c r="H177" s="1150" t="e">
        <f t="shared" ref="H177:H185" si="41">G177-F177</f>
        <v>#REF!</v>
      </c>
      <c r="I177" s="1151" t="e">
        <f t="shared" ref="I177:I185" si="42">IF(F177=0," ",H177/F177)</f>
        <v>#REF!</v>
      </c>
      <c r="J177" s="1150">
        <f t="shared" ref="J177:J185" si="43">G177-E177</f>
        <v>-5381.0139999999956</v>
      </c>
      <c r="K177" s="1151">
        <f t="shared" ref="K177:K185" si="44">IF(E177=0," ",J177/E177)</f>
        <v>-0.21070730196599841</v>
      </c>
      <c r="L177" s="586" t="e">
        <f>E177+сентябрь!L177</f>
        <v>#REF!</v>
      </c>
      <c r="M177" s="586" t="e">
        <f>F177+сентябрь!M177</f>
        <v>#REF!</v>
      </c>
      <c r="N177" s="1166" t="e">
        <f>G177+сентябрь!N177</f>
        <v>#REF!</v>
      </c>
      <c r="O177" s="1150" t="e">
        <f t="shared" si="35"/>
        <v>#REF!</v>
      </c>
      <c r="P177" s="1151" t="e">
        <f t="shared" si="36"/>
        <v>#REF!</v>
      </c>
      <c r="Q177" s="1150" t="e">
        <f t="shared" si="37"/>
        <v>#REF!</v>
      </c>
      <c r="R177" s="1151" t="e">
        <f t="shared" si="38"/>
        <v>#REF!</v>
      </c>
    </row>
    <row r="178" spans="1:18" ht="30" customHeight="1">
      <c r="A178" s="1507"/>
      <c r="B178" s="1507"/>
      <c r="C178" s="1283"/>
      <c r="D178" s="1144" t="s">
        <v>16</v>
      </c>
      <c r="E178" s="1154">
        <f>E177/E176</f>
        <v>0.19749025326432934</v>
      </c>
      <c r="F178" s="1154" t="e">
        <f>F177/F176</f>
        <v>#REF!</v>
      </c>
      <c r="G178" s="1154">
        <f>G177/G176</f>
        <v>0.15099776776766718</v>
      </c>
      <c r="H178" s="1155"/>
      <c r="I178" s="1156" t="e">
        <f>G178-F178</f>
        <v>#REF!</v>
      </c>
      <c r="J178" s="1157"/>
      <c r="K178" s="1156">
        <f>G178-E178</f>
        <v>-4.6492485496662156E-2</v>
      </c>
      <c r="L178" s="1154" t="e">
        <f>L177/L176</f>
        <v>#REF!</v>
      </c>
      <c r="M178" s="1154" t="e">
        <f>M177/M176</f>
        <v>#REF!</v>
      </c>
      <c r="N178" s="1154" t="e">
        <f>N177/N176</f>
        <v>#REF!</v>
      </c>
      <c r="O178" s="1155"/>
      <c r="P178" s="1156" t="e">
        <f>N178-M178</f>
        <v>#REF!</v>
      </c>
      <c r="Q178" s="1157"/>
      <c r="R178" s="1156" t="e">
        <f>N178-L178</f>
        <v>#REF!</v>
      </c>
    </row>
    <row r="179" spans="1:18" ht="30" hidden="1" customHeight="1">
      <c r="A179" s="1507"/>
      <c r="B179" s="1507"/>
      <c r="C179" s="1283" t="s">
        <v>17</v>
      </c>
      <c r="D179" s="1144" t="s">
        <v>14</v>
      </c>
      <c r="E179" s="586">
        <f>E9+E19+E29+E39+E59+E69+E79+E89+E99+E109+E129+E139+E159+E169</f>
        <v>22650.447999999997</v>
      </c>
      <c r="F179" s="586" t="e">
        <f>F9+F19+F29+F39+F59+F69+F79+F89+F99+F109+F129+F139+F159+F169</f>
        <v>#REF!</v>
      </c>
      <c r="G179" s="586" t="e">
        <f>G9+G19+G29+G39+G59+G69+G79+G89+G99+G109+G129+G139+G159+G169</f>
        <v>#REF!</v>
      </c>
      <c r="H179" s="1150" t="e">
        <f t="shared" si="41"/>
        <v>#REF!</v>
      </c>
      <c r="I179" s="1151" t="e">
        <f t="shared" si="42"/>
        <v>#REF!</v>
      </c>
      <c r="J179" s="1150" t="e">
        <f t="shared" si="43"/>
        <v>#REF!</v>
      </c>
      <c r="K179" s="1151" t="e">
        <f t="shared" si="44"/>
        <v>#REF!</v>
      </c>
      <c r="L179" s="586" t="e">
        <f>E179+сентябрь!L179</f>
        <v>#REF!</v>
      </c>
      <c r="M179" s="586" t="e">
        <f>F179+сентябрь!M179</f>
        <v>#REF!</v>
      </c>
      <c r="N179" s="586" t="e">
        <f>G179+сентябрь!N179</f>
        <v>#REF!</v>
      </c>
      <c r="O179" s="1150" t="e">
        <f t="shared" si="35"/>
        <v>#REF!</v>
      </c>
      <c r="P179" s="1151" t="e">
        <f t="shared" si="36"/>
        <v>#REF!</v>
      </c>
      <c r="Q179" s="1150" t="e">
        <f t="shared" si="37"/>
        <v>#REF!</v>
      </c>
      <c r="R179" s="1151" t="e">
        <f t="shared" si="38"/>
        <v>#REF!</v>
      </c>
    </row>
    <row r="180" spans="1:18" ht="30" hidden="1" customHeight="1">
      <c r="A180" s="1507"/>
      <c r="B180" s="1507"/>
      <c r="C180" s="1283"/>
      <c r="D180" s="1144" t="s">
        <v>16</v>
      </c>
      <c r="E180" s="1154">
        <f>E179/E176</f>
        <v>0.17516120621493381</v>
      </c>
      <c r="F180" s="1154" t="e">
        <f>F179/F176</f>
        <v>#REF!</v>
      </c>
      <c r="G180" s="1154" t="e">
        <f>G179/G176</f>
        <v>#REF!</v>
      </c>
      <c r="H180" s="1150" t="e">
        <f t="shared" si="41"/>
        <v>#REF!</v>
      </c>
      <c r="I180" s="1151" t="e">
        <f t="shared" si="42"/>
        <v>#REF!</v>
      </c>
      <c r="J180" s="1150" t="e">
        <f t="shared" si="43"/>
        <v>#REF!</v>
      </c>
      <c r="K180" s="1151" t="e">
        <f t="shared" si="44"/>
        <v>#REF!</v>
      </c>
      <c r="L180" s="1154" t="e">
        <f>L179/L176</f>
        <v>#REF!</v>
      </c>
      <c r="M180" s="1154" t="e">
        <f>M179/M176</f>
        <v>#REF!</v>
      </c>
      <c r="N180" s="1154" t="e">
        <f>N179/N176</f>
        <v>#REF!</v>
      </c>
      <c r="O180" s="1150" t="e">
        <f t="shared" si="35"/>
        <v>#REF!</v>
      </c>
      <c r="P180" s="1151" t="e">
        <f t="shared" si="36"/>
        <v>#REF!</v>
      </c>
      <c r="Q180" s="1150" t="e">
        <f t="shared" si="37"/>
        <v>#REF!</v>
      </c>
      <c r="R180" s="1151" t="e">
        <f t="shared" si="38"/>
        <v>#REF!</v>
      </c>
    </row>
    <row r="181" spans="1:18" ht="30" hidden="1" customHeight="1">
      <c r="A181" s="1507"/>
      <c r="B181" s="1507"/>
      <c r="C181" s="1283" t="s">
        <v>18</v>
      </c>
      <c r="D181" s="1144" t="s">
        <v>14</v>
      </c>
      <c r="E181" s="586">
        <f>E11+E21+E31+E41+E61+E71+E81+E91+E101+E111+E131+E141+E161+E171</f>
        <v>2887.4140000000011</v>
      </c>
      <c r="F181" s="1152" t="e">
        <f>F177-F179</f>
        <v>#REF!</v>
      </c>
      <c r="G181" s="586" t="e">
        <f>G11+G21+G31+G41+G61+G71+G81+G91+G101+G111+G131+G141+G161+G171</f>
        <v>#REF!</v>
      </c>
      <c r="H181" s="1150" t="e">
        <f t="shared" si="41"/>
        <v>#REF!</v>
      </c>
      <c r="I181" s="1151" t="e">
        <f t="shared" si="42"/>
        <v>#REF!</v>
      </c>
      <c r="J181" s="1150" t="e">
        <f t="shared" si="43"/>
        <v>#REF!</v>
      </c>
      <c r="K181" s="1151" t="e">
        <f t="shared" si="44"/>
        <v>#REF!</v>
      </c>
      <c r="L181" s="586" t="e">
        <f>E181+сентябрь!L181</f>
        <v>#REF!</v>
      </c>
      <c r="M181" s="586" t="e">
        <f>F181+сентябрь!M181</f>
        <v>#REF!</v>
      </c>
      <c r="N181" s="586" t="e">
        <f>G181+сентябрь!N181</f>
        <v>#REF!</v>
      </c>
      <c r="O181" s="1150" t="e">
        <f t="shared" si="35"/>
        <v>#REF!</v>
      </c>
      <c r="P181" s="1151" t="e">
        <f t="shared" si="36"/>
        <v>#REF!</v>
      </c>
      <c r="Q181" s="1150" t="e">
        <f t="shared" si="37"/>
        <v>#REF!</v>
      </c>
      <c r="R181" s="1151" t="e">
        <f t="shared" si="38"/>
        <v>#REF!</v>
      </c>
    </row>
    <row r="182" spans="1:18" ht="30" hidden="1" customHeight="1">
      <c r="A182" s="1507"/>
      <c r="B182" s="1507"/>
      <c r="C182" s="1283"/>
      <c r="D182" s="1144" t="s">
        <v>16</v>
      </c>
      <c r="E182" s="1154">
        <f>E181/E176</f>
        <v>2.2329047049395541E-2</v>
      </c>
      <c r="F182" s="1154" t="e">
        <f>F181/F176</f>
        <v>#REF!</v>
      </c>
      <c r="G182" s="1154" t="e">
        <f>G181/G176</f>
        <v>#REF!</v>
      </c>
      <c r="H182" s="1150" t="e">
        <f t="shared" si="41"/>
        <v>#REF!</v>
      </c>
      <c r="I182" s="1151" t="e">
        <f t="shared" si="42"/>
        <v>#REF!</v>
      </c>
      <c r="J182" s="1150" t="e">
        <f t="shared" si="43"/>
        <v>#REF!</v>
      </c>
      <c r="K182" s="1151" t="e">
        <f t="shared" si="44"/>
        <v>#REF!</v>
      </c>
      <c r="L182" s="1154" t="e">
        <f>L181/L176</f>
        <v>#REF!</v>
      </c>
      <c r="M182" s="1154" t="e">
        <f>M181/M176</f>
        <v>#REF!</v>
      </c>
      <c r="N182" s="1154" t="e">
        <f>N181/N176</f>
        <v>#REF!</v>
      </c>
      <c r="O182" s="1150" t="e">
        <f t="shared" si="35"/>
        <v>#REF!</v>
      </c>
      <c r="P182" s="1151" t="e">
        <f t="shared" si="36"/>
        <v>#REF!</v>
      </c>
      <c r="Q182" s="1150" t="e">
        <f t="shared" si="37"/>
        <v>#REF!</v>
      </c>
      <c r="R182" s="1151" t="e">
        <f t="shared" si="38"/>
        <v>#REF!</v>
      </c>
    </row>
    <row r="183" spans="1:18" ht="30" customHeight="1">
      <c r="A183" s="1507"/>
      <c r="B183" s="1507"/>
      <c r="C183" s="1149" t="s">
        <v>111</v>
      </c>
      <c r="D183" s="1144" t="s">
        <v>14</v>
      </c>
      <c r="E183" s="1161">
        <f>E13+E23+E33+E43+E63+E73+E83+E93+E103+E113+E133+E143+E163+E173</f>
        <v>103774.15000000001</v>
      </c>
      <c r="F183" s="1161" t="e">
        <f t="shared" ref="F183:G185" si="45">F13+F23+F33+F43+F63+F73+F83+F93+F103+F113+F133+F143+F163+F173</f>
        <v>#REF!</v>
      </c>
      <c r="G183" s="1161">
        <f t="shared" si="45"/>
        <v>113334.18499999998</v>
      </c>
      <c r="H183" s="1150" t="e">
        <f t="shared" si="41"/>
        <v>#REF!</v>
      </c>
      <c r="I183" s="1151" t="e">
        <f t="shared" si="42"/>
        <v>#REF!</v>
      </c>
      <c r="J183" s="1150">
        <f t="shared" si="43"/>
        <v>9560.0349999999744</v>
      </c>
      <c r="K183" s="1151">
        <f t="shared" si="44"/>
        <v>9.2123471982184138E-2</v>
      </c>
      <c r="L183" s="1158" t="e">
        <f>L176-L177</f>
        <v>#REF!</v>
      </c>
      <c r="M183" s="1158" t="e">
        <f>M176-M177</f>
        <v>#REF!</v>
      </c>
      <c r="N183" s="1158" t="e">
        <f>N176-N177</f>
        <v>#REF!</v>
      </c>
      <c r="O183" s="1150" t="e">
        <f t="shared" si="35"/>
        <v>#REF!</v>
      </c>
      <c r="P183" s="1151" t="e">
        <f t="shared" si="36"/>
        <v>#REF!</v>
      </c>
      <c r="Q183" s="1150" t="e">
        <f t="shared" si="37"/>
        <v>#REF!</v>
      </c>
      <c r="R183" s="1151" t="e">
        <f t="shared" si="38"/>
        <v>#REF!</v>
      </c>
    </row>
    <row r="184" spans="1:18" ht="30" customHeight="1">
      <c r="A184" s="1507"/>
      <c r="B184" s="1507"/>
      <c r="C184" s="518" t="s">
        <v>104</v>
      </c>
      <c r="D184" s="1144" t="s">
        <v>14</v>
      </c>
      <c r="E184" s="1162">
        <f>E14+E24+E34+E44+E64+E74+E84+E94+E104+E114+E134+E144+E164+E174</f>
        <v>423.97200000000004</v>
      </c>
      <c r="F184" s="1162">
        <f t="shared" si="45"/>
        <v>347.30799999999999</v>
      </c>
      <c r="G184" s="1162">
        <f t="shared" si="45"/>
        <v>394.714</v>
      </c>
      <c r="H184" s="1150">
        <f>G184-F184</f>
        <v>47.406000000000006</v>
      </c>
      <c r="I184" s="1151">
        <f t="shared" si="42"/>
        <v>0.13649556013682382</v>
      </c>
      <c r="J184" s="1150">
        <f t="shared" si="43"/>
        <v>-29.258000000000038</v>
      </c>
      <c r="K184" s="1151">
        <f t="shared" si="44"/>
        <v>-6.9009274197352741E-2</v>
      </c>
      <c r="L184" s="1158" t="e">
        <f>E184+сентябрь!L184</f>
        <v>#REF!</v>
      </c>
      <c r="M184" s="1158" t="e">
        <f>F184+сентябрь!M184</f>
        <v>#REF!</v>
      </c>
      <c r="N184" s="1158" t="e">
        <f>G184+сентябрь!N184</f>
        <v>#REF!</v>
      </c>
      <c r="O184" s="1150" t="e">
        <f t="shared" si="35"/>
        <v>#REF!</v>
      </c>
      <c r="P184" s="1151" t="e">
        <f t="shared" si="36"/>
        <v>#REF!</v>
      </c>
      <c r="Q184" s="1150" t="e">
        <f t="shared" si="37"/>
        <v>#REF!</v>
      </c>
      <c r="R184" s="1151" t="e">
        <f t="shared" si="38"/>
        <v>#REF!</v>
      </c>
    </row>
    <row r="185" spans="1:18" ht="30" customHeight="1">
      <c r="A185" s="1507"/>
      <c r="B185" s="1507"/>
      <c r="C185" s="1149" t="s">
        <v>106</v>
      </c>
      <c r="D185" s="1144" t="s">
        <v>14</v>
      </c>
      <c r="E185" s="1161">
        <f>E15+E25+E35+E45+E65+E75+E85+E95+E105+E115+E135+E145+E165+E175</f>
        <v>103350.178</v>
      </c>
      <c r="F185" s="1163" t="e">
        <f t="shared" si="45"/>
        <v>#REF!</v>
      </c>
      <c r="G185" s="1161">
        <f t="shared" si="45"/>
        <v>112939.47099999999</v>
      </c>
      <c r="H185" s="1150" t="e">
        <f t="shared" si="41"/>
        <v>#REF!</v>
      </c>
      <c r="I185" s="1151" t="e">
        <f t="shared" si="42"/>
        <v>#REF!</v>
      </c>
      <c r="J185" s="1150">
        <f t="shared" si="43"/>
        <v>9589.2929999999906</v>
      </c>
      <c r="K185" s="1151">
        <f t="shared" si="44"/>
        <v>9.2784484609208809E-2</v>
      </c>
      <c r="L185" s="1158" t="e">
        <f>E185+сентябрь!L185</f>
        <v>#REF!</v>
      </c>
      <c r="M185" s="1158" t="e">
        <f>F185+сентябрь!M185</f>
        <v>#REF!</v>
      </c>
      <c r="N185" s="1158" t="e">
        <f>G185+сентябрь!N185</f>
        <v>#REF!</v>
      </c>
      <c r="O185" s="1150" t="e">
        <f t="shared" si="35"/>
        <v>#REF!</v>
      </c>
      <c r="P185" s="1151" t="e">
        <f t="shared" si="36"/>
        <v>#REF!</v>
      </c>
      <c r="Q185" s="1150" t="e">
        <f t="shared" si="37"/>
        <v>#REF!</v>
      </c>
      <c r="R185" s="1151" t="e">
        <f t="shared" si="38"/>
        <v>#REF!</v>
      </c>
    </row>
    <row r="186" spans="1:18" ht="15.75" hidden="1" customHeight="1" thickTop="1">
      <c r="B186" s="188" t="s">
        <v>35</v>
      </c>
      <c r="E186" s="16">
        <f>E176-E177</f>
        <v>103774.15000000002</v>
      </c>
      <c r="F186" s="16" t="e">
        <f>F176-F177</f>
        <v>#REF!</v>
      </c>
      <c r="G186" s="16">
        <f>G176-G177</f>
        <v>113334.18500000003</v>
      </c>
      <c r="L186" s="16" t="e">
        <f>L176-L177</f>
        <v>#REF!</v>
      </c>
      <c r="M186" s="16" t="e">
        <f>M176-M177</f>
        <v>#REF!</v>
      </c>
      <c r="N186" s="16" t="e">
        <f>N176-N177</f>
        <v>#REF!</v>
      </c>
      <c r="O186" s="107"/>
      <c r="P186" s="107"/>
      <c r="Q186" s="107"/>
      <c r="R186" s="107"/>
    </row>
    <row r="187" spans="1:18" ht="15" hidden="1" customHeight="1">
      <c r="E187" s="14">
        <f>E183-E186</f>
        <v>0</v>
      </c>
      <c r="F187" s="14" t="e">
        <f>F183-F186</f>
        <v>#REF!</v>
      </c>
      <c r="G187" s="14">
        <f>G183-G186</f>
        <v>0</v>
      </c>
      <c r="L187" s="14" t="e">
        <f>L183-L186</f>
        <v>#REF!</v>
      </c>
      <c r="M187" s="14" t="e">
        <f>M183-M186</f>
        <v>#REF!</v>
      </c>
      <c r="N187" s="14" t="e">
        <f>N183-N186</f>
        <v>#REF!</v>
      </c>
    </row>
    <row r="188" spans="1:18" ht="21" hidden="1" thickBot="1">
      <c r="G188" s="187">
        <v>103583.811</v>
      </c>
    </row>
    <row r="189" spans="1:18" ht="21.75" hidden="1" thickTop="1" thickBot="1">
      <c r="G189" s="187"/>
    </row>
    <row r="190" spans="1:18" ht="21.75" hidden="1" thickTop="1" thickBot="1">
      <c r="B190" s="489"/>
      <c r="G190" s="211">
        <f>G183-G188</f>
        <v>9750.3739999999816</v>
      </c>
    </row>
    <row r="191" spans="1:18" ht="21.75" hidden="1" thickTop="1" thickBot="1">
      <c r="B191" s="489"/>
      <c r="G191" s="211"/>
    </row>
    <row r="192" spans="1:18" ht="21.75" hidden="1" thickTop="1" thickBot="1">
      <c r="B192" s="489"/>
      <c r="G192" s="187"/>
    </row>
    <row r="193" spans="2:14" customFormat="1" ht="21.75" hidden="1" thickTop="1" thickBot="1">
      <c r="B193" s="489"/>
      <c r="C193" s="6"/>
      <c r="D193" s="6"/>
      <c r="E193" s="6"/>
      <c r="F193" s="6"/>
      <c r="G193" s="187"/>
      <c r="H193" s="80"/>
      <c r="I193" s="80"/>
      <c r="J193" s="80"/>
      <c r="K193" s="80"/>
      <c r="L193" s="6"/>
      <c r="M193" s="156"/>
      <c r="N193" s="156"/>
    </row>
    <row r="194" spans="2:14" customFormat="1" ht="15.75" hidden="1" thickTop="1">
      <c r="B194" s="489"/>
      <c r="C194" s="6"/>
      <c r="D194" s="6"/>
      <c r="E194" s="6"/>
      <c r="F194" s="6"/>
      <c r="G194" s="6"/>
      <c r="H194" s="80"/>
      <c r="I194" s="80"/>
      <c r="J194" s="80"/>
      <c r="K194" s="80"/>
      <c r="L194" s="6"/>
      <c r="M194" s="156"/>
      <c r="N194" s="156"/>
    </row>
    <row r="195" spans="2:14" customFormat="1" ht="15" hidden="1">
      <c r="B195" s="489"/>
      <c r="C195" s="6"/>
      <c r="D195" s="6"/>
      <c r="E195" s="6"/>
      <c r="F195" s="6"/>
      <c r="G195" s="6"/>
      <c r="H195" s="80"/>
      <c r="I195" s="80"/>
      <c r="J195" s="80"/>
      <c r="K195" s="80"/>
      <c r="L195" s="6"/>
      <c r="M195" s="156"/>
      <c r="N195" s="156"/>
    </row>
    <row r="196" spans="2:14" customFormat="1" ht="15" hidden="1">
      <c r="B196" s="489"/>
      <c r="C196" s="6"/>
      <c r="D196" s="6"/>
      <c r="E196" s="6"/>
      <c r="F196" s="6"/>
      <c r="G196" s="6"/>
      <c r="H196" s="80"/>
      <c r="I196" s="80"/>
      <c r="J196" s="80"/>
      <c r="K196" s="80"/>
      <c r="L196" s="6"/>
      <c r="M196" s="156"/>
      <c r="N196" s="156"/>
    </row>
    <row r="197" spans="2:14" customFormat="1" ht="15">
      <c r="B197" s="489"/>
      <c r="C197" s="6"/>
      <c r="D197" s="6"/>
      <c r="E197" s="216"/>
      <c r="F197" s="6"/>
      <c r="G197" s="216"/>
      <c r="H197" s="80"/>
      <c r="I197" s="80"/>
      <c r="J197" s="80"/>
      <c r="K197" s="80"/>
      <c r="L197" s="6"/>
      <c r="M197" s="156"/>
      <c r="N197" s="1143"/>
    </row>
    <row r="198" spans="2:14" customFormat="1">
      <c r="B198" s="188"/>
      <c r="C198" s="6"/>
      <c r="D198" s="6"/>
      <c r="E198" s="6"/>
      <c r="F198" s="6"/>
      <c r="G198" s="6"/>
      <c r="H198" s="80"/>
      <c r="I198" s="80"/>
      <c r="J198" s="80"/>
      <c r="K198" s="80"/>
      <c r="L198" s="6"/>
      <c r="M198" s="156"/>
      <c r="N198" s="156"/>
    </row>
    <row r="199" spans="2:14" customFormat="1">
      <c r="B199" s="188"/>
      <c r="C199" s="6"/>
      <c r="D199" s="6"/>
      <c r="E199" s="6"/>
      <c r="F199" s="6"/>
      <c r="G199" s="6"/>
      <c r="H199" s="80"/>
      <c r="I199" s="80"/>
      <c r="J199" s="80"/>
      <c r="K199" s="80"/>
      <c r="L199" s="6"/>
      <c r="M199" s="156"/>
      <c r="N199" s="156"/>
    </row>
    <row r="200" spans="2:14" customFormat="1">
      <c r="B200" s="188"/>
      <c r="C200" s="6"/>
      <c r="D200" s="6"/>
      <c r="E200" s="216" t="e">
        <f>E185+'01-2021'!#REF!+'Февраль 2013'!E185+'Март 2013'!E185+'апрель 2013 (по бухг)'!E185+'май (по бухг)'!E185+июнь!E185+'июль '!E185+август!E185+сентябрь!E185</f>
        <v>#REF!</v>
      </c>
      <c r="F200" s="216" t="e">
        <f>F185+'01-2021'!#REF!+'Февраль 2013'!F185+'Март 2013'!F185+'апрель 2013 (по бухг)'!F185+'май (по бухг)'!F185+июнь!F185+'июль '!F185+август!F185+сентябрь!F185</f>
        <v>#REF!</v>
      </c>
      <c r="G200" s="216" t="e">
        <f>G185+'01-2021'!#REF!+'Февраль 2013'!G185+'Март 2013'!G185+'апрель 2013 (по бухг)'!G185+'май (по бухг)'!G185+июнь!G185+'июль '!G185+август!G185+сентябрь!G185</f>
        <v>#REF!</v>
      </c>
      <c r="H200" s="80"/>
      <c r="I200" s="80"/>
      <c r="J200" s="80"/>
      <c r="K200" s="80"/>
      <c r="L200" s="6"/>
      <c r="M200" s="156"/>
      <c r="N200" s="156"/>
    </row>
    <row r="201" spans="2:14" customFormat="1">
      <c r="B201" s="188"/>
      <c r="C201" s="6"/>
      <c r="D201" s="6"/>
      <c r="E201" s="216" t="e">
        <f>E200-L185</f>
        <v>#REF!</v>
      </c>
      <c r="F201" s="216" t="e">
        <f>F200-M185</f>
        <v>#REF!</v>
      </c>
      <c r="G201" s="216" t="e">
        <f>G200-N185</f>
        <v>#REF!</v>
      </c>
      <c r="H201" s="80"/>
      <c r="I201" s="80"/>
      <c r="J201" s="80"/>
      <c r="K201" s="80"/>
      <c r="L201" s="6"/>
      <c r="M201" s="156"/>
      <c r="N201" s="156"/>
    </row>
    <row r="202" spans="2:14" customFormat="1">
      <c r="B202" s="188"/>
      <c r="C202" s="6"/>
      <c r="D202" s="6"/>
      <c r="E202" s="6"/>
      <c r="F202" s="6"/>
      <c r="G202" s="6"/>
      <c r="H202" s="80"/>
      <c r="I202" s="80"/>
      <c r="J202" s="80"/>
      <c r="K202" s="80"/>
      <c r="L202" s="6"/>
      <c r="M202" s="156"/>
      <c r="N202" s="156"/>
    </row>
    <row r="203" spans="2:14" customFormat="1">
      <c r="B203" s="188"/>
      <c r="C203" s="6"/>
      <c r="D203" s="6"/>
      <c r="E203" s="6"/>
      <c r="F203" s="6"/>
      <c r="G203" s="6"/>
      <c r="H203" s="80"/>
      <c r="I203" s="80"/>
      <c r="J203" s="80"/>
      <c r="K203" s="80"/>
      <c r="L203" s="6"/>
      <c r="M203" s="156"/>
      <c r="N203" s="156"/>
    </row>
    <row r="204" spans="2:14" customFormat="1">
      <c r="B204" s="188"/>
      <c r="C204" s="6"/>
      <c r="D204" s="6"/>
      <c r="E204" s="6"/>
      <c r="F204" s="6"/>
      <c r="G204" s="6"/>
      <c r="H204" s="80"/>
      <c r="I204" s="80"/>
      <c r="J204" s="80"/>
      <c r="K204" s="80"/>
      <c r="L204" s="6"/>
      <c r="M204" s="156"/>
      <c r="N204" s="156"/>
    </row>
    <row r="205" spans="2:14" customFormat="1">
      <c r="B205" s="188"/>
      <c r="C205" s="6"/>
      <c r="D205" s="6"/>
      <c r="E205" s="6"/>
      <c r="F205" s="6"/>
      <c r="G205" s="6"/>
      <c r="H205" s="80"/>
      <c r="I205" s="80"/>
      <c r="J205" s="80"/>
      <c r="K205" s="80"/>
      <c r="L205" s="6"/>
      <c r="M205" s="156"/>
      <c r="N205" s="156"/>
    </row>
    <row r="206" spans="2:14" customFormat="1">
      <c r="B206" s="188"/>
      <c r="C206" s="6"/>
      <c r="D206" s="6"/>
      <c r="E206" s="6"/>
      <c r="F206" s="6"/>
      <c r="G206" s="6"/>
      <c r="H206" s="80"/>
      <c r="I206" s="80"/>
      <c r="J206" s="80"/>
      <c r="K206" s="80"/>
      <c r="L206" s="6"/>
      <c r="M206" s="156"/>
      <c r="N206" s="156"/>
    </row>
    <row r="207" spans="2:14" customFormat="1">
      <c r="B207" s="188"/>
      <c r="C207" s="6"/>
      <c r="D207" s="6"/>
      <c r="E207" s="6"/>
      <c r="F207" s="6"/>
      <c r="G207" s="6"/>
      <c r="H207" s="80"/>
      <c r="I207" s="80"/>
      <c r="J207" s="80"/>
      <c r="K207" s="80"/>
      <c r="L207" s="6"/>
      <c r="M207" s="156"/>
      <c r="N207" s="156"/>
    </row>
    <row r="208" spans="2:14" customFormat="1">
      <c r="B208" s="188"/>
      <c r="C208" s="6"/>
      <c r="D208" s="6"/>
      <c r="E208" s="6"/>
      <c r="F208" s="6"/>
      <c r="G208" s="6"/>
      <c r="H208" s="80"/>
      <c r="I208" s="80"/>
      <c r="J208" s="80"/>
      <c r="K208" s="80"/>
      <c r="L208" s="6"/>
      <c r="M208" s="156"/>
      <c r="N208" s="156"/>
    </row>
    <row r="209" customFormat="1" ht="15"/>
    <row r="210" customFormat="1" ht="15"/>
    <row r="211" customFormat="1" ht="15"/>
    <row r="212" customFormat="1" ht="15"/>
    <row r="213" customFormat="1" ht="15"/>
    <row r="214" customFormat="1" ht="15"/>
    <row r="215" customFormat="1" ht="15"/>
    <row r="216" customFormat="1" ht="15"/>
    <row r="217" customFormat="1" ht="15"/>
    <row r="218" customFormat="1" ht="15"/>
    <row r="219" customFormat="1" ht="15"/>
    <row r="220" customFormat="1" ht="15"/>
    <row r="221" customFormat="1" ht="15"/>
    <row r="222" customFormat="1" ht="15"/>
    <row r="223" customFormat="1" ht="15"/>
    <row r="224" customFormat="1" ht="15"/>
  </sheetData>
  <mergeCells count="100">
    <mergeCell ref="O3:P3"/>
    <mergeCell ref="Q3:R3"/>
    <mergeCell ref="L2:R2"/>
    <mergeCell ref="J3:K3"/>
    <mergeCell ref="D2:D4"/>
    <mergeCell ref="E2:K2"/>
    <mergeCell ref="H3:I3"/>
    <mergeCell ref="A126:A135"/>
    <mergeCell ref="B126:B135"/>
    <mergeCell ref="A136:A145"/>
    <mergeCell ref="B136:B145"/>
    <mergeCell ref="C39:C40"/>
    <mergeCell ref="C51:C52"/>
    <mergeCell ref="C89:C90"/>
    <mergeCell ref="C57:C58"/>
    <mergeCell ref="C59:C60"/>
    <mergeCell ref="C61:C62"/>
    <mergeCell ref="C79:C80"/>
    <mergeCell ref="C81:C82"/>
    <mergeCell ref="C77:C78"/>
    <mergeCell ref="C91:C92"/>
    <mergeCell ref="C87:C88"/>
    <mergeCell ref="C131:C132"/>
    <mergeCell ref="B1:D1"/>
    <mergeCell ref="A2:A4"/>
    <mergeCell ref="B2:B4"/>
    <mergeCell ref="C17:C18"/>
    <mergeCell ref="C19:C20"/>
    <mergeCell ref="B6:B15"/>
    <mergeCell ref="A6:A15"/>
    <mergeCell ref="C7:C8"/>
    <mergeCell ref="C11:C12"/>
    <mergeCell ref="C9:C10"/>
    <mergeCell ref="A16:A25"/>
    <mergeCell ref="B16:B25"/>
    <mergeCell ref="C2:C4"/>
    <mergeCell ref="C21:C22"/>
    <mergeCell ref="C181:C182"/>
    <mergeCell ref="C179:C180"/>
    <mergeCell ref="C177:C178"/>
    <mergeCell ref="C171:C172"/>
    <mergeCell ref="C169:C170"/>
    <mergeCell ref="C167:C168"/>
    <mergeCell ref="C161:C162"/>
    <mergeCell ref="C159:C160"/>
    <mergeCell ref="C157:C158"/>
    <mergeCell ref="C151:C152"/>
    <mergeCell ref="C149:C150"/>
    <mergeCell ref="C147:C148"/>
    <mergeCell ref="C141:C142"/>
    <mergeCell ref="C139:C140"/>
    <mergeCell ref="C137:C138"/>
    <mergeCell ref="C129:C130"/>
    <mergeCell ref="C127:C128"/>
    <mergeCell ref="C121:C122"/>
    <mergeCell ref="C119:C120"/>
    <mergeCell ref="C117:C118"/>
    <mergeCell ref="C111:C112"/>
    <mergeCell ref="C109:C110"/>
    <mergeCell ref="C107:C108"/>
    <mergeCell ref="C101:C102"/>
    <mergeCell ref="C99:C100"/>
    <mergeCell ref="C97:C98"/>
    <mergeCell ref="C71:C72"/>
    <mergeCell ref="C69:C70"/>
    <mergeCell ref="C67:C68"/>
    <mergeCell ref="A26:A35"/>
    <mergeCell ref="B26:B35"/>
    <mergeCell ref="C41:C42"/>
    <mergeCell ref="A46:A55"/>
    <mergeCell ref="B46:B55"/>
    <mergeCell ref="C49:C50"/>
    <mergeCell ref="C47:C48"/>
    <mergeCell ref="C31:C32"/>
    <mergeCell ref="C37:C38"/>
    <mergeCell ref="C27:C28"/>
    <mergeCell ref="C29:C30"/>
    <mergeCell ref="A76:A85"/>
    <mergeCell ref="B76:B85"/>
    <mergeCell ref="A86:A95"/>
    <mergeCell ref="B86:B95"/>
    <mergeCell ref="A36:A45"/>
    <mergeCell ref="B36:B45"/>
    <mergeCell ref="A56:A65"/>
    <mergeCell ref="B56:B65"/>
    <mergeCell ref="A66:A75"/>
    <mergeCell ref="B66:B75"/>
    <mergeCell ref="A176:B185"/>
    <mergeCell ref="A146:A155"/>
    <mergeCell ref="B146:B155"/>
    <mergeCell ref="A156:A165"/>
    <mergeCell ref="B156:B165"/>
    <mergeCell ref="A166:A175"/>
    <mergeCell ref="B166:B175"/>
    <mergeCell ref="A96:A105"/>
    <mergeCell ref="B96:B105"/>
    <mergeCell ref="A106:A115"/>
    <mergeCell ref="B106:B115"/>
    <mergeCell ref="A116:A125"/>
    <mergeCell ref="B116:B125"/>
  </mergeCells>
  <phoneticPr fontId="23" type="noConversion"/>
  <printOptions horizontalCentered="1"/>
  <pageMargins left="0.39370078740157483" right="0.39370078740157483" top="0.39370078740157483" bottom="0.39370078740157483" header="0.31496062992125984" footer="0.31496062992125984"/>
  <pageSetup paperSize="8" scale="63" orientation="landscape" horizontalDpi="180" verticalDpi="180" r:id="rId1"/>
  <headerFooter alignWithMargins="0"/>
  <rowBreaks count="3" manualBreakCount="3">
    <brk id="65" max="17" man="1"/>
    <brk id="125" max="17" man="1"/>
    <brk id="185" max="17" man="1"/>
  </row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5"/>
  <sheetViews>
    <sheetView view="pageBreakPreview" zoomScale="70" zoomScaleSheetLayoutView="70" workbookViewId="0">
      <pane xSplit="3" ySplit="4" topLeftCell="D5" activePane="bottomRight" state="frozen"/>
      <selection activeCell="A5" sqref="A5:XFD5"/>
      <selection pane="topRight" activeCell="A5" sqref="A5:XFD5"/>
      <selection pane="bottomLeft" activeCell="A5" sqref="A5:XFD5"/>
      <selection pane="bottomRight" activeCell="A5" sqref="A5:XFD5"/>
    </sheetView>
  </sheetViews>
  <sheetFormatPr defaultRowHeight="18.75"/>
  <cols>
    <col min="1" max="1" width="7.140625" style="209" customWidth="1"/>
    <col min="2" max="2" width="22.7109375" style="188" customWidth="1"/>
    <col min="3" max="3" width="39" style="6" customWidth="1"/>
    <col min="4" max="4" width="19" style="6" customWidth="1"/>
    <col min="5" max="5" width="19.140625" style="6" customWidth="1"/>
    <col min="6" max="6" width="19.7109375" style="6" customWidth="1"/>
    <col min="7" max="7" width="22.140625" style="6" customWidth="1"/>
    <col min="8" max="8" width="14" style="80" customWidth="1"/>
    <col min="9" max="9" width="14.7109375" style="80" customWidth="1"/>
    <col min="10" max="10" width="15.42578125" style="80" customWidth="1"/>
    <col min="11" max="11" width="15" style="80" customWidth="1"/>
    <col min="12" max="12" width="16.5703125" style="6" customWidth="1"/>
    <col min="13" max="13" width="15" style="156" customWidth="1"/>
    <col min="14" max="14" width="18.42578125" style="156" customWidth="1"/>
    <col min="15" max="15" width="14" style="157" customWidth="1"/>
    <col min="16" max="16" width="14.28515625" style="157" customWidth="1"/>
    <col min="17" max="17" width="16.42578125" style="157" customWidth="1"/>
    <col min="18" max="18" width="13.28515625" style="157" customWidth="1"/>
    <col min="19" max="19" width="15.42578125" customWidth="1"/>
    <col min="20" max="20" width="10.42578125" customWidth="1"/>
    <col min="21" max="21" width="9.28515625" customWidth="1"/>
  </cols>
  <sheetData>
    <row r="1" spans="1:18" ht="32.25" customHeight="1" thickBot="1">
      <c r="B1" s="1349" t="s">
        <v>55</v>
      </c>
      <c r="C1" s="1349"/>
      <c r="D1" s="1349"/>
    </row>
    <row r="2" spans="1:18" ht="18">
      <c r="A2" s="1538" t="s">
        <v>30</v>
      </c>
      <c r="B2" s="1537" t="s">
        <v>29</v>
      </c>
      <c r="C2" s="1342" t="s">
        <v>27</v>
      </c>
      <c r="D2" s="1342" t="s">
        <v>28</v>
      </c>
      <c r="E2" s="1540" t="s">
        <v>48</v>
      </c>
      <c r="F2" s="1540"/>
      <c r="G2" s="1540"/>
      <c r="H2" s="1540"/>
      <c r="I2" s="1540"/>
      <c r="J2" s="1540"/>
      <c r="K2" s="1540"/>
      <c r="L2" s="1518" t="s">
        <v>43</v>
      </c>
      <c r="M2" s="1519"/>
      <c r="N2" s="1520"/>
      <c r="O2" s="549"/>
      <c r="P2" s="549"/>
      <c r="Q2" s="549"/>
      <c r="R2" s="550"/>
    </row>
    <row r="3" spans="1:18" ht="43.5" customHeight="1">
      <c r="A3" s="1539" t="s">
        <v>30</v>
      </c>
      <c r="B3" s="1389" t="s">
        <v>29</v>
      </c>
      <c r="C3" s="1305"/>
      <c r="D3" s="1305" t="s">
        <v>28</v>
      </c>
      <c r="E3" s="451" t="s">
        <v>2</v>
      </c>
      <c r="F3" s="451" t="s">
        <v>107</v>
      </c>
      <c r="G3" s="451" t="s">
        <v>108</v>
      </c>
      <c r="H3" s="1302" t="s">
        <v>109</v>
      </c>
      <c r="I3" s="1302"/>
      <c r="J3" s="1302" t="s">
        <v>110</v>
      </c>
      <c r="K3" s="1303"/>
      <c r="L3" s="448" t="s">
        <v>2</v>
      </c>
      <c r="M3" s="448" t="s">
        <v>107</v>
      </c>
      <c r="N3" s="448" t="s">
        <v>108</v>
      </c>
      <c r="O3" s="449" t="s">
        <v>109</v>
      </c>
      <c r="P3" s="449"/>
      <c r="Q3" s="449" t="s">
        <v>110</v>
      </c>
      <c r="R3" s="551"/>
    </row>
    <row r="4" spans="1:18" ht="22.5" customHeight="1">
      <c r="A4" s="1539"/>
      <c r="B4" s="1389"/>
      <c r="C4" s="1305"/>
      <c r="D4" s="1305"/>
      <c r="E4" s="1183" t="s">
        <v>14</v>
      </c>
      <c r="F4" s="1183" t="s">
        <v>14</v>
      </c>
      <c r="G4" s="1183" t="s">
        <v>14</v>
      </c>
      <c r="H4" s="1009" t="s">
        <v>14</v>
      </c>
      <c r="I4" s="1009" t="s">
        <v>26</v>
      </c>
      <c r="J4" s="1009" t="s">
        <v>14</v>
      </c>
      <c r="K4" s="1010" t="s">
        <v>26</v>
      </c>
      <c r="L4" s="1183" t="s">
        <v>14</v>
      </c>
      <c r="M4" s="1184" t="s">
        <v>14</v>
      </c>
      <c r="N4" s="1184" t="s">
        <v>14</v>
      </c>
      <c r="O4" s="1185" t="s">
        <v>14</v>
      </c>
      <c r="P4" s="1185" t="s">
        <v>26</v>
      </c>
      <c r="Q4" s="1185" t="s">
        <v>14</v>
      </c>
      <c r="R4" s="1186" t="s">
        <v>26</v>
      </c>
    </row>
    <row r="5" spans="1:18" s="116" customFormat="1" ht="14.25" customHeight="1" thickBot="1">
      <c r="A5" s="1147">
        <v>1</v>
      </c>
      <c r="B5" s="1147">
        <v>2</v>
      </c>
      <c r="C5" s="1147">
        <v>3</v>
      </c>
      <c r="D5" s="1147">
        <v>4</v>
      </c>
      <c r="E5" s="1147">
        <v>5</v>
      </c>
      <c r="F5" s="1147">
        <v>6</v>
      </c>
      <c r="G5" s="1147">
        <v>7</v>
      </c>
      <c r="H5" s="1147">
        <v>8</v>
      </c>
      <c r="I5" s="1147">
        <v>9</v>
      </c>
      <c r="J5" s="1147">
        <v>10</v>
      </c>
      <c r="K5" s="1147">
        <v>11</v>
      </c>
      <c r="L5" s="1147">
        <v>12</v>
      </c>
      <c r="M5" s="1147">
        <v>13</v>
      </c>
      <c r="N5" s="1147">
        <v>14</v>
      </c>
      <c r="O5" s="1147">
        <v>15</v>
      </c>
      <c r="P5" s="1147">
        <v>16</v>
      </c>
      <c r="Q5" s="1147">
        <v>17</v>
      </c>
      <c r="R5" s="1147">
        <v>18</v>
      </c>
    </row>
    <row r="6" spans="1:18" s="151" customFormat="1" ht="30" customHeight="1">
      <c r="A6" s="1526">
        <v>1</v>
      </c>
      <c r="B6" s="1528" t="s">
        <v>13</v>
      </c>
      <c r="C6" s="532" t="s">
        <v>19</v>
      </c>
      <c r="D6" s="532" t="s">
        <v>14</v>
      </c>
      <c r="E6" s="577">
        <v>57610.361000000041</v>
      </c>
      <c r="F6" s="578" t="e">
        <f>#REF!</f>
        <v>#REF!</v>
      </c>
      <c r="G6" s="578">
        <f>G7+G13</f>
        <v>58581.616999999991</v>
      </c>
      <c r="H6" s="591" t="e">
        <f>G6-F6</f>
        <v>#REF!</v>
      </c>
      <c r="I6" s="592" t="e">
        <f>IF(F6=0," ",H6/F6)</f>
        <v>#REF!</v>
      </c>
      <c r="J6" s="591">
        <f>G6-E6</f>
        <v>971.25599999995029</v>
      </c>
      <c r="K6" s="592">
        <f>IF(E6=0," ",J6/E6)</f>
        <v>1.6859050753039884E-2</v>
      </c>
      <c r="L6" s="578" t="e">
        <f>E6+октябрь!L6</f>
        <v>#REF!</v>
      </c>
      <c r="M6" s="578" t="e">
        <f>F6+октябрь!M6</f>
        <v>#REF!</v>
      </c>
      <c r="N6" s="578" t="e">
        <f>G6+октябрь!N6</f>
        <v>#REF!</v>
      </c>
      <c r="O6" s="591" t="e">
        <f>N6-M6</f>
        <v>#REF!</v>
      </c>
      <c r="P6" s="592" t="e">
        <f>IF(M6=0," ",O6/M6)</f>
        <v>#REF!</v>
      </c>
      <c r="Q6" s="591" t="e">
        <f>N6-L6</f>
        <v>#REF!</v>
      </c>
      <c r="R6" s="593" t="e">
        <f>IF(L6=0," ",Q6/L6)</f>
        <v>#REF!</v>
      </c>
    </row>
    <row r="7" spans="1:18" s="151" customFormat="1" ht="30" customHeight="1">
      <c r="A7" s="1522"/>
      <c r="B7" s="1507"/>
      <c r="C7" s="1278" t="s">
        <v>15</v>
      </c>
      <c r="D7" s="1182" t="s">
        <v>14</v>
      </c>
      <c r="E7" s="1152">
        <v>7754.37</v>
      </c>
      <c r="F7" s="1152" t="e">
        <f>#REF!</f>
        <v>#REF!</v>
      </c>
      <c r="G7" s="1152">
        <v>5940.3789999999999</v>
      </c>
      <c r="H7" s="79" t="e">
        <f t="shared" ref="H7:H12" si="0">G7-F7</f>
        <v>#REF!</v>
      </c>
      <c r="I7" s="97" t="e">
        <f t="shared" ref="I7:I12" si="1">IF(F7=0," ",H7/F7)</f>
        <v>#REF!</v>
      </c>
      <c r="J7" s="79">
        <f>G7-E7</f>
        <v>-1813.991</v>
      </c>
      <c r="K7" s="97">
        <f>IF(E7=0," ",J7/E7)</f>
        <v>-0.23393144768691718</v>
      </c>
      <c r="L7" s="586" t="e">
        <f>E7+октябрь!L7</f>
        <v>#REF!</v>
      </c>
      <c r="M7" s="586" t="e">
        <f>F7+октябрь!M7</f>
        <v>#REF!</v>
      </c>
      <c r="N7" s="586" t="e">
        <f>G7+октябрь!N7</f>
        <v>#REF!</v>
      </c>
      <c r="O7" s="79" t="e">
        <f t="shared" ref="O7:O70" si="2">N7-M7</f>
        <v>#REF!</v>
      </c>
      <c r="P7" s="97" t="e">
        <f t="shared" ref="P7:P70" si="3">IF(M7=0," ",O7/M7)</f>
        <v>#REF!</v>
      </c>
      <c r="Q7" s="79" t="e">
        <f t="shared" ref="Q7:Q70" si="4">N7-L7</f>
        <v>#REF!</v>
      </c>
      <c r="R7" s="594" t="e">
        <f t="shared" ref="R7:R70" si="5">IF(L7=0," ",Q7/L7)</f>
        <v>#REF!</v>
      </c>
    </row>
    <row r="8" spans="1:18" s="151" customFormat="1" ht="30" customHeight="1">
      <c r="A8" s="1522"/>
      <c r="B8" s="1507"/>
      <c r="C8" s="1278"/>
      <c r="D8" s="1182" t="s">
        <v>16</v>
      </c>
      <c r="E8" s="1154">
        <f>E7/E6</f>
        <v>0.13460026747619225</v>
      </c>
      <c r="F8" s="1154" t="e">
        <f>F7/F6</f>
        <v>#REF!</v>
      </c>
      <c r="G8" s="1154">
        <f>G7/G6</f>
        <v>0.10140346586882368</v>
      </c>
      <c r="H8" s="595"/>
      <c r="I8" s="596" t="e">
        <f>G8-F8</f>
        <v>#REF!</v>
      </c>
      <c r="J8" s="597"/>
      <c r="K8" s="596">
        <f>G8-E8</f>
        <v>-3.319680160736857E-2</v>
      </c>
      <c r="L8" s="580" t="e">
        <f>L7/L6</f>
        <v>#REF!</v>
      </c>
      <c r="M8" s="580" t="e">
        <f>M7/M6</f>
        <v>#REF!</v>
      </c>
      <c r="N8" s="580" t="e">
        <f>N7/N6</f>
        <v>#REF!</v>
      </c>
      <c r="O8" s="595"/>
      <c r="P8" s="596" t="e">
        <f>N8-M8</f>
        <v>#REF!</v>
      </c>
      <c r="Q8" s="597"/>
      <c r="R8" s="598" t="e">
        <f>N8-L8</f>
        <v>#REF!</v>
      </c>
    </row>
    <row r="9" spans="1:18" s="151" customFormat="1" ht="30" customHeight="1">
      <c r="A9" s="1522"/>
      <c r="B9" s="1507"/>
      <c r="C9" s="1278" t="s">
        <v>17</v>
      </c>
      <c r="D9" s="1182" t="s">
        <v>14</v>
      </c>
      <c r="E9" s="1152">
        <v>7947.61</v>
      </c>
      <c r="F9" s="1152" t="e">
        <f>#REF!</f>
        <v>#REF!</v>
      </c>
      <c r="G9" s="1152" t="e">
        <f>F10*G6</f>
        <v>#REF!</v>
      </c>
      <c r="H9" s="79" t="e">
        <f t="shared" si="0"/>
        <v>#REF!</v>
      </c>
      <c r="I9" s="97" t="e">
        <f t="shared" si="1"/>
        <v>#REF!</v>
      </c>
      <c r="J9" s="79" t="e">
        <f>G9-E9</f>
        <v>#REF!</v>
      </c>
      <c r="K9" s="97" t="e">
        <f>IF(E9=0," ",J9/E9)</f>
        <v>#REF!</v>
      </c>
      <c r="L9" s="586" t="e">
        <f>E9+октябрь!L9</f>
        <v>#REF!</v>
      </c>
      <c r="M9" s="586" t="e">
        <f>F9+октябрь!M9</f>
        <v>#REF!</v>
      </c>
      <c r="N9" s="586" t="e">
        <f>G9+октябрь!N9</f>
        <v>#REF!</v>
      </c>
      <c r="O9" s="79" t="e">
        <f t="shared" si="2"/>
        <v>#REF!</v>
      </c>
      <c r="P9" s="97" t="e">
        <f t="shared" si="3"/>
        <v>#REF!</v>
      </c>
      <c r="Q9" s="79" t="e">
        <f t="shared" si="4"/>
        <v>#REF!</v>
      </c>
      <c r="R9" s="594" t="e">
        <f t="shared" si="5"/>
        <v>#REF!</v>
      </c>
    </row>
    <row r="10" spans="1:18" s="151" customFormat="1" ht="30" customHeight="1">
      <c r="A10" s="1522"/>
      <c r="B10" s="1507"/>
      <c r="C10" s="1278"/>
      <c r="D10" s="1182" t="s">
        <v>16</v>
      </c>
      <c r="E10" s="1154">
        <f>E9/E6</f>
        <v>0.13795452522854343</v>
      </c>
      <c r="F10" s="1154" t="e">
        <f>F9/F6</f>
        <v>#REF!</v>
      </c>
      <c r="G10" s="1154" t="e">
        <f>G9/G6</f>
        <v>#REF!</v>
      </c>
      <c r="H10" s="79" t="e">
        <f t="shared" si="0"/>
        <v>#REF!</v>
      </c>
      <c r="I10" s="97" t="e">
        <f t="shared" si="1"/>
        <v>#REF!</v>
      </c>
      <c r="J10" s="79" t="e">
        <f t="shared" ref="J10" si="6">G10-E10</f>
        <v>#REF!</v>
      </c>
      <c r="K10" s="97" t="e">
        <f>IF(E10=0," ",J10/E10)</f>
        <v>#REF!</v>
      </c>
      <c r="L10" s="580" t="e">
        <f>L9/L6</f>
        <v>#REF!</v>
      </c>
      <c r="M10" s="580" t="e">
        <f>M9/M6</f>
        <v>#REF!</v>
      </c>
      <c r="N10" s="580" t="e">
        <f>N9/N6</f>
        <v>#REF!</v>
      </c>
      <c r="O10" s="79" t="e">
        <f t="shared" si="2"/>
        <v>#REF!</v>
      </c>
      <c r="P10" s="97" t="e">
        <f t="shared" si="3"/>
        <v>#REF!</v>
      </c>
      <c r="Q10" s="79" t="e">
        <f t="shared" si="4"/>
        <v>#REF!</v>
      </c>
      <c r="R10" s="594" t="e">
        <f t="shared" si="5"/>
        <v>#REF!</v>
      </c>
    </row>
    <row r="11" spans="1:18" s="151" customFormat="1" ht="30" customHeight="1">
      <c r="A11" s="1522"/>
      <c r="B11" s="1507"/>
      <c r="C11" s="1278" t="s">
        <v>18</v>
      </c>
      <c r="D11" s="1182" t="s">
        <v>14</v>
      </c>
      <c r="E11" s="1152">
        <v>261.20927500000016</v>
      </c>
      <c r="F11" s="1152" t="e">
        <f>F7-F9</f>
        <v>#REF!</v>
      </c>
      <c r="G11" s="1152" t="e">
        <f>G7-G9</f>
        <v>#REF!</v>
      </c>
      <c r="H11" s="79" t="e">
        <f t="shared" si="0"/>
        <v>#REF!</v>
      </c>
      <c r="I11" s="97" t="e">
        <f t="shared" si="1"/>
        <v>#REF!</v>
      </c>
      <c r="J11" s="79" t="e">
        <f>G11-E11</f>
        <v>#REF!</v>
      </c>
      <c r="K11" s="97" t="e">
        <f>IF(E11=0," ",J11/E11)</f>
        <v>#REF!</v>
      </c>
      <c r="L11" s="586" t="e">
        <f>E11+октябрь!L11</f>
        <v>#REF!</v>
      </c>
      <c r="M11" s="586" t="e">
        <f>F11+октябрь!M11</f>
        <v>#REF!</v>
      </c>
      <c r="N11" s="586" t="e">
        <f>G11+октябрь!N11</f>
        <v>#REF!</v>
      </c>
      <c r="O11" s="79" t="e">
        <f t="shared" si="2"/>
        <v>#REF!</v>
      </c>
      <c r="P11" s="97" t="e">
        <f t="shared" si="3"/>
        <v>#REF!</v>
      </c>
      <c r="Q11" s="79" t="e">
        <f t="shared" si="4"/>
        <v>#REF!</v>
      </c>
      <c r="R11" s="594" t="e">
        <f t="shared" si="5"/>
        <v>#REF!</v>
      </c>
    </row>
    <row r="12" spans="1:18" s="151" customFormat="1" ht="30" customHeight="1">
      <c r="A12" s="1522"/>
      <c r="B12" s="1507"/>
      <c r="C12" s="1278"/>
      <c r="D12" s="1182" t="s">
        <v>16</v>
      </c>
      <c r="E12" s="1154">
        <v>4.4669365646543323E-3</v>
      </c>
      <c r="F12" s="1154" t="e">
        <f>F11/F6</f>
        <v>#REF!</v>
      </c>
      <c r="G12" s="1154" t="e">
        <f>G11/G6</f>
        <v>#REF!</v>
      </c>
      <c r="H12" s="79" t="e">
        <f t="shared" si="0"/>
        <v>#REF!</v>
      </c>
      <c r="I12" s="97" t="e">
        <f t="shared" si="1"/>
        <v>#REF!</v>
      </c>
      <c r="J12" s="79" t="e">
        <f t="shared" ref="J12" si="7">G12-E12</f>
        <v>#REF!</v>
      </c>
      <c r="K12" s="97" t="e">
        <f t="shared" ref="K12" si="8">IF(E12=0," ",J12/E12)</f>
        <v>#REF!</v>
      </c>
      <c r="L12" s="580" t="e">
        <f>L11/L6</f>
        <v>#REF!</v>
      </c>
      <c r="M12" s="580" t="e">
        <f>M11/M6</f>
        <v>#REF!</v>
      </c>
      <c r="N12" s="580" t="e">
        <f>N11/N6</f>
        <v>#REF!</v>
      </c>
      <c r="O12" s="79" t="e">
        <f t="shared" si="2"/>
        <v>#REF!</v>
      </c>
      <c r="P12" s="97" t="e">
        <f t="shared" si="3"/>
        <v>#REF!</v>
      </c>
      <c r="Q12" s="79" t="e">
        <f t="shared" si="4"/>
        <v>#REF!</v>
      </c>
      <c r="R12" s="594" t="e">
        <f t="shared" si="5"/>
        <v>#REF!</v>
      </c>
    </row>
    <row r="13" spans="1:18" s="151" customFormat="1" ht="30" customHeight="1">
      <c r="A13" s="1522"/>
      <c r="B13" s="1507"/>
      <c r="C13" s="1149" t="s">
        <v>111</v>
      </c>
      <c r="D13" s="1178" t="s">
        <v>14</v>
      </c>
      <c r="E13" s="1158">
        <f>E6-E7</f>
        <v>49855.991000000038</v>
      </c>
      <c r="F13" s="1158" t="e">
        <f>F6-F7</f>
        <v>#REF!</v>
      </c>
      <c r="G13" s="1158">
        <f>G14+G15</f>
        <v>52641.23799999999</v>
      </c>
      <c r="H13" s="79" t="e">
        <f t="shared" ref="H13:H25" si="9">G13-F13</f>
        <v>#REF!</v>
      </c>
      <c r="I13" s="97" t="e">
        <f t="shared" ref="I13:I25" si="10">IF(F13=0," ",H13/F13)</f>
        <v>#REF!</v>
      </c>
      <c r="J13" s="79">
        <f t="shared" ref="J13:J25" si="11">G13-E13</f>
        <v>2785.2469999999521</v>
      </c>
      <c r="K13" s="97">
        <f t="shared" ref="K13:K25" si="12">IF(E13=0," ",J13/E13)</f>
        <v>5.5865843685665578E-2</v>
      </c>
      <c r="L13" s="582" t="e">
        <f>L6-L7</f>
        <v>#REF!</v>
      </c>
      <c r="M13" s="582" t="e">
        <f>M6-M7</f>
        <v>#REF!</v>
      </c>
      <c r="N13" s="582" t="e">
        <f>N6-N7</f>
        <v>#REF!</v>
      </c>
      <c r="O13" s="79" t="e">
        <f t="shared" si="2"/>
        <v>#REF!</v>
      </c>
      <c r="P13" s="97" t="e">
        <f t="shared" si="3"/>
        <v>#REF!</v>
      </c>
      <c r="Q13" s="79" t="e">
        <f t="shared" si="4"/>
        <v>#REF!</v>
      </c>
      <c r="R13" s="594" t="e">
        <f t="shared" si="5"/>
        <v>#REF!</v>
      </c>
    </row>
    <row r="14" spans="1:18" s="151" customFormat="1" ht="30" customHeight="1">
      <c r="A14" s="1522"/>
      <c r="B14" s="1507"/>
      <c r="C14" s="518" t="s">
        <v>104</v>
      </c>
      <c r="D14" s="1178" t="s">
        <v>14</v>
      </c>
      <c r="E14" s="1158">
        <v>0</v>
      </c>
      <c r="F14" s="1158"/>
      <c r="G14" s="1158">
        <v>8.5299999999999994</v>
      </c>
      <c r="H14" s="79">
        <f t="shared" si="9"/>
        <v>8.5299999999999994</v>
      </c>
      <c r="I14" s="97" t="str">
        <f t="shared" si="10"/>
        <v xml:space="preserve"> </v>
      </c>
      <c r="J14" s="79">
        <f t="shared" si="11"/>
        <v>8.5299999999999994</v>
      </c>
      <c r="K14" s="97" t="str">
        <f t="shared" si="12"/>
        <v xml:space="preserve"> </v>
      </c>
      <c r="L14" s="582" t="e">
        <f>E14+октябрь!L14</f>
        <v>#REF!</v>
      </c>
      <c r="M14" s="582" t="e">
        <f>F14+октябрь!M14</f>
        <v>#REF!</v>
      </c>
      <c r="N14" s="582" t="e">
        <f>G14+октябрь!N14</f>
        <v>#REF!</v>
      </c>
      <c r="O14" s="79" t="e">
        <f>N14-M14</f>
        <v>#REF!</v>
      </c>
      <c r="P14" s="97" t="e">
        <f t="shared" si="3"/>
        <v>#REF!</v>
      </c>
      <c r="Q14" s="79" t="e">
        <f t="shared" si="4"/>
        <v>#REF!</v>
      </c>
      <c r="R14" s="594" t="e">
        <f t="shared" si="5"/>
        <v>#REF!</v>
      </c>
    </row>
    <row r="15" spans="1:18" s="151" customFormat="1" ht="30" customHeight="1" thickBot="1">
      <c r="A15" s="1523"/>
      <c r="B15" s="1525"/>
      <c r="C15" s="525" t="s">
        <v>106</v>
      </c>
      <c r="D15" s="526" t="s">
        <v>14</v>
      </c>
      <c r="E15" s="1172">
        <f>E13-E14</f>
        <v>49855.991000000038</v>
      </c>
      <c r="F15" s="1172" t="e">
        <f>F13-F14</f>
        <v>#REF!</v>
      </c>
      <c r="G15" s="1172">
        <v>52632.707999999991</v>
      </c>
      <c r="H15" s="599" t="e">
        <f t="shared" si="9"/>
        <v>#REF!</v>
      </c>
      <c r="I15" s="600" t="e">
        <f t="shared" si="10"/>
        <v>#REF!</v>
      </c>
      <c r="J15" s="599">
        <f t="shared" si="11"/>
        <v>2776.7169999999533</v>
      </c>
      <c r="K15" s="600">
        <f t="shared" si="12"/>
        <v>5.5694750907668268E-2</v>
      </c>
      <c r="L15" s="584" t="e">
        <f>E15+октябрь!L15</f>
        <v>#REF!</v>
      </c>
      <c r="M15" s="584" t="e">
        <f>F15+октябрь!M15</f>
        <v>#REF!</v>
      </c>
      <c r="N15" s="584" t="e">
        <f>G15+октябрь!N15</f>
        <v>#REF!</v>
      </c>
      <c r="O15" s="599" t="e">
        <f t="shared" si="2"/>
        <v>#REF!</v>
      </c>
      <c r="P15" s="600" t="e">
        <f t="shared" si="3"/>
        <v>#REF!</v>
      </c>
      <c r="Q15" s="599" t="e">
        <f t="shared" si="4"/>
        <v>#REF!</v>
      </c>
      <c r="R15" s="601" t="e">
        <f t="shared" si="5"/>
        <v>#REF!</v>
      </c>
    </row>
    <row r="16" spans="1:18" s="151" customFormat="1" ht="30" customHeight="1">
      <c r="A16" s="1521">
        <v>2</v>
      </c>
      <c r="B16" s="1524" t="s">
        <v>5</v>
      </c>
      <c r="C16" s="1181" t="s">
        <v>19</v>
      </c>
      <c r="D16" s="1181" t="s">
        <v>14</v>
      </c>
      <c r="E16" s="1176">
        <v>10368.374</v>
      </c>
      <c r="F16" s="1177" t="e">
        <f>#REF!</f>
        <v>#REF!</v>
      </c>
      <c r="G16" s="1177">
        <f>G17+G23</f>
        <v>10032.727999999999</v>
      </c>
      <c r="H16" s="1116" t="e">
        <f t="shared" si="9"/>
        <v>#REF!</v>
      </c>
      <c r="I16" s="1117" t="e">
        <f t="shared" si="10"/>
        <v>#REF!</v>
      </c>
      <c r="J16" s="1116">
        <f t="shared" si="11"/>
        <v>-335.64600000000064</v>
      </c>
      <c r="K16" s="1117">
        <f t="shared" si="12"/>
        <v>-3.2372096145451605E-2</v>
      </c>
      <c r="L16" s="1177" t="e">
        <f>E16+октябрь!L16</f>
        <v>#REF!</v>
      </c>
      <c r="M16" s="1177" t="e">
        <f>F16+октябрь!M16</f>
        <v>#REF!</v>
      </c>
      <c r="N16" s="1177" t="e">
        <f>G16+октябрь!N16</f>
        <v>#REF!</v>
      </c>
      <c r="O16" s="1116" t="e">
        <f t="shared" si="2"/>
        <v>#REF!</v>
      </c>
      <c r="P16" s="1117" t="e">
        <f t="shared" si="3"/>
        <v>#REF!</v>
      </c>
      <c r="Q16" s="1116" t="e">
        <f t="shared" si="4"/>
        <v>#REF!</v>
      </c>
      <c r="R16" s="1118" t="e">
        <f t="shared" si="5"/>
        <v>#REF!</v>
      </c>
    </row>
    <row r="17" spans="1:18" s="151" customFormat="1" ht="30" customHeight="1">
      <c r="A17" s="1522"/>
      <c r="B17" s="1507"/>
      <c r="C17" s="1278" t="s">
        <v>15</v>
      </c>
      <c r="D17" s="1182" t="s">
        <v>14</v>
      </c>
      <c r="E17" s="1152">
        <v>2497.6489999999999</v>
      </c>
      <c r="F17" s="1152" t="e">
        <f>#REF!</f>
        <v>#REF!</v>
      </c>
      <c r="G17" s="1152">
        <v>2171.1390000000001</v>
      </c>
      <c r="H17" s="79" t="e">
        <f t="shared" si="9"/>
        <v>#REF!</v>
      </c>
      <c r="I17" s="97" t="e">
        <f t="shared" si="10"/>
        <v>#REF!</v>
      </c>
      <c r="J17" s="79">
        <f t="shared" si="11"/>
        <v>-326.50999999999976</v>
      </c>
      <c r="K17" s="97">
        <f t="shared" si="12"/>
        <v>-0.13072693561024779</v>
      </c>
      <c r="L17" s="586" t="e">
        <f>E17+октябрь!L17</f>
        <v>#REF!</v>
      </c>
      <c r="M17" s="586" t="e">
        <f>F17+октябрь!M17</f>
        <v>#REF!</v>
      </c>
      <c r="N17" s="586" t="e">
        <f>G17+октябрь!N17</f>
        <v>#REF!</v>
      </c>
      <c r="O17" s="79" t="e">
        <f t="shared" si="2"/>
        <v>#REF!</v>
      </c>
      <c r="P17" s="97" t="e">
        <f t="shared" si="3"/>
        <v>#REF!</v>
      </c>
      <c r="Q17" s="79" t="e">
        <f t="shared" si="4"/>
        <v>#REF!</v>
      </c>
      <c r="R17" s="594" t="e">
        <f t="shared" si="5"/>
        <v>#REF!</v>
      </c>
    </row>
    <row r="18" spans="1:18" s="151" customFormat="1" ht="30" customHeight="1">
      <c r="A18" s="1522"/>
      <c r="B18" s="1507"/>
      <c r="C18" s="1278"/>
      <c r="D18" s="1182" t="s">
        <v>16</v>
      </c>
      <c r="E18" s="1154">
        <f>E17/E16</f>
        <v>0.24089109825706517</v>
      </c>
      <c r="F18" s="1154" t="e">
        <f>F17/F16</f>
        <v>#REF!</v>
      </c>
      <c r="G18" s="1154">
        <f>G17/G16</f>
        <v>0.21640564759654604</v>
      </c>
      <c r="H18" s="595"/>
      <c r="I18" s="596" t="e">
        <f>G18-F18</f>
        <v>#REF!</v>
      </c>
      <c r="J18" s="597"/>
      <c r="K18" s="596">
        <f>G18-E18</f>
        <v>-2.4485450660519131E-2</v>
      </c>
      <c r="L18" s="580" t="e">
        <f>L17/L16</f>
        <v>#REF!</v>
      </c>
      <c r="M18" s="580" t="e">
        <f>M17/M16</f>
        <v>#REF!</v>
      </c>
      <c r="N18" s="580" t="e">
        <f>N17/N16</f>
        <v>#REF!</v>
      </c>
      <c r="O18" s="595"/>
      <c r="P18" s="596" t="e">
        <f>N18-M18</f>
        <v>#REF!</v>
      </c>
      <c r="Q18" s="597"/>
      <c r="R18" s="598" t="e">
        <f>N18-L18</f>
        <v>#REF!</v>
      </c>
    </row>
    <row r="19" spans="1:18" s="151" customFormat="1" ht="30" hidden="1" customHeight="1">
      <c r="A19" s="1522"/>
      <c r="B19" s="1507"/>
      <c r="C19" s="1278" t="s">
        <v>17</v>
      </c>
      <c r="D19" s="1182" t="s">
        <v>14</v>
      </c>
      <c r="E19" s="1152">
        <v>2444.0219999999999</v>
      </c>
      <c r="F19" s="1152" t="e">
        <f>#REF!</f>
        <v>#REF!</v>
      </c>
      <c r="G19" s="1152" t="e">
        <f>F20*G16</f>
        <v>#REF!</v>
      </c>
      <c r="H19" s="79" t="e">
        <f t="shared" si="9"/>
        <v>#REF!</v>
      </c>
      <c r="I19" s="97" t="e">
        <f t="shared" si="10"/>
        <v>#REF!</v>
      </c>
      <c r="J19" s="79" t="e">
        <f t="shared" si="11"/>
        <v>#REF!</v>
      </c>
      <c r="K19" s="97" t="e">
        <f t="shared" si="12"/>
        <v>#REF!</v>
      </c>
      <c r="L19" s="586" t="e">
        <f>E19+октябрь!L19</f>
        <v>#REF!</v>
      </c>
      <c r="M19" s="586" t="e">
        <f>F19+октябрь!M19</f>
        <v>#REF!</v>
      </c>
      <c r="N19" s="586" t="e">
        <f>G19+октябрь!N19</f>
        <v>#REF!</v>
      </c>
      <c r="O19" s="79" t="e">
        <f t="shared" si="2"/>
        <v>#REF!</v>
      </c>
      <c r="P19" s="97" t="e">
        <f t="shared" si="3"/>
        <v>#REF!</v>
      </c>
      <c r="Q19" s="79" t="e">
        <f t="shared" si="4"/>
        <v>#REF!</v>
      </c>
      <c r="R19" s="594" t="e">
        <f t="shared" si="5"/>
        <v>#REF!</v>
      </c>
    </row>
    <row r="20" spans="1:18" s="151" customFormat="1" ht="30" hidden="1" customHeight="1">
      <c r="A20" s="1522"/>
      <c r="B20" s="1507"/>
      <c r="C20" s="1278"/>
      <c r="D20" s="1182" t="s">
        <v>16</v>
      </c>
      <c r="E20" s="1154">
        <f>E19/E16</f>
        <v>0.23571892757726526</v>
      </c>
      <c r="F20" s="1154" t="e">
        <f>F19/F16</f>
        <v>#REF!</v>
      </c>
      <c r="G20" s="1154" t="e">
        <f>G19/G16</f>
        <v>#REF!</v>
      </c>
      <c r="H20" s="79" t="e">
        <f t="shared" si="9"/>
        <v>#REF!</v>
      </c>
      <c r="I20" s="97" t="e">
        <f t="shared" si="10"/>
        <v>#REF!</v>
      </c>
      <c r="J20" s="79" t="e">
        <f t="shared" si="11"/>
        <v>#REF!</v>
      </c>
      <c r="K20" s="97" t="e">
        <f t="shared" si="12"/>
        <v>#REF!</v>
      </c>
      <c r="L20" s="580" t="e">
        <f>L19/L16</f>
        <v>#REF!</v>
      </c>
      <c r="M20" s="580" t="e">
        <f>M19/M16</f>
        <v>#REF!</v>
      </c>
      <c r="N20" s="580" t="e">
        <f>N19/N16</f>
        <v>#REF!</v>
      </c>
      <c r="O20" s="79" t="e">
        <f t="shared" si="2"/>
        <v>#REF!</v>
      </c>
      <c r="P20" s="97" t="e">
        <f t="shared" si="3"/>
        <v>#REF!</v>
      </c>
      <c r="Q20" s="79" t="e">
        <f t="shared" si="4"/>
        <v>#REF!</v>
      </c>
      <c r="R20" s="594" t="e">
        <f t="shared" si="5"/>
        <v>#REF!</v>
      </c>
    </row>
    <row r="21" spans="1:18" s="151" customFormat="1" ht="30" hidden="1" customHeight="1">
      <c r="A21" s="1522"/>
      <c r="B21" s="1507"/>
      <c r="C21" s="1278" t="s">
        <v>18</v>
      </c>
      <c r="D21" s="1182" t="s">
        <v>14</v>
      </c>
      <c r="E21" s="1152">
        <v>80.326171955402515</v>
      </c>
      <c r="F21" s="1152" t="e">
        <f>F17-F19</f>
        <v>#REF!</v>
      </c>
      <c r="G21" s="1152" t="e">
        <f>G17-G19</f>
        <v>#REF!</v>
      </c>
      <c r="H21" s="79" t="e">
        <f t="shared" si="9"/>
        <v>#REF!</v>
      </c>
      <c r="I21" s="97" t="e">
        <f t="shared" si="10"/>
        <v>#REF!</v>
      </c>
      <c r="J21" s="79" t="e">
        <f t="shared" si="11"/>
        <v>#REF!</v>
      </c>
      <c r="K21" s="97" t="e">
        <f t="shared" si="12"/>
        <v>#REF!</v>
      </c>
      <c r="L21" s="586" t="e">
        <f>E21+октябрь!L21</f>
        <v>#REF!</v>
      </c>
      <c r="M21" s="586" t="e">
        <f>F21+октябрь!M21</f>
        <v>#REF!</v>
      </c>
      <c r="N21" s="586" t="e">
        <f>G21+октябрь!N21</f>
        <v>#REF!</v>
      </c>
      <c r="O21" s="79" t="e">
        <f t="shared" si="2"/>
        <v>#REF!</v>
      </c>
      <c r="P21" s="97" t="e">
        <f t="shared" si="3"/>
        <v>#REF!</v>
      </c>
      <c r="Q21" s="79" t="e">
        <f t="shared" si="4"/>
        <v>#REF!</v>
      </c>
      <c r="R21" s="594" t="e">
        <f t="shared" si="5"/>
        <v>#REF!</v>
      </c>
    </row>
    <row r="22" spans="1:18" s="151" customFormat="1" ht="30" hidden="1" customHeight="1">
      <c r="A22" s="1522"/>
      <c r="B22" s="1507"/>
      <c r="C22" s="1278"/>
      <c r="D22" s="1182" t="s">
        <v>16</v>
      </c>
      <c r="E22" s="1154">
        <v>4.4669365646543323E-3</v>
      </c>
      <c r="F22" s="1154" t="e">
        <f>F21/F16</f>
        <v>#REF!</v>
      </c>
      <c r="G22" s="1154" t="e">
        <f>G21/G16</f>
        <v>#REF!</v>
      </c>
      <c r="H22" s="79" t="e">
        <f t="shared" si="9"/>
        <v>#REF!</v>
      </c>
      <c r="I22" s="97" t="e">
        <f t="shared" si="10"/>
        <v>#REF!</v>
      </c>
      <c r="J22" s="79" t="e">
        <f t="shared" si="11"/>
        <v>#REF!</v>
      </c>
      <c r="K22" s="97" t="e">
        <f t="shared" si="12"/>
        <v>#REF!</v>
      </c>
      <c r="L22" s="580" t="e">
        <f>L21/L16</f>
        <v>#REF!</v>
      </c>
      <c r="M22" s="580" t="e">
        <f>M21/M16</f>
        <v>#REF!</v>
      </c>
      <c r="N22" s="580" t="e">
        <f>N21/N16</f>
        <v>#REF!</v>
      </c>
      <c r="O22" s="79" t="e">
        <f t="shared" si="2"/>
        <v>#REF!</v>
      </c>
      <c r="P22" s="97" t="e">
        <f t="shared" si="3"/>
        <v>#REF!</v>
      </c>
      <c r="Q22" s="79" t="e">
        <f t="shared" si="4"/>
        <v>#REF!</v>
      </c>
      <c r="R22" s="594" t="e">
        <f t="shared" si="5"/>
        <v>#REF!</v>
      </c>
    </row>
    <row r="23" spans="1:18" s="151" customFormat="1" ht="30" customHeight="1">
      <c r="A23" s="1522"/>
      <c r="B23" s="1507"/>
      <c r="C23" s="1149" t="s">
        <v>111</v>
      </c>
      <c r="D23" s="1182" t="s">
        <v>14</v>
      </c>
      <c r="E23" s="1158">
        <f>E16-E17</f>
        <v>7870.7250000000004</v>
      </c>
      <c r="F23" s="1158" t="e">
        <f>F16-F17</f>
        <v>#REF!</v>
      </c>
      <c r="G23" s="1158">
        <f>G24+G25</f>
        <v>7861.5889999999999</v>
      </c>
      <c r="H23" s="79" t="e">
        <f t="shared" si="9"/>
        <v>#REF!</v>
      </c>
      <c r="I23" s="97" t="e">
        <f t="shared" si="10"/>
        <v>#REF!</v>
      </c>
      <c r="J23" s="79">
        <f t="shared" si="11"/>
        <v>-9.136000000000422</v>
      </c>
      <c r="K23" s="97">
        <f t="shared" si="12"/>
        <v>-1.1607571094150058E-3</v>
      </c>
      <c r="L23" s="582" t="e">
        <f>L16-L17</f>
        <v>#REF!</v>
      </c>
      <c r="M23" s="582" t="e">
        <f>M16-M17</f>
        <v>#REF!</v>
      </c>
      <c r="N23" s="582" t="e">
        <f>N16-N17</f>
        <v>#REF!</v>
      </c>
      <c r="O23" s="79" t="e">
        <f t="shared" si="2"/>
        <v>#REF!</v>
      </c>
      <c r="P23" s="97" t="e">
        <f t="shared" si="3"/>
        <v>#REF!</v>
      </c>
      <c r="Q23" s="79" t="e">
        <f t="shared" si="4"/>
        <v>#REF!</v>
      </c>
      <c r="R23" s="594" t="e">
        <f t="shared" si="5"/>
        <v>#REF!</v>
      </c>
    </row>
    <row r="24" spans="1:18" s="151" customFormat="1" ht="30" customHeight="1">
      <c r="A24" s="1522"/>
      <c r="B24" s="1507"/>
      <c r="C24" s="518" t="s">
        <v>104</v>
      </c>
      <c r="D24" s="1178" t="s">
        <v>14</v>
      </c>
      <c r="E24" s="1158">
        <v>11.779</v>
      </c>
      <c r="F24" s="1158"/>
      <c r="G24" s="1158">
        <v>10.456</v>
      </c>
      <c r="H24" s="79">
        <f t="shared" si="9"/>
        <v>10.456</v>
      </c>
      <c r="I24" s="97" t="str">
        <f t="shared" si="10"/>
        <v xml:space="preserve"> </v>
      </c>
      <c r="J24" s="79">
        <f t="shared" si="11"/>
        <v>-1.3230000000000004</v>
      </c>
      <c r="K24" s="97">
        <f t="shared" si="12"/>
        <v>-0.11231853298242639</v>
      </c>
      <c r="L24" s="582" t="e">
        <f>E24+октябрь!L24</f>
        <v>#REF!</v>
      </c>
      <c r="M24" s="582" t="e">
        <f>F24+октябрь!M24</f>
        <v>#REF!</v>
      </c>
      <c r="N24" s="582" t="e">
        <f>G24+октябрь!N24</f>
        <v>#REF!</v>
      </c>
      <c r="O24" s="79" t="e">
        <f t="shared" si="2"/>
        <v>#REF!</v>
      </c>
      <c r="P24" s="97" t="e">
        <f t="shared" si="3"/>
        <v>#REF!</v>
      </c>
      <c r="Q24" s="79" t="e">
        <f t="shared" si="4"/>
        <v>#REF!</v>
      </c>
      <c r="R24" s="594" t="e">
        <f t="shared" si="5"/>
        <v>#REF!</v>
      </c>
    </row>
    <row r="25" spans="1:18" s="151" customFormat="1" ht="30" customHeight="1" thickBot="1">
      <c r="A25" s="1523"/>
      <c r="B25" s="1525"/>
      <c r="C25" s="525" t="s">
        <v>106</v>
      </c>
      <c r="D25" s="526" t="s">
        <v>14</v>
      </c>
      <c r="E25" s="1172">
        <f>E23-E24</f>
        <v>7858.9459999999999</v>
      </c>
      <c r="F25" s="1172" t="e">
        <f>F23-F24</f>
        <v>#REF!</v>
      </c>
      <c r="G25" s="1172">
        <v>7851.1329999999998</v>
      </c>
      <c r="H25" s="599" t="e">
        <f t="shared" si="9"/>
        <v>#REF!</v>
      </c>
      <c r="I25" s="600" t="e">
        <f t="shared" si="10"/>
        <v>#REF!</v>
      </c>
      <c r="J25" s="599">
        <f t="shared" si="11"/>
        <v>-7.8130000000001019</v>
      </c>
      <c r="K25" s="600">
        <f t="shared" si="12"/>
        <v>-9.9415366895256718E-4</v>
      </c>
      <c r="L25" s="584" t="e">
        <f>E25+октябрь!L25</f>
        <v>#REF!</v>
      </c>
      <c r="M25" s="584" t="e">
        <f>F25+октябрь!M25</f>
        <v>#REF!</v>
      </c>
      <c r="N25" s="584" t="e">
        <f>G25+октябрь!N25</f>
        <v>#REF!</v>
      </c>
      <c r="O25" s="599" t="e">
        <f t="shared" si="2"/>
        <v>#REF!</v>
      </c>
      <c r="P25" s="600" t="e">
        <f t="shared" si="3"/>
        <v>#REF!</v>
      </c>
      <c r="Q25" s="599" t="e">
        <f t="shared" si="4"/>
        <v>#REF!</v>
      </c>
      <c r="R25" s="601" t="e">
        <f t="shared" si="5"/>
        <v>#REF!</v>
      </c>
    </row>
    <row r="26" spans="1:18" ht="30" customHeight="1">
      <c r="A26" s="1521">
        <v>3</v>
      </c>
      <c r="B26" s="1524" t="s">
        <v>21</v>
      </c>
      <c r="C26" s="1180" t="s">
        <v>19</v>
      </c>
      <c r="D26" s="1180" t="s">
        <v>14</v>
      </c>
      <c r="E26" s="1176">
        <v>3279.4749999999999</v>
      </c>
      <c r="F26" s="1177" t="e">
        <f>#REF!</f>
        <v>#REF!</v>
      </c>
      <c r="G26" s="1177">
        <f>G27+G33</f>
        <v>3277.6790000000001</v>
      </c>
      <c r="H26" s="1116" t="e">
        <f>G26-F26</f>
        <v>#REF!</v>
      </c>
      <c r="I26" s="1117" t="e">
        <f>IF(F26=0," ",H26/F26)</f>
        <v>#REF!</v>
      </c>
      <c r="J26" s="1116">
        <f>G26-E26</f>
        <v>-1.7959999999998217</v>
      </c>
      <c r="K26" s="1117">
        <f>IF(E26=0," ",J26/E26)</f>
        <v>-5.4764863278415653E-4</v>
      </c>
      <c r="L26" s="1177" t="e">
        <f>E26+октябрь!L26</f>
        <v>#REF!</v>
      </c>
      <c r="M26" s="1177" t="e">
        <f>F26+октябрь!M26</f>
        <v>#REF!</v>
      </c>
      <c r="N26" s="1177" t="e">
        <f>G26+октябрь!N26</f>
        <v>#REF!</v>
      </c>
      <c r="O26" s="1116" t="e">
        <f t="shared" si="2"/>
        <v>#REF!</v>
      </c>
      <c r="P26" s="1117" t="e">
        <f t="shared" si="3"/>
        <v>#REF!</v>
      </c>
      <c r="Q26" s="1116" t="e">
        <f t="shared" si="4"/>
        <v>#REF!</v>
      </c>
      <c r="R26" s="1118" t="e">
        <f t="shared" si="5"/>
        <v>#REF!</v>
      </c>
    </row>
    <row r="27" spans="1:18" ht="30" customHeight="1">
      <c r="A27" s="1522"/>
      <c r="B27" s="1507"/>
      <c r="C27" s="1283" t="s">
        <v>15</v>
      </c>
      <c r="D27" s="1178" t="s">
        <v>14</v>
      </c>
      <c r="E27" s="1152">
        <v>458.33300000000003</v>
      </c>
      <c r="F27" s="1152" t="e">
        <f>#REF!</f>
        <v>#REF!</v>
      </c>
      <c r="G27" s="1152">
        <v>558.87599999999998</v>
      </c>
      <c r="H27" s="79" t="e">
        <f>G27-F27</f>
        <v>#REF!</v>
      </c>
      <c r="I27" s="97" t="e">
        <f>IF(F27=0," ",H27/F27)</f>
        <v>#REF!</v>
      </c>
      <c r="J27" s="79">
        <f>G27-E27</f>
        <v>100.54299999999995</v>
      </c>
      <c r="K27" s="97">
        <f>IF(E27=0," ",J27/E27)</f>
        <v>0.21936670499396715</v>
      </c>
      <c r="L27" s="586" t="e">
        <f>E27+октябрь!L27</f>
        <v>#REF!</v>
      </c>
      <c r="M27" s="586" t="e">
        <f>F27+октябрь!M27</f>
        <v>#REF!</v>
      </c>
      <c r="N27" s="586" t="e">
        <f>G27+октябрь!N27</f>
        <v>#REF!</v>
      </c>
      <c r="O27" s="79" t="e">
        <f t="shared" si="2"/>
        <v>#REF!</v>
      </c>
      <c r="P27" s="97" t="e">
        <f t="shared" si="3"/>
        <v>#REF!</v>
      </c>
      <c r="Q27" s="79" t="e">
        <f t="shared" si="4"/>
        <v>#REF!</v>
      </c>
      <c r="R27" s="594" t="e">
        <f t="shared" si="5"/>
        <v>#REF!</v>
      </c>
    </row>
    <row r="28" spans="1:18" ht="30" customHeight="1">
      <c r="A28" s="1522"/>
      <c r="B28" s="1507"/>
      <c r="C28" s="1283"/>
      <c r="D28" s="1178" t="s">
        <v>16</v>
      </c>
      <c r="E28" s="1154">
        <f>E27/E26</f>
        <v>0.13975804054002547</v>
      </c>
      <c r="F28" s="1154" t="e">
        <f>F27/F26</f>
        <v>#REF!</v>
      </c>
      <c r="G28" s="1154">
        <f>G27/G26</f>
        <v>0.17050968078326156</v>
      </c>
      <c r="H28" s="595"/>
      <c r="I28" s="596" t="e">
        <f>G28-F28</f>
        <v>#REF!</v>
      </c>
      <c r="J28" s="597"/>
      <c r="K28" s="596">
        <f>G28-E28</f>
        <v>3.0751640243236095E-2</v>
      </c>
      <c r="L28" s="580" t="e">
        <f>L27/L26</f>
        <v>#REF!</v>
      </c>
      <c r="M28" s="580" t="e">
        <f>M27/M26</f>
        <v>#REF!</v>
      </c>
      <c r="N28" s="580" t="e">
        <f>N27/N26</f>
        <v>#REF!</v>
      </c>
      <c r="O28" s="595"/>
      <c r="P28" s="596" t="e">
        <f>N28-M28</f>
        <v>#REF!</v>
      </c>
      <c r="Q28" s="597"/>
      <c r="R28" s="598" t="e">
        <f>N28-L28</f>
        <v>#REF!</v>
      </c>
    </row>
    <row r="29" spans="1:18" ht="30" hidden="1" customHeight="1">
      <c r="A29" s="1522"/>
      <c r="B29" s="1507"/>
      <c r="C29" s="1283" t="s">
        <v>17</v>
      </c>
      <c r="D29" s="1178" t="s">
        <v>14</v>
      </c>
      <c r="E29" s="1152">
        <v>460.78300000000002</v>
      </c>
      <c r="F29" s="1152" t="e">
        <f>#REF!</f>
        <v>#REF!</v>
      </c>
      <c r="G29" s="1152" t="e">
        <f>F30*G26</f>
        <v>#REF!</v>
      </c>
      <c r="H29" s="79" t="e">
        <f t="shared" ref="H29:H45" si="13">G29-F29</f>
        <v>#REF!</v>
      </c>
      <c r="I29" s="97" t="e">
        <f t="shared" ref="I29:I45" si="14">IF(F29=0," ",H29/F29)</f>
        <v>#REF!</v>
      </c>
      <c r="J29" s="79" t="e">
        <f t="shared" ref="J29:J45" si="15">G29-E29</f>
        <v>#REF!</v>
      </c>
      <c r="K29" s="97" t="e">
        <f t="shared" ref="K29:K45" si="16">IF(E29=0," ",J29/E29)</f>
        <v>#REF!</v>
      </c>
      <c r="L29" s="586" t="e">
        <f>E29+октябрь!L29</f>
        <v>#REF!</v>
      </c>
      <c r="M29" s="586" t="e">
        <f>F29+октябрь!M29</f>
        <v>#REF!</v>
      </c>
      <c r="N29" s="586" t="e">
        <f>G29+октябрь!N29</f>
        <v>#REF!</v>
      </c>
      <c r="O29" s="79" t="e">
        <f t="shared" si="2"/>
        <v>#REF!</v>
      </c>
      <c r="P29" s="97" t="e">
        <f t="shared" si="3"/>
        <v>#REF!</v>
      </c>
      <c r="Q29" s="79" t="e">
        <f t="shared" si="4"/>
        <v>#REF!</v>
      </c>
      <c r="R29" s="594" t="e">
        <f t="shared" si="5"/>
        <v>#REF!</v>
      </c>
    </row>
    <row r="30" spans="1:18" ht="30" hidden="1" customHeight="1">
      <c r="A30" s="1522"/>
      <c r="B30" s="1507"/>
      <c r="C30" s="1283"/>
      <c r="D30" s="1178" t="s">
        <v>16</v>
      </c>
      <c r="E30" s="1154">
        <f>E29/E26</f>
        <v>0.14050511133641819</v>
      </c>
      <c r="F30" s="1154" t="e">
        <f>F29/F26</f>
        <v>#REF!</v>
      </c>
      <c r="G30" s="1154" t="e">
        <f>G29/G26</f>
        <v>#REF!</v>
      </c>
      <c r="H30" s="79" t="e">
        <f t="shared" si="13"/>
        <v>#REF!</v>
      </c>
      <c r="I30" s="97" t="e">
        <f t="shared" si="14"/>
        <v>#REF!</v>
      </c>
      <c r="J30" s="79" t="e">
        <f t="shared" si="15"/>
        <v>#REF!</v>
      </c>
      <c r="K30" s="97" t="e">
        <f t="shared" si="16"/>
        <v>#REF!</v>
      </c>
      <c r="L30" s="580" t="e">
        <f>L29/L26</f>
        <v>#REF!</v>
      </c>
      <c r="M30" s="580" t="e">
        <f>M29/M26</f>
        <v>#REF!</v>
      </c>
      <c r="N30" s="580" t="e">
        <f>N29/N26</f>
        <v>#REF!</v>
      </c>
      <c r="O30" s="79" t="e">
        <f t="shared" si="2"/>
        <v>#REF!</v>
      </c>
      <c r="P30" s="97" t="e">
        <f t="shared" si="3"/>
        <v>#REF!</v>
      </c>
      <c r="Q30" s="79" t="e">
        <f t="shared" si="4"/>
        <v>#REF!</v>
      </c>
      <c r="R30" s="594" t="e">
        <f t="shared" si="5"/>
        <v>#REF!</v>
      </c>
    </row>
    <row r="31" spans="1:18" ht="30" hidden="1" customHeight="1">
      <c r="A31" s="1522"/>
      <c r="B31" s="1507"/>
      <c r="C31" s="1283" t="s">
        <v>18</v>
      </c>
      <c r="D31" s="1178" t="s">
        <v>14</v>
      </c>
      <c r="E31" s="1152">
        <v>15.144200000000069</v>
      </c>
      <c r="F31" s="1152" t="e">
        <f>F27-F29</f>
        <v>#REF!</v>
      </c>
      <c r="G31" s="1152" t="e">
        <f>G27-G29</f>
        <v>#REF!</v>
      </c>
      <c r="H31" s="79" t="e">
        <f t="shared" si="13"/>
        <v>#REF!</v>
      </c>
      <c r="I31" s="97" t="e">
        <f t="shared" si="14"/>
        <v>#REF!</v>
      </c>
      <c r="J31" s="79" t="e">
        <f t="shared" si="15"/>
        <v>#REF!</v>
      </c>
      <c r="K31" s="97" t="e">
        <f t="shared" si="16"/>
        <v>#REF!</v>
      </c>
      <c r="L31" s="586" t="e">
        <f>E31+октябрь!L31</f>
        <v>#REF!</v>
      </c>
      <c r="M31" s="586" t="e">
        <f>F31+октябрь!M31</f>
        <v>#REF!</v>
      </c>
      <c r="N31" s="586" t="e">
        <f>G31+октябрь!N31</f>
        <v>#REF!</v>
      </c>
      <c r="O31" s="79" t="e">
        <f t="shared" si="2"/>
        <v>#REF!</v>
      </c>
      <c r="P31" s="97" t="e">
        <f t="shared" si="3"/>
        <v>#REF!</v>
      </c>
      <c r="Q31" s="79" t="e">
        <f t="shared" si="4"/>
        <v>#REF!</v>
      </c>
      <c r="R31" s="594" t="e">
        <f t="shared" si="5"/>
        <v>#REF!</v>
      </c>
    </row>
    <row r="32" spans="1:18" ht="30" hidden="1" customHeight="1">
      <c r="A32" s="1522"/>
      <c r="B32" s="1507"/>
      <c r="C32" s="1283"/>
      <c r="D32" s="1178" t="s">
        <v>16</v>
      </c>
      <c r="E32" s="1154">
        <v>4.4669365646543323E-3</v>
      </c>
      <c r="F32" s="1154" t="e">
        <f>F31/F26</f>
        <v>#REF!</v>
      </c>
      <c r="G32" s="1154" t="e">
        <f>G31/G26</f>
        <v>#REF!</v>
      </c>
      <c r="H32" s="79" t="e">
        <f t="shared" si="13"/>
        <v>#REF!</v>
      </c>
      <c r="I32" s="97" t="e">
        <f t="shared" si="14"/>
        <v>#REF!</v>
      </c>
      <c r="J32" s="79" t="e">
        <f t="shared" si="15"/>
        <v>#REF!</v>
      </c>
      <c r="K32" s="97" t="e">
        <f t="shared" si="16"/>
        <v>#REF!</v>
      </c>
      <c r="L32" s="580" t="e">
        <f>L31/L26</f>
        <v>#REF!</v>
      </c>
      <c r="M32" s="580" t="e">
        <f>M31/M26</f>
        <v>#REF!</v>
      </c>
      <c r="N32" s="580" t="e">
        <f>N31/N26</f>
        <v>#REF!</v>
      </c>
      <c r="O32" s="79" t="e">
        <f t="shared" si="2"/>
        <v>#REF!</v>
      </c>
      <c r="P32" s="97" t="e">
        <f t="shared" si="3"/>
        <v>#REF!</v>
      </c>
      <c r="Q32" s="79" t="e">
        <f t="shared" si="4"/>
        <v>#REF!</v>
      </c>
      <c r="R32" s="594" t="e">
        <f t="shared" si="5"/>
        <v>#REF!</v>
      </c>
    </row>
    <row r="33" spans="1:18" ht="30" customHeight="1">
      <c r="A33" s="1522"/>
      <c r="B33" s="1507"/>
      <c r="C33" s="1149" t="s">
        <v>111</v>
      </c>
      <c r="D33" s="1178" t="s">
        <v>14</v>
      </c>
      <c r="E33" s="1158">
        <f>E26-E27</f>
        <v>2821.1419999999998</v>
      </c>
      <c r="F33" s="1158" t="e">
        <f>F26-F27</f>
        <v>#REF!</v>
      </c>
      <c r="G33" s="1158">
        <f>G34+G35</f>
        <v>2718.8029999999999</v>
      </c>
      <c r="H33" s="79" t="e">
        <f t="shared" si="13"/>
        <v>#REF!</v>
      </c>
      <c r="I33" s="97" t="e">
        <f t="shared" si="14"/>
        <v>#REF!</v>
      </c>
      <c r="J33" s="79">
        <f t="shared" si="15"/>
        <v>-102.33899999999994</v>
      </c>
      <c r="K33" s="97">
        <f t="shared" si="16"/>
        <v>-3.6275735145554509E-2</v>
      </c>
      <c r="L33" s="582" t="e">
        <f>L26-L27</f>
        <v>#REF!</v>
      </c>
      <c r="M33" s="582" t="e">
        <f>M26-M27</f>
        <v>#REF!</v>
      </c>
      <c r="N33" s="582" t="e">
        <f>N26-N27</f>
        <v>#REF!</v>
      </c>
      <c r="O33" s="79" t="e">
        <f t="shared" si="2"/>
        <v>#REF!</v>
      </c>
      <c r="P33" s="97" t="e">
        <f t="shared" si="3"/>
        <v>#REF!</v>
      </c>
      <c r="Q33" s="79" t="e">
        <f t="shared" si="4"/>
        <v>#REF!</v>
      </c>
      <c r="R33" s="594" t="e">
        <f t="shared" si="5"/>
        <v>#REF!</v>
      </c>
    </row>
    <row r="34" spans="1:18" ht="30" customHeight="1">
      <c r="A34" s="1522"/>
      <c r="B34" s="1507"/>
      <c r="C34" s="518" t="s">
        <v>104</v>
      </c>
      <c r="D34" s="1178" t="s">
        <v>14</v>
      </c>
      <c r="E34" s="1158">
        <v>67.763000000000005</v>
      </c>
      <c r="F34" s="1158"/>
      <c r="G34" s="1158">
        <v>8.7390000000000008</v>
      </c>
      <c r="H34" s="79">
        <f t="shared" si="13"/>
        <v>8.7390000000000008</v>
      </c>
      <c r="I34" s="97" t="str">
        <f t="shared" si="14"/>
        <v xml:space="preserve"> </v>
      </c>
      <c r="J34" s="79">
        <f t="shared" si="15"/>
        <v>-59.024000000000001</v>
      </c>
      <c r="K34" s="97">
        <f t="shared" si="16"/>
        <v>-0.87103581600578484</v>
      </c>
      <c r="L34" s="582" t="e">
        <f>E34+октябрь!L34</f>
        <v>#REF!</v>
      </c>
      <c r="M34" s="582" t="e">
        <f>F34+октябрь!M34</f>
        <v>#REF!</v>
      </c>
      <c r="N34" s="582" t="e">
        <f>G34+октябрь!N34</f>
        <v>#REF!</v>
      </c>
      <c r="O34" s="79" t="e">
        <f t="shared" si="2"/>
        <v>#REF!</v>
      </c>
      <c r="P34" s="97" t="e">
        <f t="shared" si="3"/>
        <v>#REF!</v>
      </c>
      <c r="Q34" s="79" t="e">
        <f t="shared" si="4"/>
        <v>#REF!</v>
      </c>
      <c r="R34" s="594" t="e">
        <f t="shared" si="5"/>
        <v>#REF!</v>
      </c>
    </row>
    <row r="35" spans="1:18" ht="30" customHeight="1" thickBot="1">
      <c r="A35" s="1523"/>
      <c r="B35" s="1525"/>
      <c r="C35" s="525" t="s">
        <v>106</v>
      </c>
      <c r="D35" s="526" t="s">
        <v>14</v>
      </c>
      <c r="E35" s="1172">
        <f>E33-E34</f>
        <v>2753.3789999999999</v>
      </c>
      <c r="F35" s="1172" t="e">
        <f>F33-F34</f>
        <v>#REF!</v>
      </c>
      <c r="G35" s="1172">
        <v>2710.0639999999999</v>
      </c>
      <c r="H35" s="599" t="e">
        <f t="shared" si="13"/>
        <v>#REF!</v>
      </c>
      <c r="I35" s="600" t="e">
        <f t="shared" si="14"/>
        <v>#REF!</v>
      </c>
      <c r="J35" s="599">
        <f t="shared" si="15"/>
        <v>-43.315000000000055</v>
      </c>
      <c r="K35" s="600">
        <f t="shared" si="16"/>
        <v>-1.573157927041648E-2</v>
      </c>
      <c r="L35" s="584" t="e">
        <f>E35+октябрь!L35</f>
        <v>#REF!</v>
      </c>
      <c r="M35" s="584" t="e">
        <f>F35+октябрь!M35</f>
        <v>#REF!</v>
      </c>
      <c r="N35" s="584" t="e">
        <f>G35+октябрь!N35</f>
        <v>#REF!</v>
      </c>
      <c r="O35" s="599" t="e">
        <f t="shared" si="2"/>
        <v>#REF!</v>
      </c>
      <c r="P35" s="600" t="e">
        <f t="shared" si="3"/>
        <v>#REF!</v>
      </c>
      <c r="Q35" s="599" t="e">
        <f t="shared" si="4"/>
        <v>#REF!</v>
      </c>
      <c r="R35" s="601" t="e">
        <f t="shared" si="5"/>
        <v>#REF!</v>
      </c>
    </row>
    <row r="36" spans="1:18" ht="30" customHeight="1">
      <c r="A36" s="1521">
        <v>4</v>
      </c>
      <c r="B36" s="1524" t="s">
        <v>22</v>
      </c>
      <c r="C36" s="1180" t="s">
        <v>19</v>
      </c>
      <c r="D36" s="1180" t="s">
        <v>14</v>
      </c>
      <c r="E36" s="1176">
        <v>61.905999999999999</v>
      </c>
      <c r="F36" s="1177" t="e">
        <f>#REF!</f>
        <v>#REF!</v>
      </c>
      <c r="G36" s="1177">
        <f>G37+G43</f>
        <v>56.474000000000004</v>
      </c>
      <c r="H36" s="1116" t="e">
        <f t="shared" si="13"/>
        <v>#REF!</v>
      </c>
      <c r="I36" s="1117" t="e">
        <f t="shared" si="14"/>
        <v>#REF!</v>
      </c>
      <c r="J36" s="1116">
        <f t="shared" si="15"/>
        <v>-5.4319999999999951</v>
      </c>
      <c r="K36" s="1117">
        <f t="shared" si="16"/>
        <v>-8.7745937388944456E-2</v>
      </c>
      <c r="L36" s="1177" t="e">
        <f>E36+октябрь!L36</f>
        <v>#REF!</v>
      </c>
      <c r="M36" s="1177" t="e">
        <f>F36+октябрь!M36</f>
        <v>#REF!</v>
      </c>
      <c r="N36" s="1177" t="e">
        <f>G36+октябрь!N36</f>
        <v>#REF!</v>
      </c>
      <c r="O36" s="1116" t="e">
        <f t="shared" si="2"/>
        <v>#REF!</v>
      </c>
      <c r="P36" s="1117" t="e">
        <f t="shared" si="3"/>
        <v>#REF!</v>
      </c>
      <c r="Q36" s="1116" t="e">
        <f t="shared" si="4"/>
        <v>#REF!</v>
      </c>
      <c r="R36" s="1118" t="e">
        <f t="shared" si="5"/>
        <v>#REF!</v>
      </c>
    </row>
    <row r="37" spans="1:18" ht="30" customHeight="1">
      <c r="A37" s="1522"/>
      <c r="B37" s="1507"/>
      <c r="C37" s="1283" t="s">
        <v>15</v>
      </c>
      <c r="D37" s="1178" t="s">
        <v>14</v>
      </c>
      <c r="E37" s="1152">
        <v>16.276</v>
      </c>
      <c r="F37" s="1152" t="e">
        <f>#REF!</f>
        <v>#REF!</v>
      </c>
      <c r="G37" s="1152">
        <v>14.638999999999999</v>
      </c>
      <c r="H37" s="79" t="e">
        <f t="shared" si="13"/>
        <v>#REF!</v>
      </c>
      <c r="I37" s="97" t="e">
        <f t="shared" si="14"/>
        <v>#REF!</v>
      </c>
      <c r="J37" s="79">
        <f t="shared" si="15"/>
        <v>-1.6370000000000005</v>
      </c>
      <c r="K37" s="97">
        <f t="shared" si="16"/>
        <v>-0.10057753747849597</v>
      </c>
      <c r="L37" s="586" t="e">
        <f>E37+октябрь!L37</f>
        <v>#REF!</v>
      </c>
      <c r="M37" s="586" t="e">
        <f>F37+октябрь!M37</f>
        <v>#REF!</v>
      </c>
      <c r="N37" s="586" t="e">
        <f>G37+октябрь!N37</f>
        <v>#REF!</v>
      </c>
      <c r="O37" s="79" t="e">
        <f t="shared" si="2"/>
        <v>#REF!</v>
      </c>
      <c r="P37" s="97" t="e">
        <f t="shared" si="3"/>
        <v>#REF!</v>
      </c>
      <c r="Q37" s="79" t="e">
        <f t="shared" si="4"/>
        <v>#REF!</v>
      </c>
      <c r="R37" s="594" t="e">
        <f t="shared" si="5"/>
        <v>#REF!</v>
      </c>
    </row>
    <row r="38" spans="1:18" ht="30" customHeight="1">
      <c r="A38" s="1522"/>
      <c r="B38" s="1507"/>
      <c r="C38" s="1283"/>
      <c r="D38" s="1178" t="s">
        <v>16</v>
      </c>
      <c r="E38" s="1154">
        <f>E37/E36</f>
        <v>0.26291474170516588</v>
      </c>
      <c r="F38" s="1154" t="e">
        <f>F37/F36</f>
        <v>#REF!</v>
      </c>
      <c r="G38" s="1154">
        <f>G37/G36</f>
        <v>0.25921663066189748</v>
      </c>
      <c r="H38" s="595"/>
      <c r="I38" s="596" t="e">
        <f>G38-F38</f>
        <v>#REF!</v>
      </c>
      <c r="J38" s="597"/>
      <c r="K38" s="596">
        <f>G38-E38</f>
        <v>-3.6981110432683928E-3</v>
      </c>
      <c r="L38" s="580" t="e">
        <f>L37/L36</f>
        <v>#REF!</v>
      </c>
      <c r="M38" s="580" t="e">
        <f>M37/M36</f>
        <v>#REF!</v>
      </c>
      <c r="N38" s="580" t="e">
        <f>N37/N36</f>
        <v>#REF!</v>
      </c>
      <c r="O38" s="595"/>
      <c r="P38" s="596" t="e">
        <f>N38-M38</f>
        <v>#REF!</v>
      </c>
      <c r="Q38" s="597"/>
      <c r="R38" s="598" t="e">
        <f>N38-L38</f>
        <v>#REF!</v>
      </c>
    </row>
    <row r="39" spans="1:18" ht="30" hidden="1" customHeight="1">
      <c r="A39" s="1522"/>
      <c r="B39" s="1507"/>
      <c r="C39" s="1283" t="s">
        <v>17</v>
      </c>
      <c r="D39" s="1178" t="s">
        <v>14</v>
      </c>
      <c r="E39" s="1152">
        <v>10.59</v>
      </c>
      <c r="F39" s="1152" t="e">
        <f>#REF!</f>
        <v>#REF!</v>
      </c>
      <c r="G39" s="1152" t="e">
        <f>F40*G36</f>
        <v>#REF!</v>
      </c>
      <c r="H39" s="79" t="e">
        <f t="shared" si="13"/>
        <v>#REF!</v>
      </c>
      <c r="I39" s="97" t="e">
        <f t="shared" si="14"/>
        <v>#REF!</v>
      </c>
      <c r="J39" s="79" t="e">
        <f t="shared" si="15"/>
        <v>#REF!</v>
      </c>
      <c r="K39" s="97" t="e">
        <f t="shared" si="16"/>
        <v>#REF!</v>
      </c>
      <c r="L39" s="586" t="e">
        <f>E39+октябрь!L39</f>
        <v>#REF!</v>
      </c>
      <c r="M39" s="586" t="e">
        <f>F39+октябрь!M39</f>
        <v>#REF!</v>
      </c>
      <c r="N39" s="586" t="e">
        <f>G39+октябрь!N39</f>
        <v>#REF!</v>
      </c>
      <c r="O39" s="79" t="e">
        <f t="shared" si="2"/>
        <v>#REF!</v>
      </c>
      <c r="P39" s="97" t="e">
        <f t="shared" si="3"/>
        <v>#REF!</v>
      </c>
      <c r="Q39" s="79" t="e">
        <f t="shared" si="4"/>
        <v>#REF!</v>
      </c>
      <c r="R39" s="594" t="e">
        <f t="shared" si="5"/>
        <v>#REF!</v>
      </c>
    </row>
    <row r="40" spans="1:18" ht="30" hidden="1" customHeight="1">
      <c r="A40" s="1522"/>
      <c r="B40" s="1507"/>
      <c r="C40" s="1283"/>
      <c r="D40" s="1178" t="s">
        <v>16</v>
      </c>
      <c r="E40" s="1154">
        <f>E39/E36</f>
        <v>0.1710658094530417</v>
      </c>
      <c r="F40" s="1154" t="e">
        <f>F39/F36</f>
        <v>#REF!</v>
      </c>
      <c r="G40" s="1154" t="e">
        <f>G39/G36</f>
        <v>#REF!</v>
      </c>
      <c r="H40" s="79" t="e">
        <f t="shared" si="13"/>
        <v>#REF!</v>
      </c>
      <c r="I40" s="97" t="e">
        <f t="shared" si="14"/>
        <v>#REF!</v>
      </c>
      <c r="J40" s="79" t="e">
        <f t="shared" si="15"/>
        <v>#REF!</v>
      </c>
      <c r="K40" s="97" t="e">
        <f t="shared" si="16"/>
        <v>#REF!</v>
      </c>
      <c r="L40" s="580" t="e">
        <f>L39/L36</f>
        <v>#REF!</v>
      </c>
      <c r="M40" s="580" t="e">
        <f>M39/M36</f>
        <v>#REF!</v>
      </c>
      <c r="N40" s="580" t="e">
        <f>N39/N36</f>
        <v>#REF!</v>
      </c>
      <c r="O40" s="79" t="e">
        <f t="shared" si="2"/>
        <v>#REF!</v>
      </c>
      <c r="P40" s="97" t="e">
        <f t="shared" si="3"/>
        <v>#REF!</v>
      </c>
      <c r="Q40" s="79" t="e">
        <f t="shared" si="4"/>
        <v>#REF!</v>
      </c>
      <c r="R40" s="594" t="e">
        <f t="shared" si="5"/>
        <v>#REF!</v>
      </c>
    </row>
    <row r="41" spans="1:18" ht="30" hidden="1" customHeight="1">
      <c r="A41" s="1522"/>
      <c r="B41" s="1507"/>
      <c r="C41" s="1283" t="s">
        <v>18</v>
      </c>
      <c r="D41" s="1178" t="s">
        <v>14</v>
      </c>
      <c r="E41" s="1152">
        <v>1.0846499999999999</v>
      </c>
      <c r="F41" s="1152" t="e">
        <f>F37-F39</f>
        <v>#REF!</v>
      </c>
      <c r="G41" s="1152" t="e">
        <f>G37-G39</f>
        <v>#REF!</v>
      </c>
      <c r="H41" s="79" t="e">
        <f t="shared" si="13"/>
        <v>#REF!</v>
      </c>
      <c r="I41" s="97" t="e">
        <f t="shared" si="14"/>
        <v>#REF!</v>
      </c>
      <c r="J41" s="79" t="e">
        <f t="shared" si="15"/>
        <v>#REF!</v>
      </c>
      <c r="K41" s="97" t="e">
        <f t="shared" si="16"/>
        <v>#REF!</v>
      </c>
      <c r="L41" s="586" t="e">
        <f>E41+октябрь!L41</f>
        <v>#REF!</v>
      </c>
      <c r="M41" s="586" t="e">
        <f>F41+октябрь!M41</f>
        <v>#REF!</v>
      </c>
      <c r="N41" s="586" t="e">
        <f>G41+октябрь!N41</f>
        <v>#REF!</v>
      </c>
      <c r="O41" s="79" t="e">
        <f t="shared" si="2"/>
        <v>#REF!</v>
      </c>
      <c r="P41" s="97" t="e">
        <f t="shared" si="3"/>
        <v>#REF!</v>
      </c>
      <c r="Q41" s="79" t="e">
        <f t="shared" si="4"/>
        <v>#REF!</v>
      </c>
      <c r="R41" s="594" t="e">
        <f t="shared" si="5"/>
        <v>#REF!</v>
      </c>
    </row>
    <row r="42" spans="1:18" ht="30" hidden="1" customHeight="1">
      <c r="A42" s="1522"/>
      <c r="B42" s="1507"/>
      <c r="C42" s="1283"/>
      <c r="D42" s="1178" t="s">
        <v>16</v>
      </c>
      <c r="E42" s="1154">
        <v>4.4669365646543323E-3</v>
      </c>
      <c r="F42" s="1154" t="e">
        <f>F41/F36</f>
        <v>#REF!</v>
      </c>
      <c r="G42" s="1154" t="e">
        <f>G41/G36</f>
        <v>#REF!</v>
      </c>
      <c r="H42" s="79" t="e">
        <f t="shared" si="13"/>
        <v>#REF!</v>
      </c>
      <c r="I42" s="97" t="e">
        <f t="shared" si="14"/>
        <v>#REF!</v>
      </c>
      <c r="J42" s="79" t="e">
        <f t="shared" si="15"/>
        <v>#REF!</v>
      </c>
      <c r="K42" s="97" t="e">
        <f t="shared" si="16"/>
        <v>#REF!</v>
      </c>
      <c r="L42" s="580" t="e">
        <f>L41/L36</f>
        <v>#REF!</v>
      </c>
      <c r="M42" s="580" t="e">
        <f>M41/M36</f>
        <v>#REF!</v>
      </c>
      <c r="N42" s="580" t="e">
        <f>N41/N36</f>
        <v>#REF!</v>
      </c>
      <c r="O42" s="79" t="e">
        <f t="shared" si="2"/>
        <v>#REF!</v>
      </c>
      <c r="P42" s="97" t="e">
        <f t="shared" si="3"/>
        <v>#REF!</v>
      </c>
      <c r="Q42" s="79" t="e">
        <f t="shared" si="4"/>
        <v>#REF!</v>
      </c>
      <c r="R42" s="594" t="e">
        <f t="shared" si="5"/>
        <v>#REF!</v>
      </c>
    </row>
    <row r="43" spans="1:18" ht="30" customHeight="1">
      <c r="A43" s="1522"/>
      <c r="B43" s="1507"/>
      <c r="C43" s="1149" t="s">
        <v>111</v>
      </c>
      <c r="D43" s="1178" t="s">
        <v>14</v>
      </c>
      <c r="E43" s="1158">
        <f>E36-E37</f>
        <v>45.629999999999995</v>
      </c>
      <c r="F43" s="1158" t="e">
        <f>F36-F37</f>
        <v>#REF!</v>
      </c>
      <c r="G43" s="1158">
        <f>G44+G45</f>
        <v>41.835000000000001</v>
      </c>
      <c r="H43" s="79" t="e">
        <f t="shared" si="13"/>
        <v>#REF!</v>
      </c>
      <c r="I43" s="97" t="e">
        <f t="shared" si="14"/>
        <v>#REF!</v>
      </c>
      <c r="J43" s="79">
        <f t="shared" si="15"/>
        <v>-3.7949999999999946</v>
      </c>
      <c r="K43" s="97">
        <f t="shared" si="16"/>
        <v>-8.3168967784352288E-2</v>
      </c>
      <c r="L43" s="582" t="e">
        <f>L36-L37</f>
        <v>#REF!</v>
      </c>
      <c r="M43" s="582" t="e">
        <f>M36-M37</f>
        <v>#REF!</v>
      </c>
      <c r="N43" s="582" t="e">
        <f>N36-N37</f>
        <v>#REF!</v>
      </c>
      <c r="O43" s="79" t="e">
        <f t="shared" si="2"/>
        <v>#REF!</v>
      </c>
      <c r="P43" s="97" t="e">
        <f t="shared" si="3"/>
        <v>#REF!</v>
      </c>
      <c r="Q43" s="79" t="e">
        <f t="shared" si="4"/>
        <v>#REF!</v>
      </c>
      <c r="R43" s="594" t="e">
        <f t="shared" si="5"/>
        <v>#REF!</v>
      </c>
    </row>
    <row r="44" spans="1:18" ht="30" customHeight="1">
      <c r="A44" s="1522"/>
      <c r="B44" s="1507"/>
      <c r="C44" s="518" t="s">
        <v>104</v>
      </c>
      <c r="D44" s="1178" t="s">
        <v>14</v>
      </c>
      <c r="E44" s="1158">
        <v>0</v>
      </c>
      <c r="F44" s="1158"/>
      <c r="G44" s="1158"/>
      <c r="H44" s="79">
        <f t="shared" si="13"/>
        <v>0</v>
      </c>
      <c r="I44" s="97" t="str">
        <f t="shared" si="14"/>
        <v xml:space="preserve"> </v>
      </c>
      <c r="J44" s="79">
        <f t="shared" si="15"/>
        <v>0</v>
      </c>
      <c r="K44" s="97" t="str">
        <f t="shared" si="16"/>
        <v xml:space="preserve"> </v>
      </c>
      <c r="L44" s="582" t="e">
        <f>E44+октябрь!L44</f>
        <v>#REF!</v>
      </c>
      <c r="M44" s="582" t="e">
        <f>F44+октябрь!M44</f>
        <v>#REF!</v>
      </c>
      <c r="N44" s="582" t="e">
        <f>G44+октябрь!N44</f>
        <v>#REF!</v>
      </c>
      <c r="O44" s="79" t="e">
        <f t="shared" si="2"/>
        <v>#REF!</v>
      </c>
      <c r="P44" s="97" t="e">
        <f t="shared" si="3"/>
        <v>#REF!</v>
      </c>
      <c r="Q44" s="79" t="e">
        <f t="shared" si="4"/>
        <v>#REF!</v>
      </c>
      <c r="R44" s="594" t="e">
        <f t="shared" si="5"/>
        <v>#REF!</v>
      </c>
    </row>
    <row r="45" spans="1:18" ht="30" customHeight="1" thickBot="1">
      <c r="A45" s="1523"/>
      <c r="B45" s="1525"/>
      <c r="C45" s="525" t="s">
        <v>106</v>
      </c>
      <c r="D45" s="526" t="s">
        <v>14</v>
      </c>
      <c r="E45" s="1172">
        <f>E43-E44</f>
        <v>45.629999999999995</v>
      </c>
      <c r="F45" s="1172" t="e">
        <f>F43-F44</f>
        <v>#REF!</v>
      </c>
      <c r="G45" s="1172">
        <v>41.835000000000001</v>
      </c>
      <c r="H45" s="599" t="e">
        <f t="shared" si="13"/>
        <v>#REF!</v>
      </c>
      <c r="I45" s="600" t="e">
        <f t="shared" si="14"/>
        <v>#REF!</v>
      </c>
      <c r="J45" s="599">
        <f t="shared" si="15"/>
        <v>-3.7949999999999946</v>
      </c>
      <c r="K45" s="600">
        <f t="shared" si="16"/>
        <v>-8.3168967784352288E-2</v>
      </c>
      <c r="L45" s="584" t="e">
        <f>E45+октябрь!L45</f>
        <v>#REF!</v>
      </c>
      <c r="M45" s="584" t="e">
        <f>F45+октябрь!M45</f>
        <v>#REF!</v>
      </c>
      <c r="N45" s="584" t="e">
        <f>G45+октябрь!N45</f>
        <v>#REF!</v>
      </c>
      <c r="O45" s="599" t="e">
        <f t="shared" si="2"/>
        <v>#REF!</v>
      </c>
      <c r="P45" s="600" t="e">
        <f t="shared" si="3"/>
        <v>#REF!</v>
      </c>
      <c r="Q45" s="599" t="e">
        <f t="shared" si="4"/>
        <v>#REF!</v>
      </c>
      <c r="R45" s="601" t="e">
        <f t="shared" si="5"/>
        <v>#REF!</v>
      </c>
    </row>
    <row r="46" spans="1:18" ht="30" customHeight="1">
      <c r="A46" s="1521">
        <v>3</v>
      </c>
      <c r="B46" s="1530" t="s">
        <v>87</v>
      </c>
      <c r="C46" s="1180" t="s">
        <v>19</v>
      </c>
      <c r="D46" s="1180" t="s">
        <v>14</v>
      </c>
      <c r="E46" s="1176">
        <f>E26+E36</f>
        <v>3341.3809999999999</v>
      </c>
      <c r="F46" s="1177" t="e">
        <f>F26+F36</f>
        <v>#REF!</v>
      </c>
      <c r="G46" s="1106">
        <f t="shared" ref="G46:G47" si="17">G26+G36</f>
        <v>3334.1530000000002</v>
      </c>
      <c r="H46" s="1116" t="e">
        <f>G46-F46</f>
        <v>#REF!</v>
      </c>
      <c r="I46" s="1117" t="e">
        <f>IF(F46=0," ",H46/F46)</f>
        <v>#REF!</v>
      </c>
      <c r="J46" s="1116">
        <f>G46-E46</f>
        <v>-7.2279999999996107</v>
      </c>
      <c r="K46" s="1117">
        <f>IF(E46=0," ",J46/E46)</f>
        <v>-2.1631774407047896E-3</v>
      </c>
      <c r="L46" s="1177" t="e">
        <f>E46+октябрь!L46</f>
        <v>#REF!</v>
      </c>
      <c r="M46" s="1177" t="e">
        <f>F46+октябрь!M46</f>
        <v>#REF!</v>
      </c>
      <c r="N46" s="1177" t="e">
        <f>G46+октябрь!N46</f>
        <v>#REF!</v>
      </c>
      <c r="O46" s="1116" t="e">
        <f t="shared" si="2"/>
        <v>#REF!</v>
      </c>
      <c r="P46" s="1117" t="e">
        <f t="shared" si="3"/>
        <v>#REF!</v>
      </c>
      <c r="Q46" s="1116" t="e">
        <f t="shared" si="4"/>
        <v>#REF!</v>
      </c>
      <c r="R46" s="1118" t="e">
        <f t="shared" si="5"/>
        <v>#REF!</v>
      </c>
    </row>
    <row r="47" spans="1:18" ht="30" customHeight="1">
      <c r="A47" s="1522"/>
      <c r="B47" s="1508"/>
      <c r="C47" s="1283" t="s">
        <v>15</v>
      </c>
      <c r="D47" s="1178" t="s">
        <v>14</v>
      </c>
      <c r="E47" s="1152">
        <f>E27+E37</f>
        <v>474.60900000000004</v>
      </c>
      <c r="F47" s="1152" t="e">
        <f>F27+F37</f>
        <v>#REF!</v>
      </c>
      <c r="G47" s="1152">
        <f t="shared" si="17"/>
        <v>573.51499999999999</v>
      </c>
      <c r="H47" s="79" t="e">
        <f>G47-F47</f>
        <v>#REF!</v>
      </c>
      <c r="I47" s="97" t="e">
        <f>IF(F47=0," ",H47/F47)</f>
        <v>#REF!</v>
      </c>
      <c r="J47" s="79">
        <f>G47-E47</f>
        <v>98.905999999999949</v>
      </c>
      <c r="K47" s="97">
        <f>IF(E47=0," ",J47/E47)</f>
        <v>0.20839469963696419</v>
      </c>
      <c r="L47" s="586" t="e">
        <f>E47+октябрь!L47</f>
        <v>#REF!</v>
      </c>
      <c r="M47" s="586" t="e">
        <f>F47+октябрь!M47</f>
        <v>#REF!</v>
      </c>
      <c r="N47" s="586" t="e">
        <f>G47+октябрь!N47</f>
        <v>#REF!</v>
      </c>
      <c r="O47" s="79" t="e">
        <f t="shared" si="2"/>
        <v>#REF!</v>
      </c>
      <c r="P47" s="97" t="e">
        <f t="shared" si="3"/>
        <v>#REF!</v>
      </c>
      <c r="Q47" s="79" t="e">
        <f t="shared" si="4"/>
        <v>#REF!</v>
      </c>
      <c r="R47" s="594" t="e">
        <f t="shared" si="5"/>
        <v>#REF!</v>
      </c>
    </row>
    <row r="48" spans="1:18" ht="30" customHeight="1">
      <c r="A48" s="1522"/>
      <c r="B48" s="1508"/>
      <c r="C48" s="1283"/>
      <c r="D48" s="1178" t="s">
        <v>16</v>
      </c>
      <c r="E48" s="1154">
        <f>E47/E46</f>
        <v>0.14203977337514043</v>
      </c>
      <c r="F48" s="1154" t="e">
        <f>F47/F46</f>
        <v>#REF!</v>
      </c>
      <c r="G48" s="1154">
        <f>G47/G46</f>
        <v>0.17201220219947913</v>
      </c>
      <c r="H48" s="595"/>
      <c r="I48" s="596" t="e">
        <f>G48-F48</f>
        <v>#REF!</v>
      </c>
      <c r="J48" s="597"/>
      <c r="K48" s="596">
        <f>G48-E48</f>
        <v>2.9972428824338704E-2</v>
      </c>
      <c r="L48" s="580" t="e">
        <f>L47/L46</f>
        <v>#REF!</v>
      </c>
      <c r="M48" s="580" t="e">
        <f>M47/M46</f>
        <v>#REF!</v>
      </c>
      <c r="N48" s="580" t="e">
        <f>N47/N46</f>
        <v>#REF!</v>
      </c>
      <c r="O48" s="595"/>
      <c r="P48" s="596" t="e">
        <f>N48-M48</f>
        <v>#REF!</v>
      </c>
      <c r="Q48" s="597"/>
      <c r="R48" s="598" t="e">
        <f>N48-L48</f>
        <v>#REF!</v>
      </c>
    </row>
    <row r="49" spans="1:18" ht="30" hidden="1" customHeight="1">
      <c r="A49" s="1522"/>
      <c r="B49" s="1508"/>
      <c r="C49" s="1283" t="s">
        <v>17</v>
      </c>
      <c r="D49" s="1178" t="s">
        <v>14</v>
      </c>
      <c r="E49" s="1152">
        <f>E29+E39</f>
        <v>471.37299999999999</v>
      </c>
      <c r="F49" s="1152" t="e">
        <f>F29+F39</f>
        <v>#REF!</v>
      </c>
      <c r="G49" s="1152" t="e">
        <f>G29+G39</f>
        <v>#REF!</v>
      </c>
      <c r="H49" s="79" t="e">
        <f t="shared" ref="H49:H112" si="18">G49-F49</f>
        <v>#REF!</v>
      </c>
      <c r="I49" s="97" t="e">
        <f t="shared" ref="I49:I112" si="19">IF(F49=0," ",H49/F49)</f>
        <v>#REF!</v>
      </c>
      <c r="J49" s="79" t="e">
        <f t="shared" ref="J49:J112" si="20">G49-E49</f>
        <v>#REF!</v>
      </c>
      <c r="K49" s="97" t="e">
        <f t="shared" ref="K49:K112" si="21">IF(E49=0," ",J49/E49)</f>
        <v>#REF!</v>
      </c>
      <c r="L49" s="586" t="e">
        <f>E49+октябрь!L49</f>
        <v>#REF!</v>
      </c>
      <c r="M49" s="586" t="e">
        <f>F49+октябрь!M49</f>
        <v>#REF!</v>
      </c>
      <c r="N49" s="586" t="e">
        <f>G49+октябрь!N49</f>
        <v>#REF!</v>
      </c>
      <c r="O49" s="79" t="e">
        <f t="shared" si="2"/>
        <v>#REF!</v>
      </c>
      <c r="P49" s="97" t="e">
        <f t="shared" si="3"/>
        <v>#REF!</v>
      </c>
      <c r="Q49" s="79" t="e">
        <f t="shared" si="4"/>
        <v>#REF!</v>
      </c>
      <c r="R49" s="594" t="e">
        <f t="shared" si="5"/>
        <v>#REF!</v>
      </c>
    </row>
    <row r="50" spans="1:18" ht="30" hidden="1" customHeight="1">
      <c r="A50" s="1522"/>
      <c r="B50" s="1508"/>
      <c r="C50" s="1283"/>
      <c r="D50" s="1178" t="s">
        <v>16</v>
      </c>
      <c r="E50" s="1154">
        <f>E49/E46</f>
        <v>0.14107131153256694</v>
      </c>
      <c r="F50" s="1154" t="e">
        <f>F49/F46</f>
        <v>#REF!</v>
      </c>
      <c r="G50" s="1154" t="e">
        <f>G49/G46</f>
        <v>#REF!</v>
      </c>
      <c r="H50" s="79" t="e">
        <f t="shared" si="18"/>
        <v>#REF!</v>
      </c>
      <c r="I50" s="97" t="e">
        <f t="shared" si="19"/>
        <v>#REF!</v>
      </c>
      <c r="J50" s="79" t="e">
        <f t="shared" si="20"/>
        <v>#REF!</v>
      </c>
      <c r="K50" s="97" t="e">
        <f t="shared" si="21"/>
        <v>#REF!</v>
      </c>
      <c r="L50" s="580" t="e">
        <f>L49/L46</f>
        <v>#REF!</v>
      </c>
      <c r="M50" s="580" t="e">
        <f>M49/M46</f>
        <v>#REF!</v>
      </c>
      <c r="N50" s="580" t="e">
        <f>N49/N46</f>
        <v>#REF!</v>
      </c>
      <c r="O50" s="79" t="e">
        <f t="shared" si="2"/>
        <v>#REF!</v>
      </c>
      <c r="P50" s="97" t="e">
        <f t="shared" si="3"/>
        <v>#REF!</v>
      </c>
      <c r="Q50" s="79" t="e">
        <f t="shared" si="4"/>
        <v>#REF!</v>
      </c>
      <c r="R50" s="594" t="e">
        <f t="shared" si="5"/>
        <v>#REF!</v>
      </c>
    </row>
    <row r="51" spans="1:18" ht="30" hidden="1" customHeight="1">
      <c r="A51" s="1522"/>
      <c r="B51" s="1508"/>
      <c r="C51" s="1283" t="s">
        <v>18</v>
      </c>
      <c r="D51" s="1178" t="s">
        <v>14</v>
      </c>
      <c r="E51" s="1152">
        <f>E31+E41</f>
        <v>16.228850000000069</v>
      </c>
      <c r="F51" s="1152" t="e">
        <f>F31+F41</f>
        <v>#REF!</v>
      </c>
      <c r="G51" s="1152" t="e">
        <f>G31+G41</f>
        <v>#REF!</v>
      </c>
      <c r="H51" s="79" t="e">
        <f t="shared" si="18"/>
        <v>#REF!</v>
      </c>
      <c r="I51" s="97" t="e">
        <f t="shared" si="19"/>
        <v>#REF!</v>
      </c>
      <c r="J51" s="79" t="e">
        <f t="shared" si="20"/>
        <v>#REF!</v>
      </c>
      <c r="K51" s="97" t="e">
        <f t="shared" si="21"/>
        <v>#REF!</v>
      </c>
      <c r="L51" s="586" t="e">
        <f>E51+октябрь!L51</f>
        <v>#REF!</v>
      </c>
      <c r="M51" s="586" t="e">
        <f>F51+октябрь!M51</f>
        <v>#REF!</v>
      </c>
      <c r="N51" s="586" t="e">
        <f>G51+октябрь!N51</f>
        <v>#REF!</v>
      </c>
      <c r="O51" s="79" t="e">
        <f t="shared" si="2"/>
        <v>#REF!</v>
      </c>
      <c r="P51" s="97" t="e">
        <f t="shared" si="3"/>
        <v>#REF!</v>
      </c>
      <c r="Q51" s="79" t="e">
        <f t="shared" si="4"/>
        <v>#REF!</v>
      </c>
      <c r="R51" s="594" t="e">
        <f t="shared" si="5"/>
        <v>#REF!</v>
      </c>
    </row>
    <row r="52" spans="1:18" ht="30" hidden="1" customHeight="1">
      <c r="A52" s="1522"/>
      <c r="B52" s="1508"/>
      <c r="C52" s="1283"/>
      <c r="D52" s="1178" t="s">
        <v>16</v>
      </c>
      <c r="E52" s="1154">
        <v>4.4669365646543323E-3</v>
      </c>
      <c r="F52" s="1154"/>
      <c r="G52" s="1154" t="e">
        <f>G51/G46</f>
        <v>#REF!</v>
      </c>
      <c r="H52" s="79" t="e">
        <f t="shared" si="18"/>
        <v>#REF!</v>
      </c>
      <c r="I52" s="97" t="str">
        <f t="shared" si="19"/>
        <v xml:space="preserve"> </v>
      </c>
      <c r="J52" s="79" t="e">
        <f t="shared" si="20"/>
        <v>#REF!</v>
      </c>
      <c r="K52" s="97" t="e">
        <f t="shared" si="21"/>
        <v>#REF!</v>
      </c>
      <c r="L52" s="580" t="e">
        <f>L51/L46</f>
        <v>#REF!</v>
      </c>
      <c r="M52" s="580" t="e">
        <f>M51/M46</f>
        <v>#REF!</v>
      </c>
      <c r="N52" s="580" t="e">
        <f>N51/N46</f>
        <v>#REF!</v>
      </c>
      <c r="O52" s="79" t="e">
        <f t="shared" si="2"/>
        <v>#REF!</v>
      </c>
      <c r="P52" s="97" t="e">
        <f t="shared" si="3"/>
        <v>#REF!</v>
      </c>
      <c r="Q52" s="79" t="e">
        <f t="shared" si="4"/>
        <v>#REF!</v>
      </c>
      <c r="R52" s="594" t="e">
        <f t="shared" si="5"/>
        <v>#REF!</v>
      </c>
    </row>
    <row r="53" spans="1:18" ht="30" customHeight="1">
      <c r="A53" s="1522"/>
      <c r="B53" s="1508"/>
      <c r="C53" s="1149" t="s">
        <v>111</v>
      </c>
      <c r="D53" s="1178" t="s">
        <v>14</v>
      </c>
      <c r="E53" s="1158">
        <f>E46-E47</f>
        <v>2866.7719999999999</v>
      </c>
      <c r="F53" s="1158" t="e">
        <f>F46-F47</f>
        <v>#REF!</v>
      </c>
      <c r="G53" s="1158">
        <f>G46-G47</f>
        <v>2760.6380000000004</v>
      </c>
      <c r="H53" s="79" t="e">
        <f t="shared" si="18"/>
        <v>#REF!</v>
      </c>
      <c r="I53" s="97" t="e">
        <f t="shared" si="19"/>
        <v>#REF!</v>
      </c>
      <c r="J53" s="79">
        <f t="shared" si="20"/>
        <v>-106.13399999999956</v>
      </c>
      <c r="K53" s="97">
        <f t="shared" si="21"/>
        <v>-3.7022128024132912E-2</v>
      </c>
      <c r="L53" s="582" t="e">
        <f>L46-L47</f>
        <v>#REF!</v>
      </c>
      <c r="M53" s="582" t="e">
        <f>M46-M47</f>
        <v>#REF!</v>
      </c>
      <c r="N53" s="582" t="e">
        <f>N46-N47</f>
        <v>#REF!</v>
      </c>
      <c r="O53" s="79" t="e">
        <f t="shared" si="2"/>
        <v>#REF!</v>
      </c>
      <c r="P53" s="97" t="e">
        <f t="shared" si="3"/>
        <v>#REF!</v>
      </c>
      <c r="Q53" s="79" t="e">
        <f t="shared" si="4"/>
        <v>#REF!</v>
      </c>
      <c r="R53" s="594" t="e">
        <f t="shared" si="5"/>
        <v>#REF!</v>
      </c>
    </row>
    <row r="54" spans="1:18" ht="30" customHeight="1">
      <c r="A54" s="1522"/>
      <c r="B54" s="1508"/>
      <c r="C54" s="518" t="s">
        <v>104</v>
      </c>
      <c r="D54" s="1178" t="s">
        <v>14</v>
      </c>
      <c r="E54" s="1158">
        <f>E44+E34</f>
        <v>67.763000000000005</v>
      </c>
      <c r="F54" s="1158"/>
      <c r="G54" s="1158">
        <f>G44+G34</f>
        <v>8.7390000000000008</v>
      </c>
      <c r="H54" s="79">
        <f t="shared" si="18"/>
        <v>8.7390000000000008</v>
      </c>
      <c r="I54" s="97" t="str">
        <f t="shared" si="19"/>
        <v xml:space="preserve"> </v>
      </c>
      <c r="J54" s="79">
        <f t="shared" si="20"/>
        <v>-59.024000000000001</v>
      </c>
      <c r="K54" s="97">
        <f t="shared" si="21"/>
        <v>-0.87103581600578484</v>
      </c>
      <c r="L54" s="582" t="e">
        <f>E54+октябрь!L54</f>
        <v>#REF!</v>
      </c>
      <c r="M54" s="582" t="e">
        <f>F54+октябрь!M54</f>
        <v>#REF!</v>
      </c>
      <c r="N54" s="582" t="e">
        <f>G54+октябрь!N54</f>
        <v>#REF!</v>
      </c>
      <c r="O54" s="79" t="e">
        <f t="shared" si="2"/>
        <v>#REF!</v>
      </c>
      <c r="P54" s="97" t="e">
        <f t="shared" si="3"/>
        <v>#REF!</v>
      </c>
      <c r="Q54" s="79" t="e">
        <f t="shared" si="4"/>
        <v>#REF!</v>
      </c>
      <c r="R54" s="594" t="e">
        <f t="shared" si="5"/>
        <v>#REF!</v>
      </c>
    </row>
    <row r="55" spans="1:18" ht="30" customHeight="1" thickBot="1">
      <c r="A55" s="1523"/>
      <c r="B55" s="1531"/>
      <c r="C55" s="525" t="s">
        <v>106</v>
      </c>
      <c r="D55" s="526" t="s">
        <v>14</v>
      </c>
      <c r="E55" s="1172">
        <f>E53-E54</f>
        <v>2799.009</v>
      </c>
      <c r="F55" s="1172" t="e">
        <f>F53-F54</f>
        <v>#REF!</v>
      </c>
      <c r="G55" s="1172">
        <f>G53-G54</f>
        <v>2751.8990000000003</v>
      </c>
      <c r="H55" s="599" t="e">
        <f t="shared" si="18"/>
        <v>#REF!</v>
      </c>
      <c r="I55" s="600" t="e">
        <f t="shared" si="19"/>
        <v>#REF!</v>
      </c>
      <c r="J55" s="599">
        <f t="shared" si="20"/>
        <v>-47.109999999999673</v>
      </c>
      <c r="K55" s="600">
        <f t="shared" si="21"/>
        <v>-1.6830956956551291E-2</v>
      </c>
      <c r="L55" s="584" t="e">
        <f>E55+октябрь!L55</f>
        <v>#REF!</v>
      </c>
      <c r="M55" s="584" t="e">
        <f>F55+октябрь!M55</f>
        <v>#REF!</v>
      </c>
      <c r="N55" s="584" t="e">
        <f>G55+октябрь!N55</f>
        <v>#REF!</v>
      </c>
      <c r="O55" s="599" t="e">
        <f t="shared" si="2"/>
        <v>#REF!</v>
      </c>
      <c r="P55" s="600" t="e">
        <f t="shared" si="3"/>
        <v>#REF!</v>
      </c>
      <c r="Q55" s="599" t="e">
        <f t="shared" si="4"/>
        <v>#REF!</v>
      </c>
      <c r="R55" s="601" t="e">
        <f t="shared" si="5"/>
        <v>#REF!</v>
      </c>
    </row>
    <row r="56" spans="1:18" ht="30" customHeight="1">
      <c r="A56" s="1521">
        <v>5</v>
      </c>
      <c r="B56" s="1524" t="s">
        <v>6</v>
      </c>
      <c r="C56" s="1180" t="s">
        <v>19</v>
      </c>
      <c r="D56" s="1180" t="s">
        <v>14</v>
      </c>
      <c r="E56" s="1176">
        <v>7424.9319999999998</v>
      </c>
      <c r="F56" s="1177" t="e">
        <f>#REF!</f>
        <v>#REF!</v>
      </c>
      <c r="G56" s="1177">
        <f>G57+G63</f>
        <v>7264.6639999999998</v>
      </c>
      <c r="H56" s="1116" t="e">
        <f t="shared" si="18"/>
        <v>#REF!</v>
      </c>
      <c r="I56" s="1117" t="e">
        <f t="shared" si="19"/>
        <v>#REF!</v>
      </c>
      <c r="J56" s="1116">
        <f t="shared" si="20"/>
        <v>-160.26800000000003</v>
      </c>
      <c r="K56" s="1117">
        <f t="shared" si="21"/>
        <v>-2.1585113506763433E-2</v>
      </c>
      <c r="L56" s="1177" t="e">
        <f>E56+октябрь!L56</f>
        <v>#REF!</v>
      </c>
      <c r="M56" s="1177" t="e">
        <f>F56+октябрь!M56</f>
        <v>#REF!</v>
      </c>
      <c r="N56" s="1177" t="e">
        <f>G56+октябрь!N56</f>
        <v>#REF!</v>
      </c>
      <c r="O56" s="1116" t="e">
        <f t="shared" si="2"/>
        <v>#REF!</v>
      </c>
      <c r="P56" s="1117" t="e">
        <f t="shared" si="3"/>
        <v>#REF!</v>
      </c>
      <c r="Q56" s="1116" t="e">
        <f t="shared" si="4"/>
        <v>#REF!</v>
      </c>
      <c r="R56" s="1118" t="e">
        <f t="shared" si="5"/>
        <v>#REF!</v>
      </c>
    </row>
    <row r="57" spans="1:18" ht="30" customHeight="1">
      <c r="A57" s="1522"/>
      <c r="B57" s="1507"/>
      <c r="C57" s="1283" t="s">
        <v>15</v>
      </c>
      <c r="D57" s="1178" t="s">
        <v>14</v>
      </c>
      <c r="E57" s="1152">
        <v>1183.498</v>
      </c>
      <c r="F57" s="1152" t="e">
        <f>#REF!</f>
        <v>#REF!</v>
      </c>
      <c r="G57" s="1152">
        <v>1183.567</v>
      </c>
      <c r="H57" s="79" t="e">
        <f t="shared" si="18"/>
        <v>#REF!</v>
      </c>
      <c r="I57" s="97" t="e">
        <f t="shared" si="19"/>
        <v>#REF!</v>
      </c>
      <c r="J57" s="79">
        <f t="shared" si="20"/>
        <v>6.8999999999959982E-2</v>
      </c>
      <c r="K57" s="97">
        <f t="shared" si="21"/>
        <v>5.8301746179511906E-5</v>
      </c>
      <c r="L57" s="586" t="e">
        <f>E57+октябрь!L57</f>
        <v>#REF!</v>
      </c>
      <c r="M57" s="586" t="e">
        <f>F57+октябрь!M57</f>
        <v>#REF!</v>
      </c>
      <c r="N57" s="586" t="e">
        <f>G57+октябрь!N57</f>
        <v>#REF!</v>
      </c>
      <c r="O57" s="79" t="e">
        <f t="shared" si="2"/>
        <v>#REF!</v>
      </c>
      <c r="P57" s="97" t="e">
        <f t="shared" si="3"/>
        <v>#REF!</v>
      </c>
      <c r="Q57" s="79" t="e">
        <f t="shared" si="4"/>
        <v>#REF!</v>
      </c>
      <c r="R57" s="594" t="e">
        <f t="shared" si="5"/>
        <v>#REF!</v>
      </c>
    </row>
    <row r="58" spans="1:18" ht="30" customHeight="1">
      <c r="A58" s="1522"/>
      <c r="B58" s="1507"/>
      <c r="C58" s="1283"/>
      <c r="D58" s="1178" t="s">
        <v>16</v>
      </c>
      <c r="E58" s="1154">
        <f>E57/E56</f>
        <v>0.15939512981398349</v>
      </c>
      <c r="F58" s="1154" t="e">
        <f>F57/F56</f>
        <v>#REF!</v>
      </c>
      <c r="G58" s="1154">
        <f>G57/G56</f>
        <v>0.16292109311593764</v>
      </c>
      <c r="H58" s="595"/>
      <c r="I58" s="596" t="e">
        <f>G58-F58</f>
        <v>#REF!</v>
      </c>
      <c r="J58" s="597"/>
      <c r="K58" s="596">
        <f>G58-E58</f>
        <v>3.5259633019541492E-3</v>
      </c>
      <c r="L58" s="580" t="e">
        <f>L57/L56</f>
        <v>#REF!</v>
      </c>
      <c r="M58" s="580" t="e">
        <f>M57/M56</f>
        <v>#REF!</v>
      </c>
      <c r="N58" s="580" t="e">
        <f>N57/N56</f>
        <v>#REF!</v>
      </c>
      <c r="O58" s="595"/>
      <c r="P58" s="596" t="e">
        <f>N58-M58</f>
        <v>#REF!</v>
      </c>
      <c r="Q58" s="597"/>
      <c r="R58" s="598" t="e">
        <f>N58-L58</f>
        <v>#REF!</v>
      </c>
    </row>
    <row r="59" spans="1:18" ht="30" hidden="1" customHeight="1">
      <c r="A59" s="1522"/>
      <c r="B59" s="1507"/>
      <c r="C59" s="1283" t="s">
        <v>17</v>
      </c>
      <c r="D59" s="1178" t="s">
        <v>14</v>
      </c>
      <c r="E59" s="1152">
        <v>1312.4390000000001</v>
      </c>
      <c r="F59" s="1152" t="e">
        <f>#REF!</f>
        <v>#REF!</v>
      </c>
      <c r="G59" s="1152" t="e">
        <f>F60*G56</f>
        <v>#REF!</v>
      </c>
      <c r="H59" s="79" t="e">
        <f t="shared" si="18"/>
        <v>#REF!</v>
      </c>
      <c r="I59" s="97" t="e">
        <f t="shared" si="19"/>
        <v>#REF!</v>
      </c>
      <c r="J59" s="79" t="e">
        <f t="shared" si="20"/>
        <v>#REF!</v>
      </c>
      <c r="K59" s="97" t="e">
        <f t="shared" si="21"/>
        <v>#REF!</v>
      </c>
      <c r="L59" s="586" t="e">
        <f>E59+октябрь!L59</f>
        <v>#REF!</v>
      </c>
      <c r="M59" s="586" t="e">
        <f>F59+октябрь!M59</f>
        <v>#REF!</v>
      </c>
      <c r="N59" s="586" t="e">
        <f>G59+октябрь!N59</f>
        <v>#REF!</v>
      </c>
      <c r="O59" s="79" t="e">
        <f t="shared" si="2"/>
        <v>#REF!</v>
      </c>
      <c r="P59" s="97" t="e">
        <f t="shared" si="3"/>
        <v>#REF!</v>
      </c>
      <c r="Q59" s="79" t="e">
        <f t="shared" si="4"/>
        <v>#REF!</v>
      </c>
      <c r="R59" s="594" t="e">
        <f t="shared" si="5"/>
        <v>#REF!</v>
      </c>
    </row>
    <row r="60" spans="1:18" ht="30" hidden="1" customHeight="1">
      <c r="A60" s="1522"/>
      <c r="B60" s="1507"/>
      <c r="C60" s="1283"/>
      <c r="D60" s="1178" t="s">
        <v>16</v>
      </c>
      <c r="E60" s="1154">
        <f>E59/E56</f>
        <v>0.17676108010147434</v>
      </c>
      <c r="F60" s="1154" t="e">
        <f>F59/F56</f>
        <v>#REF!</v>
      </c>
      <c r="G60" s="1154" t="e">
        <f>G59/G56</f>
        <v>#REF!</v>
      </c>
      <c r="H60" s="79" t="e">
        <f t="shared" si="18"/>
        <v>#REF!</v>
      </c>
      <c r="I60" s="97" t="e">
        <f t="shared" si="19"/>
        <v>#REF!</v>
      </c>
      <c r="J60" s="79" t="e">
        <f t="shared" si="20"/>
        <v>#REF!</v>
      </c>
      <c r="K60" s="97" t="e">
        <f t="shared" si="21"/>
        <v>#REF!</v>
      </c>
      <c r="L60" s="580" t="e">
        <f>L59/L56</f>
        <v>#REF!</v>
      </c>
      <c r="M60" s="580" t="e">
        <f>M59/M56</f>
        <v>#REF!</v>
      </c>
      <c r="N60" s="580" t="e">
        <f>N59/N56</f>
        <v>#REF!</v>
      </c>
      <c r="O60" s="79" t="e">
        <f t="shared" si="2"/>
        <v>#REF!</v>
      </c>
      <c r="P60" s="97" t="e">
        <f t="shared" si="3"/>
        <v>#REF!</v>
      </c>
      <c r="Q60" s="79" t="e">
        <f t="shared" si="4"/>
        <v>#REF!</v>
      </c>
      <c r="R60" s="594" t="e">
        <f t="shared" si="5"/>
        <v>#REF!</v>
      </c>
    </row>
    <row r="61" spans="1:18" ht="30" hidden="1" customHeight="1">
      <c r="A61" s="1522"/>
      <c r="B61" s="1507"/>
      <c r="C61" s="1283" t="s">
        <v>18</v>
      </c>
      <c r="D61" s="1178" t="s">
        <v>14</v>
      </c>
      <c r="E61" s="1152">
        <v>43.13472999999999</v>
      </c>
      <c r="F61" s="1152" t="e">
        <f>F57-F59</f>
        <v>#REF!</v>
      </c>
      <c r="G61" s="1152" t="e">
        <f>G57-G59</f>
        <v>#REF!</v>
      </c>
      <c r="H61" s="79" t="e">
        <f t="shared" si="18"/>
        <v>#REF!</v>
      </c>
      <c r="I61" s="97" t="e">
        <f t="shared" si="19"/>
        <v>#REF!</v>
      </c>
      <c r="J61" s="79" t="e">
        <f t="shared" si="20"/>
        <v>#REF!</v>
      </c>
      <c r="K61" s="97" t="e">
        <f t="shared" si="21"/>
        <v>#REF!</v>
      </c>
      <c r="L61" s="586" t="e">
        <f>E61+октябрь!L61</f>
        <v>#REF!</v>
      </c>
      <c r="M61" s="586" t="e">
        <f>F61+октябрь!M61</f>
        <v>#REF!</v>
      </c>
      <c r="N61" s="586" t="e">
        <f>G61+октябрь!N61</f>
        <v>#REF!</v>
      </c>
      <c r="O61" s="79" t="e">
        <f t="shared" si="2"/>
        <v>#REF!</v>
      </c>
      <c r="P61" s="97" t="e">
        <f t="shared" si="3"/>
        <v>#REF!</v>
      </c>
      <c r="Q61" s="79" t="e">
        <f t="shared" si="4"/>
        <v>#REF!</v>
      </c>
      <c r="R61" s="594" t="e">
        <f t="shared" si="5"/>
        <v>#REF!</v>
      </c>
    </row>
    <row r="62" spans="1:18" ht="30" hidden="1" customHeight="1">
      <c r="A62" s="1522"/>
      <c r="B62" s="1507"/>
      <c r="C62" s="1283"/>
      <c r="D62" s="1178" t="s">
        <v>16</v>
      </c>
      <c r="E62" s="1154">
        <v>4.4669365646543323E-3</v>
      </c>
      <c r="F62" s="1154" t="e">
        <f>F61/F56</f>
        <v>#REF!</v>
      </c>
      <c r="G62" s="1154" t="e">
        <f>G61/G56</f>
        <v>#REF!</v>
      </c>
      <c r="H62" s="79" t="e">
        <f t="shared" si="18"/>
        <v>#REF!</v>
      </c>
      <c r="I62" s="97" t="e">
        <f t="shared" si="19"/>
        <v>#REF!</v>
      </c>
      <c r="J62" s="79" t="e">
        <f t="shared" si="20"/>
        <v>#REF!</v>
      </c>
      <c r="K62" s="97" t="e">
        <f t="shared" si="21"/>
        <v>#REF!</v>
      </c>
      <c r="L62" s="580" t="e">
        <f>L61/L56</f>
        <v>#REF!</v>
      </c>
      <c r="M62" s="580" t="e">
        <f>M61/M56</f>
        <v>#REF!</v>
      </c>
      <c r="N62" s="580" t="e">
        <f>N61/N56</f>
        <v>#REF!</v>
      </c>
      <c r="O62" s="79" t="e">
        <f t="shared" si="2"/>
        <v>#REF!</v>
      </c>
      <c r="P62" s="97" t="e">
        <f t="shared" si="3"/>
        <v>#REF!</v>
      </c>
      <c r="Q62" s="79" t="e">
        <f t="shared" si="4"/>
        <v>#REF!</v>
      </c>
      <c r="R62" s="594" t="e">
        <f t="shared" si="5"/>
        <v>#REF!</v>
      </c>
    </row>
    <row r="63" spans="1:18" ht="30" customHeight="1">
      <c r="A63" s="1522"/>
      <c r="B63" s="1507"/>
      <c r="C63" s="1149" t="s">
        <v>111</v>
      </c>
      <c r="D63" s="1178" t="s">
        <v>14</v>
      </c>
      <c r="E63" s="1158">
        <f>E56-E57</f>
        <v>6241.4339999999993</v>
      </c>
      <c r="F63" s="1158" t="e">
        <f>F56-F57</f>
        <v>#REF!</v>
      </c>
      <c r="G63" s="1158">
        <f>G64+G65</f>
        <v>6081.0969999999998</v>
      </c>
      <c r="H63" s="79" t="e">
        <f t="shared" si="18"/>
        <v>#REF!</v>
      </c>
      <c r="I63" s="97" t="e">
        <f t="shared" si="19"/>
        <v>#REF!</v>
      </c>
      <c r="J63" s="79">
        <f t="shared" si="20"/>
        <v>-160.33699999999953</v>
      </c>
      <c r="K63" s="97">
        <f t="shared" si="21"/>
        <v>-2.5689128491945851E-2</v>
      </c>
      <c r="L63" s="582" t="e">
        <f>L56-L57</f>
        <v>#REF!</v>
      </c>
      <c r="M63" s="582" t="e">
        <f>M56-M57</f>
        <v>#REF!</v>
      </c>
      <c r="N63" s="582" t="e">
        <f>N56-N57</f>
        <v>#REF!</v>
      </c>
      <c r="O63" s="79" t="e">
        <f t="shared" si="2"/>
        <v>#REF!</v>
      </c>
      <c r="P63" s="97" t="e">
        <f t="shared" si="3"/>
        <v>#REF!</v>
      </c>
      <c r="Q63" s="79" t="e">
        <f t="shared" si="4"/>
        <v>#REF!</v>
      </c>
      <c r="R63" s="594" t="e">
        <f t="shared" si="5"/>
        <v>#REF!</v>
      </c>
    </row>
    <row r="64" spans="1:18" ht="30" customHeight="1">
      <c r="A64" s="1522"/>
      <c r="B64" s="1507"/>
      <c r="C64" s="518" t="s">
        <v>104</v>
      </c>
      <c r="D64" s="1178" t="s">
        <v>14</v>
      </c>
      <c r="E64" s="1158">
        <v>0</v>
      </c>
      <c r="F64" s="1158"/>
      <c r="G64" s="1158"/>
      <c r="H64" s="79">
        <f t="shared" si="18"/>
        <v>0</v>
      </c>
      <c r="I64" s="97" t="str">
        <f t="shared" si="19"/>
        <v xml:space="preserve"> </v>
      </c>
      <c r="J64" s="79">
        <f t="shared" si="20"/>
        <v>0</v>
      </c>
      <c r="K64" s="97" t="str">
        <f t="shared" si="21"/>
        <v xml:space="preserve"> </v>
      </c>
      <c r="L64" s="582" t="e">
        <f>E64+октябрь!L64</f>
        <v>#REF!</v>
      </c>
      <c r="M64" s="582" t="e">
        <f>F64+октябрь!M64</f>
        <v>#REF!</v>
      </c>
      <c r="N64" s="582" t="e">
        <f>G64+октябрь!N64</f>
        <v>#REF!</v>
      </c>
      <c r="O64" s="79" t="e">
        <f t="shared" si="2"/>
        <v>#REF!</v>
      </c>
      <c r="P64" s="97" t="e">
        <f t="shared" si="3"/>
        <v>#REF!</v>
      </c>
      <c r="Q64" s="79" t="e">
        <f t="shared" si="4"/>
        <v>#REF!</v>
      </c>
      <c r="R64" s="594" t="e">
        <f t="shared" si="5"/>
        <v>#REF!</v>
      </c>
    </row>
    <row r="65" spans="1:18" ht="30" customHeight="1" thickBot="1">
      <c r="A65" s="1523"/>
      <c r="B65" s="1525"/>
      <c r="C65" s="525" t="s">
        <v>106</v>
      </c>
      <c r="D65" s="526" t="s">
        <v>14</v>
      </c>
      <c r="E65" s="1172">
        <f>E63-E64</f>
        <v>6241.4339999999993</v>
      </c>
      <c r="F65" s="1172" t="e">
        <f>F63-F64</f>
        <v>#REF!</v>
      </c>
      <c r="G65" s="1172">
        <v>6081.0969999999998</v>
      </c>
      <c r="H65" s="599" t="e">
        <f t="shared" si="18"/>
        <v>#REF!</v>
      </c>
      <c r="I65" s="600" t="e">
        <f t="shared" si="19"/>
        <v>#REF!</v>
      </c>
      <c r="J65" s="599">
        <f t="shared" si="20"/>
        <v>-160.33699999999953</v>
      </c>
      <c r="K65" s="600">
        <f t="shared" si="21"/>
        <v>-2.5689128491945851E-2</v>
      </c>
      <c r="L65" s="584" t="e">
        <f>E65+октябрь!L65</f>
        <v>#REF!</v>
      </c>
      <c r="M65" s="584" t="e">
        <f>F65+октябрь!M65</f>
        <v>#REF!</v>
      </c>
      <c r="N65" s="584" t="e">
        <f>G65+октябрь!N65</f>
        <v>#REF!</v>
      </c>
      <c r="O65" s="599" t="e">
        <f t="shared" si="2"/>
        <v>#REF!</v>
      </c>
      <c r="P65" s="600" t="e">
        <f t="shared" si="3"/>
        <v>#REF!</v>
      </c>
      <c r="Q65" s="599" t="e">
        <f t="shared" si="4"/>
        <v>#REF!</v>
      </c>
      <c r="R65" s="601" t="e">
        <f t="shared" si="5"/>
        <v>#REF!</v>
      </c>
    </row>
    <row r="66" spans="1:18" ht="30" customHeight="1">
      <c r="A66" s="1521">
        <v>6</v>
      </c>
      <c r="B66" s="1524" t="s">
        <v>7</v>
      </c>
      <c r="C66" s="1180" t="s">
        <v>19</v>
      </c>
      <c r="D66" s="1180" t="s">
        <v>14</v>
      </c>
      <c r="E66" s="1176">
        <v>21126.167000000001</v>
      </c>
      <c r="F66" s="1177" t="e">
        <f>#REF!</f>
        <v>#REF!</v>
      </c>
      <c r="G66" s="1177">
        <f>G67+G73</f>
        <v>20511.23</v>
      </c>
      <c r="H66" s="1116" t="e">
        <f t="shared" si="18"/>
        <v>#REF!</v>
      </c>
      <c r="I66" s="1117" t="e">
        <f t="shared" si="19"/>
        <v>#REF!</v>
      </c>
      <c r="J66" s="1116">
        <f t="shared" si="20"/>
        <v>-614.93700000000172</v>
      </c>
      <c r="K66" s="1117">
        <f t="shared" si="21"/>
        <v>-2.9107835794349335E-2</v>
      </c>
      <c r="L66" s="1177" t="e">
        <f>E66+октябрь!L66</f>
        <v>#REF!</v>
      </c>
      <c r="M66" s="1177" t="e">
        <f>F66+октябрь!M66</f>
        <v>#REF!</v>
      </c>
      <c r="N66" s="1177" t="e">
        <f>G66+октябрь!N66</f>
        <v>#REF!</v>
      </c>
      <c r="O66" s="1116" t="e">
        <f t="shared" si="2"/>
        <v>#REF!</v>
      </c>
      <c r="P66" s="1117" t="e">
        <f t="shared" si="3"/>
        <v>#REF!</v>
      </c>
      <c r="Q66" s="1116" t="e">
        <f t="shared" si="4"/>
        <v>#REF!</v>
      </c>
      <c r="R66" s="1118" t="e">
        <f t="shared" si="5"/>
        <v>#REF!</v>
      </c>
    </row>
    <row r="67" spans="1:18" ht="30" customHeight="1">
      <c r="A67" s="1522"/>
      <c r="B67" s="1507"/>
      <c r="C67" s="1283" t="s">
        <v>15</v>
      </c>
      <c r="D67" s="1178" t="s">
        <v>14</v>
      </c>
      <c r="E67" s="1152">
        <v>3865.6970000000001</v>
      </c>
      <c r="F67" s="1152" t="e">
        <f>#REF!</f>
        <v>#REF!</v>
      </c>
      <c r="G67" s="1152">
        <v>3430.1660000000002</v>
      </c>
      <c r="H67" s="79" t="e">
        <f t="shared" si="18"/>
        <v>#REF!</v>
      </c>
      <c r="I67" s="97" t="e">
        <f t="shared" si="19"/>
        <v>#REF!</v>
      </c>
      <c r="J67" s="79">
        <f t="shared" si="20"/>
        <v>-435.53099999999995</v>
      </c>
      <c r="K67" s="97">
        <f t="shared" si="21"/>
        <v>-0.11266558139450659</v>
      </c>
      <c r="L67" s="586" t="e">
        <f>E67+октябрь!L67</f>
        <v>#REF!</v>
      </c>
      <c r="M67" s="586" t="e">
        <f>F67+октябрь!M67</f>
        <v>#REF!</v>
      </c>
      <c r="N67" s="586" t="e">
        <f>G67+октябрь!N67</f>
        <v>#REF!</v>
      </c>
      <c r="O67" s="79" t="e">
        <f t="shared" si="2"/>
        <v>#REF!</v>
      </c>
      <c r="P67" s="97" t="e">
        <f t="shared" si="3"/>
        <v>#REF!</v>
      </c>
      <c r="Q67" s="79" t="e">
        <f t="shared" si="4"/>
        <v>#REF!</v>
      </c>
      <c r="R67" s="594" t="e">
        <f t="shared" si="5"/>
        <v>#REF!</v>
      </c>
    </row>
    <row r="68" spans="1:18" ht="30" customHeight="1">
      <c r="A68" s="1522"/>
      <c r="B68" s="1507"/>
      <c r="C68" s="1283"/>
      <c r="D68" s="1178" t="s">
        <v>16</v>
      </c>
      <c r="E68" s="1154">
        <f>E67/E66</f>
        <v>0.18298146559193629</v>
      </c>
      <c r="F68" s="1154" t="e">
        <f>F67/F66</f>
        <v>#REF!</v>
      </c>
      <c r="G68" s="1154">
        <f>G67/G66</f>
        <v>0.16723355937210982</v>
      </c>
      <c r="H68" s="595"/>
      <c r="I68" s="596" t="e">
        <f>G68-F68</f>
        <v>#REF!</v>
      </c>
      <c r="J68" s="597"/>
      <c r="K68" s="596">
        <f>G68-E68</f>
        <v>-1.5747906219826469E-2</v>
      </c>
      <c r="L68" s="580" t="e">
        <f>L67/L66</f>
        <v>#REF!</v>
      </c>
      <c r="M68" s="580" t="e">
        <f>M67/M66</f>
        <v>#REF!</v>
      </c>
      <c r="N68" s="580" t="e">
        <f>N67/N66</f>
        <v>#REF!</v>
      </c>
      <c r="O68" s="595"/>
      <c r="P68" s="596" t="e">
        <f>N68-M68</f>
        <v>#REF!</v>
      </c>
      <c r="Q68" s="597"/>
      <c r="R68" s="598" t="e">
        <f>N68-L68</f>
        <v>#REF!</v>
      </c>
    </row>
    <row r="69" spans="1:18" ht="30" hidden="1" customHeight="1">
      <c r="A69" s="1522"/>
      <c r="B69" s="1507"/>
      <c r="C69" s="1283" t="s">
        <v>17</v>
      </c>
      <c r="D69" s="1178" t="s">
        <v>14</v>
      </c>
      <c r="E69" s="1152">
        <v>4171.576</v>
      </c>
      <c r="F69" s="1152" t="e">
        <f>#REF!</f>
        <v>#REF!</v>
      </c>
      <c r="G69" s="1152" t="e">
        <f>F70*G66</f>
        <v>#REF!</v>
      </c>
      <c r="H69" s="79" t="e">
        <f t="shared" si="18"/>
        <v>#REF!</v>
      </c>
      <c r="I69" s="97" t="e">
        <f t="shared" si="19"/>
        <v>#REF!</v>
      </c>
      <c r="J69" s="79" t="e">
        <f t="shared" si="20"/>
        <v>#REF!</v>
      </c>
      <c r="K69" s="97" t="e">
        <f t="shared" si="21"/>
        <v>#REF!</v>
      </c>
      <c r="L69" s="586" t="e">
        <f>E69+октябрь!L69</f>
        <v>#REF!</v>
      </c>
      <c r="M69" s="586" t="e">
        <f>F69+октябрь!M69</f>
        <v>#REF!</v>
      </c>
      <c r="N69" s="586" t="e">
        <f>G69+октябрь!N69</f>
        <v>#REF!</v>
      </c>
      <c r="O69" s="79" t="e">
        <f t="shared" si="2"/>
        <v>#REF!</v>
      </c>
      <c r="P69" s="97" t="e">
        <f t="shared" si="3"/>
        <v>#REF!</v>
      </c>
      <c r="Q69" s="79" t="e">
        <f t="shared" si="4"/>
        <v>#REF!</v>
      </c>
      <c r="R69" s="594" t="e">
        <f t="shared" si="5"/>
        <v>#REF!</v>
      </c>
    </row>
    <row r="70" spans="1:18" ht="30" hidden="1" customHeight="1">
      <c r="A70" s="1522"/>
      <c r="B70" s="1507"/>
      <c r="C70" s="1283"/>
      <c r="D70" s="1178" t="s">
        <v>16</v>
      </c>
      <c r="E70" s="1154">
        <f>E69/E66</f>
        <v>0.19746014504192833</v>
      </c>
      <c r="F70" s="1154" t="e">
        <f>F69/F66</f>
        <v>#REF!</v>
      </c>
      <c r="G70" s="1154" t="e">
        <f>G69/G66</f>
        <v>#REF!</v>
      </c>
      <c r="H70" s="79" t="e">
        <f t="shared" si="18"/>
        <v>#REF!</v>
      </c>
      <c r="I70" s="97" t="e">
        <f t="shared" si="19"/>
        <v>#REF!</v>
      </c>
      <c r="J70" s="79" t="e">
        <f t="shared" si="20"/>
        <v>#REF!</v>
      </c>
      <c r="K70" s="97" t="e">
        <f t="shared" si="21"/>
        <v>#REF!</v>
      </c>
      <c r="L70" s="580" t="e">
        <f>L69/L66</f>
        <v>#REF!</v>
      </c>
      <c r="M70" s="580" t="e">
        <f>M69/M66</f>
        <v>#REF!</v>
      </c>
      <c r="N70" s="580" t="e">
        <f>N69/N66</f>
        <v>#REF!</v>
      </c>
      <c r="O70" s="79" t="e">
        <f t="shared" si="2"/>
        <v>#REF!</v>
      </c>
      <c r="P70" s="97" t="e">
        <f t="shared" si="3"/>
        <v>#REF!</v>
      </c>
      <c r="Q70" s="79" t="e">
        <f t="shared" si="4"/>
        <v>#REF!</v>
      </c>
      <c r="R70" s="594" t="e">
        <f t="shared" si="5"/>
        <v>#REF!</v>
      </c>
    </row>
    <row r="71" spans="1:18" ht="30" hidden="1" customHeight="1">
      <c r="A71" s="1522"/>
      <c r="B71" s="1507"/>
      <c r="C71" s="1283" t="s">
        <v>18</v>
      </c>
      <c r="D71" s="1178" t="s">
        <v>14</v>
      </c>
      <c r="E71" s="1152">
        <v>137.10400724959345</v>
      </c>
      <c r="F71" s="1152" t="e">
        <f>F67-F69</f>
        <v>#REF!</v>
      </c>
      <c r="G71" s="1152" t="e">
        <f>G67-G69</f>
        <v>#REF!</v>
      </c>
      <c r="H71" s="79" t="e">
        <f t="shared" si="18"/>
        <v>#REF!</v>
      </c>
      <c r="I71" s="97" t="e">
        <f t="shared" si="19"/>
        <v>#REF!</v>
      </c>
      <c r="J71" s="79" t="e">
        <f t="shared" si="20"/>
        <v>#REF!</v>
      </c>
      <c r="K71" s="97" t="e">
        <f t="shared" si="21"/>
        <v>#REF!</v>
      </c>
      <c r="L71" s="586" t="e">
        <f>E71+октябрь!L71</f>
        <v>#REF!</v>
      </c>
      <c r="M71" s="586" t="e">
        <f>F71+октябрь!M71</f>
        <v>#REF!</v>
      </c>
      <c r="N71" s="586" t="e">
        <f>G71+октябрь!N71</f>
        <v>#REF!</v>
      </c>
      <c r="O71" s="79" t="e">
        <f t="shared" ref="O71:O134" si="22">N71-M71</f>
        <v>#REF!</v>
      </c>
      <c r="P71" s="97" t="e">
        <f t="shared" ref="P71:P134" si="23">IF(M71=0," ",O71/M71)</f>
        <v>#REF!</v>
      </c>
      <c r="Q71" s="79" t="e">
        <f t="shared" ref="Q71:Q134" si="24">N71-L71</f>
        <v>#REF!</v>
      </c>
      <c r="R71" s="594" t="e">
        <f t="shared" ref="R71:R134" si="25">IF(L71=0," ",Q71/L71)</f>
        <v>#REF!</v>
      </c>
    </row>
    <row r="72" spans="1:18" ht="30" hidden="1" customHeight="1">
      <c r="A72" s="1522"/>
      <c r="B72" s="1507"/>
      <c r="C72" s="1283"/>
      <c r="D72" s="1178" t="s">
        <v>16</v>
      </c>
      <c r="E72" s="1154">
        <v>4.4669365646543323E-3</v>
      </c>
      <c r="F72" s="1154" t="e">
        <f>F71/F66</f>
        <v>#REF!</v>
      </c>
      <c r="G72" s="1154" t="e">
        <f>G71/G66</f>
        <v>#REF!</v>
      </c>
      <c r="H72" s="79" t="e">
        <f t="shared" si="18"/>
        <v>#REF!</v>
      </c>
      <c r="I72" s="97" t="e">
        <f t="shared" si="19"/>
        <v>#REF!</v>
      </c>
      <c r="J72" s="79" t="e">
        <f t="shared" si="20"/>
        <v>#REF!</v>
      </c>
      <c r="K72" s="97" t="e">
        <f t="shared" si="21"/>
        <v>#REF!</v>
      </c>
      <c r="L72" s="580" t="e">
        <f>L71/L66</f>
        <v>#REF!</v>
      </c>
      <c r="M72" s="580" t="e">
        <f>M71/M66</f>
        <v>#REF!</v>
      </c>
      <c r="N72" s="580" t="e">
        <f>N71/N66</f>
        <v>#REF!</v>
      </c>
      <c r="O72" s="79" t="e">
        <f t="shared" si="22"/>
        <v>#REF!</v>
      </c>
      <c r="P72" s="97" t="e">
        <f t="shared" si="23"/>
        <v>#REF!</v>
      </c>
      <c r="Q72" s="79" t="e">
        <f t="shared" si="24"/>
        <v>#REF!</v>
      </c>
      <c r="R72" s="594" t="e">
        <f t="shared" si="25"/>
        <v>#REF!</v>
      </c>
    </row>
    <row r="73" spans="1:18" ht="30" customHeight="1">
      <c r="A73" s="1522"/>
      <c r="B73" s="1507"/>
      <c r="C73" s="1149" t="s">
        <v>111</v>
      </c>
      <c r="D73" s="1178" t="s">
        <v>14</v>
      </c>
      <c r="E73" s="1158">
        <f>E66-E67</f>
        <v>17260.47</v>
      </c>
      <c r="F73" s="1158" t="e">
        <f>F66-F67</f>
        <v>#REF!</v>
      </c>
      <c r="G73" s="1158">
        <f>G74+G75</f>
        <v>17081.063999999998</v>
      </c>
      <c r="H73" s="79" t="e">
        <f t="shared" si="18"/>
        <v>#REF!</v>
      </c>
      <c r="I73" s="97" t="e">
        <f t="shared" si="19"/>
        <v>#REF!</v>
      </c>
      <c r="J73" s="79">
        <f t="shared" si="20"/>
        <v>-179.40600000000268</v>
      </c>
      <c r="K73" s="97">
        <f t="shared" si="21"/>
        <v>-1.0394039096270418E-2</v>
      </c>
      <c r="L73" s="582" t="e">
        <f>L66-L67</f>
        <v>#REF!</v>
      </c>
      <c r="M73" s="582" t="e">
        <f>M66-M67</f>
        <v>#REF!</v>
      </c>
      <c r="N73" s="582" t="e">
        <f>N66-N67</f>
        <v>#REF!</v>
      </c>
      <c r="O73" s="79" t="e">
        <f t="shared" si="22"/>
        <v>#REF!</v>
      </c>
      <c r="P73" s="97" t="e">
        <f t="shared" si="23"/>
        <v>#REF!</v>
      </c>
      <c r="Q73" s="79" t="e">
        <f t="shared" si="24"/>
        <v>#REF!</v>
      </c>
      <c r="R73" s="594" t="e">
        <f t="shared" si="25"/>
        <v>#REF!</v>
      </c>
    </row>
    <row r="74" spans="1:18" ht="30" customHeight="1">
      <c r="A74" s="1522"/>
      <c r="B74" s="1507"/>
      <c r="C74" s="518" t="s">
        <v>104</v>
      </c>
      <c r="D74" s="1178" t="s">
        <v>14</v>
      </c>
      <c r="E74" s="1158">
        <v>0</v>
      </c>
      <c r="F74" s="1158"/>
      <c r="G74" s="1158"/>
      <c r="H74" s="79">
        <f t="shared" si="18"/>
        <v>0</v>
      </c>
      <c r="I74" s="97" t="str">
        <f t="shared" si="19"/>
        <v xml:space="preserve"> </v>
      </c>
      <c r="J74" s="79">
        <f t="shared" si="20"/>
        <v>0</v>
      </c>
      <c r="K74" s="97" t="str">
        <f t="shared" si="21"/>
        <v xml:space="preserve"> </v>
      </c>
      <c r="L74" s="582" t="e">
        <f>E74+октябрь!L74</f>
        <v>#REF!</v>
      </c>
      <c r="M74" s="582" t="e">
        <f>F74+октябрь!M74</f>
        <v>#REF!</v>
      </c>
      <c r="N74" s="582" t="e">
        <f>G74+октябрь!N74</f>
        <v>#REF!</v>
      </c>
      <c r="O74" s="79" t="e">
        <f t="shared" si="22"/>
        <v>#REF!</v>
      </c>
      <c r="P74" s="97" t="e">
        <f t="shared" si="23"/>
        <v>#REF!</v>
      </c>
      <c r="Q74" s="79" t="e">
        <f t="shared" si="24"/>
        <v>#REF!</v>
      </c>
      <c r="R74" s="594" t="e">
        <f t="shared" si="25"/>
        <v>#REF!</v>
      </c>
    </row>
    <row r="75" spans="1:18" ht="30" customHeight="1" thickBot="1">
      <c r="A75" s="1523"/>
      <c r="B75" s="1525"/>
      <c r="C75" s="525" t="s">
        <v>106</v>
      </c>
      <c r="D75" s="526" t="s">
        <v>14</v>
      </c>
      <c r="E75" s="1172">
        <f>E73-E74</f>
        <v>17260.47</v>
      </c>
      <c r="F75" s="1172" t="e">
        <f>F73-F74</f>
        <v>#REF!</v>
      </c>
      <c r="G75" s="1172">
        <v>17081.063999999998</v>
      </c>
      <c r="H75" s="599" t="e">
        <f t="shared" si="18"/>
        <v>#REF!</v>
      </c>
      <c r="I75" s="600" t="e">
        <f t="shared" si="19"/>
        <v>#REF!</v>
      </c>
      <c r="J75" s="599">
        <f t="shared" si="20"/>
        <v>-179.40600000000268</v>
      </c>
      <c r="K75" s="600">
        <f t="shared" si="21"/>
        <v>-1.0394039096270418E-2</v>
      </c>
      <c r="L75" s="584" t="e">
        <f>E75+октябрь!L75</f>
        <v>#REF!</v>
      </c>
      <c r="M75" s="584" t="e">
        <f>F75+октябрь!M75</f>
        <v>#REF!</v>
      </c>
      <c r="N75" s="584" t="e">
        <f>G75+октябрь!N75</f>
        <v>#REF!</v>
      </c>
      <c r="O75" s="599" t="e">
        <f t="shared" si="22"/>
        <v>#REF!</v>
      </c>
      <c r="P75" s="600" t="e">
        <f t="shared" si="23"/>
        <v>#REF!</v>
      </c>
      <c r="Q75" s="599" t="e">
        <f t="shared" si="24"/>
        <v>#REF!</v>
      </c>
      <c r="R75" s="601" t="e">
        <f t="shared" si="25"/>
        <v>#REF!</v>
      </c>
    </row>
    <row r="76" spans="1:18" ht="30" customHeight="1">
      <c r="A76" s="1521">
        <v>7</v>
      </c>
      <c r="B76" s="1524" t="s">
        <v>8</v>
      </c>
      <c r="C76" s="1180" t="s">
        <v>19</v>
      </c>
      <c r="D76" s="1180" t="s">
        <v>14</v>
      </c>
      <c r="E76" s="1176">
        <v>8605.3230000000003</v>
      </c>
      <c r="F76" s="1177" t="e">
        <f>#REF!</f>
        <v>#REF!</v>
      </c>
      <c r="G76" s="1177">
        <f>G77+G83</f>
        <v>8376.5640000000003</v>
      </c>
      <c r="H76" s="1116" t="e">
        <f t="shared" si="18"/>
        <v>#REF!</v>
      </c>
      <c r="I76" s="1117" t="e">
        <f t="shared" si="19"/>
        <v>#REF!</v>
      </c>
      <c r="J76" s="1116">
        <f t="shared" si="20"/>
        <v>-228.75900000000001</v>
      </c>
      <c r="K76" s="1117">
        <f t="shared" si="21"/>
        <v>-2.6583429814313768E-2</v>
      </c>
      <c r="L76" s="1177" t="e">
        <f>E76+октябрь!L76</f>
        <v>#REF!</v>
      </c>
      <c r="M76" s="1177" t="e">
        <f>F76+октябрь!M76</f>
        <v>#REF!</v>
      </c>
      <c r="N76" s="1177" t="e">
        <f>G76+октябрь!N76</f>
        <v>#REF!</v>
      </c>
      <c r="O76" s="1116" t="e">
        <f t="shared" si="22"/>
        <v>#REF!</v>
      </c>
      <c r="P76" s="1117" t="e">
        <f t="shared" si="23"/>
        <v>#REF!</v>
      </c>
      <c r="Q76" s="1116" t="e">
        <f t="shared" si="24"/>
        <v>#REF!</v>
      </c>
      <c r="R76" s="1118" t="e">
        <f t="shared" si="25"/>
        <v>#REF!</v>
      </c>
    </row>
    <row r="77" spans="1:18" ht="30" customHeight="1">
      <c r="A77" s="1522"/>
      <c r="B77" s="1507"/>
      <c r="C77" s="1283" t="s">
        <v>15</v>
      </c>
      <c r="D77" s="1178" t="s">
        <v>14</v>
      </c>
      <c r="E77" s="1152">
        <v>1135.183</v>
      </c>
      <c r="F77" s="1152" t="e">
        <f>#REF!</f>
        <v>#REF!</v>
      </c>
      <c r="G77" s="1152">
        <v>1678.681</v>
      </c>
      <c r="H77" s="79" t="e">
        <f t="shared" si="18"/>
        <v>#REF!</v>
      </c>
      <c r="I77" s="97" t="e">
        <f t="shared" si="19"/>
        <v>#REF!</v>
      </c>
      <c r="J77" s="79">
        <f t="shared" si="20"/>
        <v>543.49800000000005</v>
      </c>
      <c r="K77" s="97">
        <f t="shared" si="21"/>
        <v>0.4787756687688241</v>
      </c>
      <c r="L77" s="586" t="e">
        <f>E77+октябрь!L77</f>
        <v>#REF!</v>
      </c>
      <c r="M77" s="586" t="e">
        <f>F77+октябрь!M77</f>
        <v>#REF!</v>
      </c>
      <c r="N77" s="586" t="e">
        <f>G77+октябрь!N77</f>
        <v>#REF!</v>
      </c>
      <c r="O77" s="79" t="e">
        <f t="shared" si="22"/>
        <v>#REF!</v>
      </c>
      <c r="P77" s="97" t="e">
        <f t="shared" si="23"/>
        <v>#REF!</v>
      </c>
      <c r="Q77" s="79" t="e">
        <f t="shared" si="24"/>
        <v>#REF!</v>
      </c>
      <c r="R77" s="594" t="e">
        <f t="shared" si="25"/>
        <v>#REF!</v>
      </c>
    </row>
    <row r="78" spans="1:18" ht="30" customHeight="1">
      <c r="A78" s="1522"/>
      <c r="B78" s="1507"/>
      <c r="C78" s="1283"/>
      <c r="D78" s="1178" t="s">
        <v>16</v>
      </c>
      <c r="E78" s="1154">
        <f>E77/E76</f>
        <v>0.13191637315647536</v>
      </c>
      <c r="F78" s="1154" t="e">
        <f>F77/F76</f>
        <v>#REF!</v>
      </c>
      <c r="G78" s="1154">
        <f>G77/G76</f>
        <v>0.20040209804401901</v>
      </c>
      <c r="H78" s="595"/>
      <c r="I78" s="596" t="e">
        <f>G78-F78</f>
        <v>#REF!</v>
      </c>
      <c r="J78" s="597"/>
      <c r="K78" s="596">
        <f>G78-E78</f>
        <v>6.8485724887543648E-2</v>
      </c>
      <c r="L78" s="580" t="e">
        <f>L77/L76</f>
        <v>#REF!</v>
      </c>
      <c r="M78" s="580" t="e">
        <f>M77/M76</f>
        <v>#REF!</v>
      </c>
      <c r="N78" s="580" t="e">
        <f>N77/N76</f>
        <v>#REF!</v>
      </c>
      <c r="O78" s="595"/>
      <c r="P78" s="596" t="e">
        <f>N78-M78</f>
        <v>#REF!</v>
      </c>
      <c r="Q78" s="597"/>
      <c r="R78" s="598" t="e">
        <f>N78-L78</f>
        <v>#REF!</v>
      </c>
    </row>
    <row r="79" spans="1:18" ht="30" hidden="1" customHeight="1">
      <c r="A79" s="1522"/>
      <c r="B79" s="1507"/>
      <c r="C79" s="1283" t="s">
        <v>17</v>
      </c>
      <c r="D79" s="1178" t="s">
        <v>14</v>
      </c>
      <c r="E79" s="1152">
        <v>1155.1679999999999</v>
      </c>
      <c r="F79" s="1152" t="e">
        <f>#REF!</f>
        <v>#REF!</v>
      </c>
      <c r="G79" s="1152" t="e">
        <f>F80*G76</f>
        <v>#REF!</v>
      </c>
      <c r="H79" s="79" t="e">
        <f t="shared" si="18"/>
        <v>#REF!</v>
      </c>
      <c r="I79" s="97" t="e">
        <f t="shared" si="19"/>
        <v>#REF!</v>
      </c>
      <c r="J79" s="79" t="e">
        <f t="shared" si="20"/>
        <v>#REF!</v>
      </c>
      <c r="K79" s="97" t="e">
        <f t="shared" si="21"/>
        <v>#REF!</v>
      </c>
      <c r="L79" s="586" t="e">
        <f>E79+октябрь!L79</f>
        <v>#REF!</v>
      </c>
      <c r="M79" s="586" t="e">
        <f>F79+октябрь!M79</f>
        <v>#REF!</v>
      </c>
      <c r="N79" s="586" t="e">
        <f>G79+октябрь!N79</f>
        <v>#REF!</v>
      </c>
      <c r="O79" s="79" t="e">
        <f t="shared" si="22"/>
        <v>#REF!</v>
      </c>
      <c r="P79" s="97" t="e">
        <f t="shared" si="23"/>
        <v>#REF!</v>
      </c>
      <c r="Q79" s="79" t="e">
        <f t="shared" si="24"/>
        <v>#REF!</v>
      </c>
      <c r="R79" s="594" t="e">
        <f t="shared" si="25"/>
        <v>#REF!</v>
      </c>
    </row>
    <row r="80" spans="1:18" ht="30" hidden="1" customHeight="1">
      <c r="A80" s="1522"/>
      <c r="B80" s="1507"/>
      <c r="C80" s="1283"/>
      <c r="D80" s="1178" t="s">
        <v>16</v>
      </c>
      <c r="E80" s="1154">
        <f>E79/E76</f>
        <v>0.13423877290834985</v>
      </c>
      <c r="F80" s="1154" t="e">
        <f>F79/F76</f>
        <v>#REF!</v>
      </c>
      <c r="G80" s="1154" t="e">
        <f>G79/G76</f>
        <v>#REF!</v>
      </c>
      <c r="H80" s="79" t="e">
        <f t="shared" si="18"/>
        <v>#REF!</v>
      </c>
      <c r="I80" s="97" t="e">
        <f t="shared" si="19"/>
        <v>#REF!</v>
      </c>
      <c r="J80" s="79" t="e">
        <f t="shared" si="20"/>
        <v>#REF!</v>
      </c>
      <c r="K80" s="97" t="e">
        <f t="shared" si="21"/>
        <v>#REF!</v>
      </c>
      <c r="L80" s="580" t="e">
        <f>L79/L76</f>
        <v>#REF!</v>
      </c>
      <c r="M80" s="580" t="e">
        <f>M79/M76</f>
        <v>#REF!</v>
      </c>
      <c r="N80" s="580" t="e">
        <f>N79/N76</f>
        <v>#REF!</v>
      </c>
      <c r="O80" s="79" t="e">
        <f t="shared" si="22"/>
        <v>#REF!</v>
      </c>
      <c r="P80" s="97" t="e">
        <f t="shared" si="23"/>
        <v>#REF!</v>
      </c>
      <c r="Q80" s="79" t="e">
        <f t="shared" si="24"/>
        <v>#REF!</v>
      </c>
      <c r="R80" s="594" t="e">
        <f t="shared" si="25"/>
        <v>#REF!</v>
      </c>
    </row>
    <row r="81" spans="1:18" ht="30" hidden="1" customHeight="1">
      <c r="A81" s="1522"/>
      <c r="B81" s="1507"/>
      <c r="C81" s="1283" t="s">
        <v>18</v>
      </c>
      <c r="D81" s="1178" t="s">
        <v>14</v>
      </c>
      <c r="E81" s="1152">
        <v>37.965824999999995</v>
      </c>
      <c r="F81" s="1152" t="e">
        <f>F77-F79</f>
        <v>#REF!</v>
      </c>
      <c r="G81" s="1152" t="e">
        <f>G77-G79</f>
        <v>#REF!</v>
      </c>
      <c r="H81" s="79" t="e">
        <f t="shared" si="18"/>
        <v>#REF!</v>
      </c>
      <c r="I81" s="97" t="e">
        <f t="shared" si="19"/>
        <v>#REF!</v>
      </c>
      <c r="J81" s="79" t="e">
        <f t="shared" si="20"/>
        <v>#REF!</v>
      </c>
      <c r="K81" s="97" t="e">
        <f t="shared" si="21"/>
        <v>#REF!</v>
      </c>
      <c r="L81" s="586" t="e">
        <f>E81+октябрь!L81</f>
        <v>#REF!</v>
      </c>
      <c r="M81" s="586" t="e">
        <f>F81+октябрь!M81</f>
        <v>#REF!</v>
      </c>
      <c r="N81" s="586" t="e">
        <f>G81+октябрь!N81</f>
        <v>#REF!</v>
      </c>
      <c r="O81" s="79" t="e">
        <f t="shared" si="22"/>
        <v>#REF!</v>
      </c>
      <c r="P81" s="97" t="e">
        <f t="shared" si="23"/>
        <v>#REF!</v>
      </c>
      <c r="Q81" s="79" t="e">
        <f t="shared" si="24"/>
        <v>#REF!</v>
      </c>
      <c r="R81" s="594" t="e">
        <f t="shared" si="25"/>
        <v>#REF!</v>
      </c>
    </row>
    <row r="82" spans="1:18" ht="30" hidden="1" customHeight="1">
      <c r="A82" s="1522"/>
      <c r="B82" s="1507"/>
      <c r="C82" s="1283"/>
      <c r="D82" s="1178" t="s">
        <v>16</v>
      </c>
      <c r="E82" s="1154">
        <v>4.4669365646543323E-3</v>
      </c>
      <c r="F82" s="1154" t="e">
        <f>F81/F76</f>
        <v>#REF!</v>
      </c>
      <c r="G82" s="1154" t="e">
        <f>G81/G76</f>
        <v>#REF!</v>
      </c>
      <c r="H82" s="79" t="e">
        <f t="shared" si="18"/>
        <v>#REF!</v>
      </c>
      <c r="I82" s="97" t="e">
        <f t="shared" si="19"/>
        <v>#REF!</v>
      </c>
      <c r="J82" s="79" t="e">
        <f t="shared" si="20"/>
        <v>#REF!</v>
      </c>
      <c r="K82" s="97" t="e">
        <f t="shared" si="21"/>
        <v>#REF!</v>
      </c>
      <c r="L82" s="580" t="e">
        <f>L81/L76</f>
        <v>#REF!</v>
      </c>
      <c r="M82" s="580" t="e">
        <f>M81/M76</f>
        <v>#REF!</v>
      </c>
      <c r="N82" s="580" t="e">
        <f>N81/N76</f>
        <v>#REF!</v>
      </c>
      <c r="O82" s="79" t="e">
        <f t="shared" si="22"/>
        <v>#REF!</v>
      </c>
      <c r="P82" s="97" t="e">
        <f t="shared" si="23"/>
        <v>#REF!</v>
      </c>
      <c r="Q82" s="79" t="e">
        <f t="shared" si="24"/>
        <v>#REF!</v>
      </c>
      <c r="R82" s="594" t="e">
        <f t="shared" si="25"/>
        <v>#REF!</v>
      </c>
    </row>
    <row r="83" spans="1:18" ht="30" customHeight="1">
      <c r="A83" s="1522"/>
      <c r="B83" s="1507"/>
      <c r="C83" s="1149" t="s">
        <v>111</v>
      </c>
      <c r="D83" s="1178" t="s">
        <v>14</v>
      </c>
      <c r="E83" s="1158">
        <f>E76-E77</f>
        <v>7470.14</v>
      </c>
      <c r="F83" s="1158" t="e">
        <f>F76-F77</f>
        <v>#REF!</v>
      </c>
      <c r="G83" s="1158">
        <f>G84+G85</f>
        <v>6697.8829999999998</v>
      </c>
      <c r="H83" s="79" t="e">
        <f t="shared" si="18"/>
        <v>#REF!</v>
      </c>
      <c r="I83" s="97" t="e">
        <f t="shared" si="19"/>
        <v>#REF!</v>
      </c>
      <c r="J83" s="79">
        <f t="shared" si="20"/>
        <v>-772.25700000000052</v>
      </c>
      <c r="K83" s="97">
        <f t="shared" si="21"/>
        <v>-0.10337918700318877</v>
      </c>
      <c r="L83" s="582" t="e">
        <f>L76-L77</f>
        <v>#REF!</v>
      </c>
      <c r="M83" s="582" t="e">
        <f>M76-M77</f>
        <v>#REF!</v>
      </c>
      <c r="N83" s="582" t="e">
        <f>N76-N77</f>
        <v>#REF!</v>
      </c>
      <c r="O83" s="79" t="e">
        <f t="shared" si="22"/>
        <v>#REF!</v>
      </c>
      <c r="P83" s="97" t="e">
        <f t="shared" si="23"/>
        <v>#REF!</v>
      </c>
      <c r="Q83" s="79" t="e">
        <f t="shared" si="24"/>
        <v>#REF!</v>
      </c>
      <c r="R83" s="594" t="e">
        <f t="shared" si="25"/>
        <v>#REF!</v>
      </c>
    </row>
    <row r="84" spans="1:18" ht="30" customHeight="1">
      <c r="A84" s="1522"/>
      <c r="B84" s="1507"/>
      <c r="C84" s="518" t="s">
        <v>104</v>
      </c>
      <c r="D84" s="1178" t="s">
        <v>14</v>
      </c>
      <c r="E84" s="1158">
        <v>0</v>
      </c>
      <c r="F84" s="1158"/>
      <c r="G84" s="1158"/>
      <c r="H84" s="79">
        <f t="shared" si="18"/>
        <v>0</v>
      </c>
      <c r="I84" s="97" t="str">
        <f t="shared" si="19"/>
        <v xml:space="preserve"> </v>
      </c>
      <c r="J84" s="79">
        <f t="shared" si="20"/>
        <v>0</v>
      </c>
      <c r="K84" s="97" t="str">
        <f t="shared" si="21"/>
        <v xml:space="preserve"> </v>
      </c>
      <c r="L84" s="582" t="e">
        <f>E84+октябрь!L84</f>
        <v>#REF!</v>
      </c>
      <c r="M84" s="582" t="e">
        <f>F84+октябрь!M84</f>
        <v>#REF!</v>
      </c>
      <c r="N84" s="582" t="e">
        <f>G84+октябрь!N84</f>
        <v>#REF!</v>
      </c>
      <c r="O84" s="79" t="e">
        <f t="shared" si="22"/>
        <v>#REF!</v>
      </c>
      <c r="P84" s="97" t="e">
        <f t="shared" si="23"/>
        <v>#REF!</v>
      </c>
      <c r="Q84" s="79" t="e">
        <f t="shared" si="24"/>
        <v>#REF!</v>
      </c>
      <c r="R84" s="594" t="e">
        <f t="shared" si="25"/>
        <v>#REF!</v>
      </c>
    </row>
    <row r="85" spans="1:18" ht="30" customHeight="1" thickBot="1">
      <c r="A85" s="1523"/>
      <c r="B85" s="1525"/>
      <c r="C85" s="525" t="s">
        <v>106</v>
      </c>
      <c r="D85" s="526" t="s">
        <v>14</v>
      </c>
      <c r="E85" s="1172">
        <f>E83-E84</f>
        <v>7470.14</v>
      </c>
      <c r="F85" s="1172" t="e">
        <f>F83-F84</f>
        <v>#REF!</v>
      </c>
      <c r="G85" s="1172">
        <v>6697.8829999999998</v>
      </c>
      <c r="H85" s="599" t="e">
        <f t="shared" si="18"/>
        <v>#REF!</v>
      </c>
      <c r="I85" s="600" t="e">
        <f t="shared" si="19"/>
        <v>#REF!</v>
      </c>
      <c r="J85" s="599">
        <f t="shared" si="20"/>
        <v>-772.25700000000052</v>
      </c>
      <c r="K85" s="600">
        <f t="shared" si="21"/>
        <v>-0.10337918700318877</v>
      </c>
      <c r="L85" s="584" t="e">
        <f>E85+октябрь!L85</f>
        <v>#REF!</v>
      </c>
      <c r="M85" s="584" t="e">
        <f>F85+октябрь!M85</f>
        <v>#REF!</v>
      </c>
      <c r="N85" s="584" t="e">
        <f>G85+октябрь!N85</f>
        <v>#REF!</v>
      </c>
      <c r="O85" s="599" t="e">
        <f t="shared" si="22"/>
        <v>#REF!</v>
      </c>
      <c r="P85" s="600" t="e">
        <f t="shared" si="23"/>
        <v>#REF!</v>
      </c>
      <c r="Q85" s="599" t="e">
        <f t="shared" si="24"/>
        <v>#REF!</v>
      </c>
      <c r="R85" s="601" t="e">
        <f t="shared" si="25"/>
        <v>#REF!</v>
      </c>
    </row>
    <row r="86" spans="1:18" ht="30" customHeight="1">
      <c r="A86" s="1521">
        <v>8</v>
      </c>
      <c r="B86" s="1524" t="s">
        <v>9</v>
      </c>
      <c r="C86" s="1180" t="s">
        <v>19</v>
      </c>
      <c r="D86" s="1180" t="s">
        <v>14</v>
      </c>
      <c r="E86" s="1176">
        <v>4785.0249999999996</v>
      </c>
      <c r="F86" s="1177" t="e">
        <f>#REF!</f>
        <v>#REF!</v>
      </c>
      <c r="G86" s="1177">
        <f>G87+G93</f>
        <v>4829.6939999999995</v>
      </c>
      <c r="H86" s="1116" t="e">
        <f t="shared" si="18"/>
        <v>#REF!</v>
      </c>
      <c r="I86" s="1117" t="e">
        <f t="shared" si="19"/>
        <v>#REF!</v>
      </c>
      <c r="J86" s="1116">
        <f t="shared" si="20"/>
        <v>44.668999999999869</v>
      </c>
      <c r="K86" s="1117">
        <f t="shared" si="21"/>
        <v>9.3351654380070901E-3</v>
      </c>
      <c r="L86" s="1177" t="e">
        <f>E86+октябрь!L86</f>
        <v>#REF!</v>
      </c>
      <c r="M86" s="1177" t="e">
        <f>F86+октябрь!M86</f>
        <v>#REF!</v>
      </c>
      <c r="N86" s="1177" t="e">
        <f>G86+октябрь!N86</f>
        <v>#REF!</v>
      </c>
      <c r="O86" s="1116" t="e">
        <f t="shared" si="22"/>
        <v>#REF!</v>
      </c>
      <c r="P86" s="1117" t="e">
        <f t="shared" si="23"/>
        <v>#REF!</v>
      </c>
      <c r="Q86" s="1116" t="e">
        <f t="shared" si="24"/>
        <v>#REF!</v>
      </c>
      <c r="R86" s="1118" t="e">
        <f t="shared" si="25"/>
        <v>#REF!</v>
      </c>
    </row>
    <row r="87" spans="1:18" ht="30" customHeight="1">
      <c r="A87" s="1522"/>
      <c r="B87" s="1507"/>
      <c r="C87" s="1283" t="s">
        <v>15</v>
      </c>
      <c r="D87" s="1178" t="s">
        <v>14</v>
      </c>
      <c r="E87" s="1152">
        <v>947.01199999999994</v>
      </c>
      <c r="F87" s="1152" t="e">
        <f>#REF!</f>
        <v>#REF!</v>
      </c>
      <c r="G87" s="1152">
        <v>851.50099999999998</v>
      </c>
      <c r="H87" s="79" t="e">
        <f t="shared" si="18"/>
        <v>#REF!</v>
      </c>
      <c r="I87" s="97" t="e">
        <f t="shared" si="19"/>
        <v>#REF!</v>
      </c>
      <c r="J87" s="79">
        <f t="shared" si="20"/>
        <v>-95.510999999999967</v>
      </c>
      <c r="K87" s="97">
        <f t="shared" si="21"/>
        <v>-0.10085511060049923</v>
      </c>
      <c r="L87" s="586" t="e">
        <f>E87+октябрь!L87</f>
        <v>#REF!</v>
      </c>
      <c r="M87" s="586" t="e">
        <f>F87+октябрь!M87</f>
        <v>#REF!</v>
      </c>
      <c r="N87" s="586" t="e">
        <f>G87+октябрь!N87</f>
        <v>#REF!</v>
      </c>
      <c r="O87" s="79" t="e">
        <f t="shared" si="22"/>
        <v>#REF!</v>
      </c>
      <c r="P87" s="97" t="e">
        <f t="shared" si="23"/>
        <v>#REF!</v>
      </c>
      <c r="Q87" s="79" t="e">
        <f t="shared" si="24"/>
        <v>#REF!</v>
      </c>
      <c r="R87" s="594" t="e">
        <f t="shared" si="25"/>
        <v>#REF!</v>
      </c>
    </row>
    <row r="88" spans="1:18" ht="30" customHeight="1">
      <c r="A88" s="1522"/>
      <c r="B88" s="1507"/>
      <c r="C88" s="1283"/>
      <c r="D88" s="1178" t="s">
        <v>16</v>
      </c>
      <c r="E88" s="1154">
        <f>E87/E86</f>
        <v>0.19791160965721183</v>
      </c>
      <c r="F88" s="1154" t="e">
        <f>F87/F86</f>
        <v>#REF!</v>
      </c>
      <c r="G88" s="1154">
        <f>G87/G86</f>
        <v>0.17630537255569401</v>
      </c>
      <c r="H88" s="595"/>
      <c r="I88" s="596" t="e">
        <f>G88-F88</f>
        <v>#REF!</v>
      </c>
      <c r="J88" s="597"/>
      <c r="K88" s="596">
        <f>G88-E88</f>
        <v>-2.1606237101517822E-2</v>
      </c>
      <c r="L88" s="580" t="e">
        <f>L87/L86</f>
        <v>#REF!</v>
      </c>
      <c r="M88" s="580" t="e">
        <f>M87/M86</f>
        <v>#REF!</v>
      </c>
      <c r="N88" s="580" t="e">
        <f>N87/N86</f>
        <v>#REF!</v>
      </c>
      <c r="O88" s="595"/>
      <c r="P88" s="596" t="e">
        <f>N88-M88</f>
        <v>#REF!</v>
      </c>
      <c r="Q88" s="597"/>
      <c r="R88" s="598" t="e">
        <f>N88-L88</f>
        <v>#REF!</v>
      </c>
    </row>
    <row r="89" spans="1:18" ht="30" hidden="1" customHeight="1">
      <c r="A89" s="1522"/>
      <c r="B89" s="1507"/>
      <c r="C89" s="1283" t="s">
        <v>17</v>
      </c>
      <c r="D89" s="1178" t="s">
        <v>14</v>
      </c>
      <c r="E89" s="1152">
        <v>1154.5329999999999</v>
      </c>
      <c r="F89" s="1152" t="e">
        <f>#REF!</f>
        <v>#REF!</v>
      </c>
      <c r="G89" s="1152" t="e">
        <f>F90*G86</f>
        <v>#REF!</v>
      </c>
      <c r="H89" s="79" t="e">
        <f t="shared" si="18"/>
        <v>#REF!</v>
      </c>
      <c r="I89" s="97" t="e">
        <f t="shared" si="19"/>
        <v>#REF!</v>
      </c>
      <c r="J89" s="79" t="e">
        <f t="shared" si="20"/>
        <v>#REF!</v>
      </c>
      <c r="K89" s="97" t="e">
        <f t="shared" si="21"/>
        <v>#REF!</v>
      </c>
      <c r="L89" s="586" t="e">
        <f>E89+октябрь!L89</f>
        <v>#REF!</v>
      </c>
      <c r="M89" s="586" t="e">
        <f>F89+октябрь!M89</f>
        <v>#REF!</v>
      </c>
      <c r="N89" s="586" t="e">
        <f>G89+октябрь!N89</f>
        <v>#REF!</v>
      </c>
      <c r="O89" s="79" t="e">
        <f t="shared" si="22"/>
        <v>#REF!</v>
      </c>
      <c r="P89" s="97" t="e">
        <f t="shared" si="23"/>
        <v>#REF!</v>
      </c>
      <c r="Q89" s="79" t="e">
        <f t="shared" si="24"/>
        <v>#REF!</v>
      </c>
      <c r="R89" s="594" t="e">
        <f t="shared" si="25"/>
        <v>#REF!</v>
      </c>
    </row>
    <row r="90" spans="1:18" ht="30" hidden="1" customHeight="1">
      <c r="A90" s="1522"/>
      <c r="B90" s="1507"/>
      <c r="C90" s="1283"/>
      <c r="D90" s="1178" t="s">
        <v>16</v>
      </c>
      <c r="E90" s="1154">
        <f>E89/E86</f>
        <v>0.24128045308018245</v>
      </c>
      <c r="F90" s="1154" t="e">
        <f>F89/F86</f>
        <v>#REF!</v>
      </c>
      <c r="G90" s="1154" t="e">
        <f>G89/G86</f>
        <v>#REF!</v>
      </c>
      <c r="H90" s="79" t="e">
        <f t="shared" si="18"/>
        <v>#REF!</v>
      </c>
      <c r="I90" s="97" t="e">
        <f t="shared" si="19"/>
        <v>#REF!</v>
      </c>
      <c r="J90" s="79" t="e">
        <f t="shared" si="20"/>
        <v>#REF!</v>
      </c>
      <c r="K90" s="97" t="e">
        <f t="shared" si="21"/>
        <v>#REF!</v>
      </c>
      <c r="L90" s="580" t="e">
        <f>L89/L86</f>
        <v>#REF!</v>
      </c>
      <c r="M90" s="580" t="e">
        <f>M89/M86</f>
        <v>#REF!</v>
      </c>
      <c r="N90" s="580" t="e">
        <f>N89/N86</f>
        <v>#REF!</v>
      </c>
      <c r="O90" s="79" t="e">
        <f t="shared" si="22"/>
        <v>#REF!</v>
      </c>
      <c r="P90" s="97" t="e">
        <f t="shared" si="23"/>
        <v>#REF!</v>
      </c>
      <c r="Q90" s="79" t="e">
        <f t="shared" si="24"/>
        <v>#REF!</v>
      </c>
      <c r="R90" s="594" t="e">
        <f t="shared" si="25"/>
        <v>#REF!</v>
      </c>
    </row>
    <row r="91" spans="1:18" ht="30" hidden="1" customHeight="1">
      <c r="A91" s="1522"/>
      <c r="B91" s="1507"/>
      <c r="C91" s="1283" t="s">
        <v>18</v>
      </c>
      <c r="D91" s="1178" t="s">
        <v>14</v>
      </c>
      <c r="E91" s="1152">
        <v>37.945299427570717</v>
      </c>
      <c r="F91" s="1152" t="e">
        <f>F87-F89</f>
        <v>#REF!</v>
      </c>
      <c r="G91" s="1152" t="e">
        <f>G87-G89</f>
        <v>#REF!</v>
      </c>
      <c r="H91" s="79" t="e">
        <f t="shared" si="18"/>
        <v>#REF!</v>
      </c>
      <c r="I91" s="97" t="e">
        <f t="shared" si="19"/>
        <v>#REF!</v>
      </c>
      <c r="J91" s="79" t="e">
        <f t="shared" si="20"/>
        <v>#REF!</v>
      </c>
      <c r="K91" s="97" t="e">
        <f t="shared" si="21"/>
        <v>#REF!</v>
      </c>
      <c r="L91" s="586" t="e">
        <f>E91+октябрь!L91</f>
        <v>#REF!</v>
      </c>
      <c r="M91" s="586" t="e">
        <f>F91+октябрь!M91</f>
        <v>#REF!</v>
      </c>
      <c r="N91" s="586" t="e">
        <f>G91+октябрь!N91</f>
        <v>#REF!</v>
      </c>
      <c r="O91" s="79" t="e">
        <f t="shared" si="22"/>
        <v>#REF!</v>
      </c>
      <c r="P91" s="97" t="e">
        <f t="shared" si="23"/>
        <v>#REF!</v>
      </c>
      <c r="Q91" s="79" t="e">
        <f t="shared" si="24"/>
        <v>#REF!</v>
      </c>
      <c r="R91" s="594" t="e">
        <f t="shared" si="25"/>
        <v>#REF!</v>
      </c>
    </row>
    <row r="92" spans="1:18" ht="30" hidden="1" customHeight="1">
      <c r="A92" s="1522"/>
      <c r="B92" s="1507"/>
      <c r="C92" s="1283"/>
      <c r="D92" s="1178" t="s">
        <v>16</v>
      </c>
      <c r="E92" s="1154">
        <v>4.4669365646543323E-3</v>
      </c>
      <c r="F92" s="1154" t="e">
        <f>F91/F86</f>
        <v>#REF!</v>
      </c>
      <c r="G92" s="1154" t="e">
        <f>G91/G86</f>
        <v>#REF!</v>
      </c>
      <c r="H92" s="79" t="e">
        <f t="shared" si="18"/>
        <v>#REF!</v>
      </c>
      <c r="I92" s="97" t="e">
        <f t="shared" si="19"/>
        <v>#REF!</v>
      </c>
      <c r="J92" s="79" t="e">
        <f t="shared" si="20"/>
        <v>#REF!</v>
      </c>
      <c r="K92" s="97" t="e">
        <f t="shared" si="21"/>
        <v>#REF!</v>
      </c>
      <c r="L92" s="580" t="e">
        <f>L91/L86</f>
        <v>#REF!</v>
      </c>
      <c r="M92" s="580" t="e">
        <f>M91/M86</f>
        <v>#REF!</v>
      </c>
      <c r="N92" s="580" t="e">
        <f>N91/N86</f>
        <v>#REF!</v>
      </c>
      <c r="O92" s="79" t="e">
        <f t="shared" si="22"/>
        <v>#REF!</v>
      </c>
      <c r="P92" s="97" t="e">
        <f t="shared" si="23"/>
        <v>#REF!</v>
      </c>
      <c r="Q92" s="79" t="e">
        <f t="shared" si="24"/>
        <v>#REF!</v>
      </c>
      <c r="R92" s="594" t="e">
        <f t="shared" si="25"/>
        <v>#REF!</v>
      </c>
    </row>
    <row r="93" spans="1:18" ht="30" customHeight="1">
      <c r="A93" s="1522"/>
      <c r="B93" s="1507"/>
      <c r="C93" s="1149" t="s">
        <v>111</v>
      </c>
      <c r="D93" s="1178" t="s">
        <v>14</v>
      </c>
      <c r="E93" s="1158">
        <f>E86-E87</f>
        <v>3838.0129999999999</v>
      </c>
      <c r="F93" s="1158" t="e">
        <f>F86-F87</f>
        <v>#REF!</v>
      </c>
      <c r="G93" s="1158">
        <f>G94+G95</f>
        <v>3978.1929999999998</v>
      </c>
      <c r="H93" s="79" t="e">
        <f t="shared" si="18"/>
        <v>#REF!</v>
      </c>
      <c r="I93" s="97" t="e">
        <f t="shared" si="19"/>
        <v>#REF!</v>
      </c>
      <c r="J93" s="79">
        <f t="shared" si="20"/>
        <v>140.17999999999984</v>
      </c>
      <c r="K93" s="97">
        <f t="shared" si="21"/>
        <v>3.6524107656748385E-2</v>
      </c>
      <c r="L93" s="582" t="e">
        <f>L86-L87</f>
        <v>#REF!</v>
      </c>
      <c r="M93" s="582" t="e">
        <f>M86-M87</f>
        <v>#REF!</v>
      </c>
      <c r="N93" s="582" t="e">
        <f>N86-N87</f>
        <v>#REF!</v>
      </c>
      <c r="O93" s="79" t="e">
        <f t="shared" si="22"/>
        <v>#REF!</v>
      </c>
      <c r="P93" s="97" t="e">
        <f t="shared" si="23"/>
        <v>#REF!</v>
      </c>
      <c r="Q93" s="79" t="e">
        <f t="shared" si="24"/>
        <v>#REF!</v>
      </c>
      <c r="R93" s="594" t="e">
        <f t="shared" si="25"/>
        <v>#REF!</v>
      </c>
    </row>
    <row r="94" spans="1:18" ht="30" customHeight="1">
      <c r="A94" s="1522"/>
      <c r="B94" s="1507"/>
      <c r="C94" s="518" t="s">
        <v>104</v>
      </c>
      <c r="D94" s="1178" t="s">
        <v>14</v>
      </c>
      <c r="E94" s="1158">
        <v>345.92200000000003</v>
      </c>
      <c r="F94" s="1158"/>
      <c r="G94" s="1158">
        <v>301.16899999999998</v>
      </c>
      <c r="H94" s="79">
        <f t="shared" si="18"/>
        <v>301.16899999999998</v>
      </c>
      <c r="I94" s="97" t="str">
        <f t="shared" si="19"/>
        <v xml:space="preserve"> </v>
      </c>
      <c r="J94" s="79">
        <f t="shared" si="20"/>
        <v>-44.753000000000043</v>
      </c>
      <c r="K94" s="97">
        <f t="shared" si="21"/>
        <v>-0.12937309566896596</v>
      </c>
      <c r="L94" s="582" t="e">
        <f>E94+октябрь!L94</f>
        <v>#REF!</v>
      </c>
      <c r="M94" s="582" t="e">
        <f>F94+октябрь!M94</f>
        <v>#REF!</v>
      </c>
      <c r="N94" s="582" t="e">
        <f>G94+октябрь!N94</f>
        <v>#REF!</v>
      </c>
      <c r="O94" s="79" t="e">
        <f t="shared" si="22"/>
        <v>#REF!</v>
      </c>
      <c r="P94" s="97" t="e">
        <f t="shared" si="23"/>
        <v>#REF!</v>
      </c>
      <c r="Q94" s="79" t="e">
        <f t="shared" si="24"/>
        <v>#REF!</v>
      </c>
      <c r="R94" s="594" t="e">
        <f t="shared" si="25"/>
        <v>#REF!</v>
      </c>
    </row>
    <row r="95" spans="1:18" ht="30" customHeight="1" thickBot="1">
      <c r="A95" s="1523"/>
      <c r="B95" s="1525"/>
      <c r="C95" s="525" t="s">
        <v>106</v>
      </c>
      <c r="D95" s="526" t="s">
        <v>14</v>
      </c>
      <c r="E95" s="1172">
        <f>E93-E94</f>
        <v>3492.0909999999999</v>
      </c>
      <c r="F95" s="1172" t="e">
        <f>F93-F94</f>
        <v>#REF!</v>
      </c>
      <c r="G95" s="1172">
        <v>3677.0239999999999</v>
      </c>
      <c r="H95" s="599" t="e">
        <f t="shared" si="18"/>
        <v>#REF!</v>
      </c>
      <c r="I95" s="600" t="e">
        <f t="shared" si="19"/>
        <v>#REF!</v>
      </c>
      <c r="J95" s="599">
        <f t="shared" si="20"/>
        <v>184.93299999999999</v>
      </c>
      <c r="K95" s="600">
        <f t="shared" si="21"/>
        <v>5.2957669201633063E-2</v>
      </c>
      <c r="L95" s="584" t="e">
        <f>E95+октябрь!L95</f>
        <v>#REF!</v>
      </c>
      <c r="M95" s="584" t="e">
        <f>F95+октябрь!M95</f>
        <v>#REF!</v>
      </c>
      <c r="N95" s="584" t="e">
        <f>G95+октябрь!N95</f>
        <v>#REF!</v>
      </c>
      <c r="O95" s="599" t="e">
        <f t="shared" si="22"/>
        <v>#REF!</v>
      </c>
      <c r="P95" s="600" t="e">
        <f t="shared" si="23"/>
        <v>#REF!</v>
      </c>
      <c r="Q95" s="599" t="e">
        <f t="shared" si="24"/>
        <v>#REF!</v>
      </c>
      <c r="R95" s="601" t="e">
        <f t="shared" si="25"/>
        <v>#REF!</v>
      </c>
    </row>
    <row r="96" spans="1:18" ht="30" customHeight="1">
      <c r="A96" s="1521">
        <v>9</v>
      </c>
      <c r="B96" s="1524" t="s">
        <v>10</v>
      </c>
      <c r="C96" s="1180" t="s">
        <v>19</v>
      </c>
      <c r="D96" s="1180" t="s">
        <v>14</v>
      </c>
      <c r="E96" s="1176">
        <v>8052.3680000000004</v>
      </c>
      <c r="F96" s="1177" t="e">
        <f>#REF!</f>
        <v>#REF!</v>
      </c>
      <c r="G96" s="1177">
        <f>G97+G103</f>
        <v>8148.4179999999997</v>
      </c>
      <c r="H96" s="1116" t="e">
        <f t="shared" si="18"/>
        <v>#REF!</v>
      </c>
      <c r="I96" s="1117" t="e">
        <f t="shared" si="19"/>
        <v>#REF!</v>
      </c>
      <c r="J96" s="1116">
        <f t="shared" si="20"/>
        <v>96.049999999999272</v>
      </c>
      <c r="K96" s="1117">
        <f t="shared" si="21"/>
        <v>1.1928168210891413E-2</v>
      </c>
      <c r="L96" s="1177" t="e">
        <f>E96+октябрь!L96</f>
        <v>#REF!</v>
      </c>
      <c r="M96" s="1177" t="e">
        <f>F96+октябрь!M96</f>
        <v>#REF!</v>
      </c>
      <c r="N96" s="1177" t="e">
        <f>G96+октябрь!N96</f>
        <v>#REF!</v>
      </c>
      <c r="O96" s="1116" t="e">
        <f t="shared" si="22"/>
        <v>#REF!</v>
      </c>
      <c r="P96" s="1117" t="e">
        <f t="shared" si="23"/>
        <v>#REF!</v>
      </c>
      <c r="Q96" s="1116" t="e">
        <f t="shared" si="24"/>
        <v>#REF!</v>
      </c>
      <c r="R96" s="1118" t="e">
        <f t="shared" si="25"/>
        <v>#REF!</v>
      </c>
    </row>
    <row r="97" spans="1:18" ht="30" customHeight="1">
      <c r="A97" s="1522"/>
      <c r="B97" s="1507"/>
      <c r="C97" s="1283" t="s">
        <v>15</v>
      </c>
      <c r="D97" s="1178" t="s">
        <v>14</v>
      </c>
      <c r="E97" s="1152">
        <v>1766.9159999999999</v>
      </c>
      <c r="F97" s="1152" t="e">
        <f>#REF!</f>
        <v>#REF!</v>
      </c>
      <c r="G97" s="1152">
        <v>1539.2170000000001</v>
      </c>
      <c r="H97" s="79" t="e">
        <f t="shared" si="18"/>
        <v>#REF!</v>
      </c>
      <c r="I97" s="97" t="e">
        <f t="shared" si="19"/>
        <v>#REF!</v>
      </c>
      <c r="J97" s="79">
        <f t="shared" si="20"/>
        <v>-227.69899999999984</v>
      </c>
      <c r="K97" s="97">
        <f t="shared" si="21"/>
        <v>-0.12886803900128804</v>
      </c>
      <c r="L97" s="586" t="e">
        <f>E97+октябрь!L97</f>
        <v>#REF!</v>
      </c>
      <c r="M97" s="586" t="e">
        <f>F97+октябрь!M97</f>
        <v>#REF!</v>
      </c>
      <c r="N97" s="586" t="e">
        <f>G97+октябрь!N97</f>
        <v>#REF!</v>
      </c>
      <c r="O97" s="79" t="e">
        <f t="shared" si="22"/>
        <v>#REF!</v>
      </c>
      <c r="P97" s="97" t="e">
        <f t="shared" si="23"/>
        <v>#REF!</v>
      </c>
      <c r="Q97" s="79" t="e">
        <f t="shared" si="24"/>
        <v>#REF!</v>
      </c>
      <c r="R97" s="594" t="e">
        <f t="shared" si="25"/>
        <v>#REF!</v>
      </c>
    </row>
    <row r="98" spans="1:18" ht="30" customHeight="1">
      <c r="A98" s="1522"/>
      <c r="B98" s="1507"/>
      <c r="C98" s="1283"/>
      <c r="D98" s="1178" t="s">
        <v>16</v>
      </c>
      <c r="E98" s="1154">
        <f>E97/E96</f>
        <v>0.21942812350354576</v>
      </c>
      <c r="F98" s="1154" t="e">
        <f>F97/F96</f>
        <v>#REF!</v>
      </c>
      <c r="G98" s="1154">
        <f>G97/G96</f>
        <v>0.18889764859878325</v>
      </c>
      <c r="H98" s="595"/>
      <c r="I98" s="596" t="e">
        <f>G98-F98</f>
        <v>#REF!</v>
      </c>
      <c r="J98" s="597"/>
      <c r="K98" s="596">
        <f>G98-E98</f>
        <v>-3.0530474904762517E-2</v>
      </c>
      <c r="L98" s="580" t="e">
        <f>L97/L96</f>
        <v>#REF!</v>
      </c>
      <c r="M98" s="580" t="e">
        <f>M97/M96</f>
        <v>#REF!</v>
      </c>
      <c r="N98" s="580" t="e">
        <f>N97/N96</f>
        <v>#REF!</v>
      </c>
      <c r="O98" s="595"/>
      <c r="P98" s="596" t="e">
        <f>N98-M98</f>
        <v>#REF!</v>
      </c>
      <c r="Q98" s="597"/>
      <c r="R98" s="598" t="e">
        <f>N98-L98</f>
        <v>#REF!</v>
      </c>
    </row>
    <row r="99" spans="1:18" ht="30" hidden="1" customHeight="1">
      <c r="A99" s="1522"/>
      <c r="B99" s="1507"/>
      <c r="C99" s="1283" t="s">
        <v>17</v>
      </c>
      <c r="D99" s="1178" t="s">
        <v>14</v>
      </c>
      <c r="E99" s="1152">
        <v>1991.386</v>
      </c>
      <c r="F99" s="1152" t="e">
        <f>#REF!</f>
        <v>#REF!</v>
      </c>
      <c r="G99" s="1152" t="e">
        <f>F100*G96</f>
        <v>#REF!</v>
      </c>
      <c r="H99" s="79" t="e">
        <f t="shared" si="18"/>
        <v>#REF!</v>
      </c>
      <c r="I99" s="97" t="e">
        <f t="shared" si="19"/>
        <v>#REF!</v>
      </c>
      <c r="J99" s="79" t="e">
        <f t="shared" si="20"/>
        <v>#REF!</v>
      </c>
      <c r="K99" s="97" t="e">
        <f t="shared" si="21"/>
        <v>#REF!</v>
      </c>
      <c r="L99" s="586" t="e">
        <f>E99+октябрь!L99</f>
        <v>#REF!</v>
      </c>
      <c r="M99" s="586" t="e">
        <f>F99+октябрь!M99</f>
        <v>#REF!</v>
      </c>
      <c r="N99" s="586" t="e">
        <f>G99+октябрь!N99</f>
        <v>#REF!</v>
      </c>
      <c r="O99" s="79" t="e">
        <f t="shared" si="22"/>
        <v>#REF!</v>
      </c>
      <c r="P99" s="97" t="e">
        <f t="shared" si="23"/>
        <v>#REF!</v>
      </c>
      <c r="Q99" s="79" t="e">
        <f t="shared" si="24"/>
        <v>#REF!</v>
      </c>
      <c r="R99" s="594" t="e">
        <f t="shared" si="25"/>
        <v>#REF!</v>
      </c>
    </row>
    <row r="100" spans="1:18" ht="30" hidden="1" customHeight="1">
      <c r="A100" s="1522"/>
      <c r="B100" s="1507"/>
      <c r="C100" s="1283"/>
      <c r="D100" s="1178" t="s">
        <v>16</v>
      </c>
      <c r="E100" s="1154">
        <f>E99/E96</f>
        <v>0.24730439542753135</v>
      </c>
      <c r="F100" s="1154" t="e">
        <f>F99/F96</f>
        <v>#REF!</v>
      </c>
      <c r="G100" s="1154" t="e">
        <f>G99/G96</f>
        <v>#REF!</v>
      </c>
      <c r="H100" s="79" t="e">
        <f t="shared" si="18"/>
        <v>#REF!</v>
      </c>
      <c r="I100" s="97" t="e">
        <f t="shared" si="19"/>
        <v>#REF!</v>
      </c>
      <c r="J100" s="79" t="e">
        <f t="shared" si="20"/>
        <v>#REF!</v>
      </c>
      <c r="K100" s="97" t="e">
        <f t="shared" si="21"/>
        <v>#REF!</v>
      </c>
      <c r="L100" s="580" t="e">
        <f>L99/L96</f>
        <v>#REF!</v>
      </c>
      <c r="M100" s="580" t="e">
        <f>M99/M96</f>
        <v>#REF!</v>
      </c>
      <c r="N100" s="580" t="e">
        <f>N99/N96</f>
        <v>#REF!</v>
      </c>
      <c r="O100" s="79" t="e">
        <f t="shared" si="22"/>
        <v>#REF!</v>
      </c>
      <c r="P100" s="97" t="e">
        <f t="shared" si="23"/>
        <v>#REF!</v>
      </c>
      <c r="Q100" s="79" t="e">
        <f t="shared" si="24"/>
        <v>#REF!</v>
      </c>
      <c r="R100" s="594" t="e">
        <f t="shared" si="25"/>
        <v>#REF!</v>
      </c>
    </row>
    <row r="101" spans="1:18" ht="30" hidden="1" customHeight="1">
      <c r="A101" s="1522"/>
      <c r="B101" s="1507"/>
      <c r="C101" s="1283" t="s">
        <v>18</v>
      </c>
      <c r="D101" s="1178" t="s">
        <v>14</v>
      </c>
      <c r="E101" s="1152">
        <v>65.44975998775999</v>
      </c>
      <c r="F101" s="1152" t="e">
        <f>F97-F99</f>
        <v>#REF!</v>
      </c>
      <c r="G101" s="1152" t="e">
        <f>G97-G99</f>
        <v>#REF!</v>
      </c>
      <c r="H101" s="79" t="e">
        <f t="shared" si="18"/>
        <v>#REF!</v>
      </c>
      <c r="I101" s="97" t="e">
        <f t="shared" si="19"/>
        <v>#REF!</v>
      </c>
      <c r="J101" s="79" t="e">
        <f t="shared" si="20"/>
        <v>#REF!</v>
      </c>
      <c r="K101" s="97" t="e">
        <f t="shared" si="21"/>
        <v>#REF!</v>
      </c>
      <c r="L101" s="586" t="e">
        <f>E101+октябрь!L101</f>
        <v>#REF!</v>
      </c>
      <c r="M101" s="586" t="e">
        <f>F101+октябрь!M101</f>
        <v>#REF!</v>
      </c>
      <c r="N101" s="586" t="e">
        <f>G101+октябрь!N101</f>
        <v>#REF!</v>
      </c>
      <c r="O101" s="79" t="e">
        <f t="shared" si="22"/>
        <v>#REF!</v>
      </c>
      <c r="P101" s="97" t="e">
        <f t="shared" si="23"/>
        <v>#REF!</v>
      </c>
      <c r="Q101" s="79" t="e">
        <f t="shared" si="24"/>
        <v>#REF!</v>
      </c>
      <c r="R101" s="594" t="e">
        <f t="shared" si="25"/>
        <v>#REF!</v>
      </c>
    </row>
    <row r="102" spans="1:18" ht="30" hidden="1" customHeight="1">
      <c r="A102" s="1522"/>
      <c r="B102" s="1507"/>
      <c r="C102" s="1283"/>
      <c r="D102" s="1178" t="s">
        <v>16</v>
      </c>
      <c r="E102" s="1154">
        <v>4.4669365646543323E-3</v>
      </c>
      <c r="F102" s="1154" t="e">
        <f>F101/F96</f>
        <v>#REF!</v>
      </c>
      <c r="G102" s="1154" t="e">
        <f>G101/G96</f>
        <v>#REF!</v>
      </c>
      <c r="H102" s="79" t="e">
        <f t="shared" si="18"/>
        <v>#REF!</v>
      </c>
      <c r="I102" s="97" t="e">
        <f t="shared" si="19"/>
        <v>#REF!</v>
      </c>
      <c r="J102" s="79" t="e">
        <f t="shared" si="20"/>
        <v>#REF!</v>
      </c>
      <c r="K102" s="97" t="e">
        <f t="shared" si="21"/>
        <v>#REF!</v>
      </c>
      <c r="L102" s="580" t="e">
        <f>L101/L96</f>
        <v>#REF!</v>
      </c>
      <c r="M102" s="580" t="e">
        <f>M101/M96</f>
        <v>#REF!</v>
      </c>
      <c r="N102" s="580" t="e">
        <f>N101/N96</f>
        <v>#REF!</v>
      </c>
      <c r="O102" s="79" t="e">
        <f t="shared" si="22"/>
        <v>#REF!</v>
      </c>
      <c r="P102" s="97" t="e">
        <f t="shared" si="23"/>
        <v>#REF!</v>
      </c>
      <c r="Q102" s="79" t="e">
        <f t="shared" si="24"/>
        <v>#REF!</v>
      </c>
      <c r="R102" s="594" t="e">
        <f t="shared" si="25"/>
        <v>#REF!</v>
      </c>
    </row>
    <row r="103" spans="1:18" ht="30" customHeight="1">
      <c r="A103" s="1522"/>
      <c r="B103" s="1507"/>
      <c r="C103" s="1149" t="s">
        <v>111</v>
      </c>
      <c r="D103" s="1178" t="s">
        <v>14</v>
      </c>
      <c r="E103" s="1158">
        <f>E96-E97</f>
        <v>6285.4520000000002</v>
      </c>
      <c r="F103" s="1158" t="e">
        <f>F96-F97</f>
        <v>#REF!</v>
      </c>
      <c r="G103" s="1158">
        <f>G104+G105</f>
        <v>6609.201</v>
      </c>
      <c r="H103" s="79" t="e">
        <f t="shared" si="18"/>
        <v>#REF!</v>
      </c>
      <c r="I103" s="97" t="e">
        <f t="shared" si="19"/>
        <v>#REF!</v>
      </c>
      <c r="J103" s="79">
        <f t="shared" si="20"/>
        <v>323.7489999999998</v>
      </c>
      <c r="K103" s="97">
        <f t="shared" si="21"/>
        <v>5.1507672001949868E-2</v>
      </c>
      <c r="L103" s="582" t="e">
        <f>L96-L97</f>
        <v>#REF!</v>
      </c>
      <c r="M103" s="582" t="e">
        <f>M96-M97</f>
        <v>#REF!</v>
      </c>
      <c r="N103" s="582" t="e">
        <f>N96-N97</f>
        <v>#REF!</v>
      </c>
      <c r="O103" s="79" t="e">
        <f t="shared" si="22"/>
        <v>#REF!</v>
      </c>
      <c r="P103" s="97" t="e">
        <f t="shared" si="23"/>
        <v>#REF!</v>
      </c>
      <c r="Q103" s="79" t="e">
        <f t="shared" si="24"/>
        <v>#REF!</v>
      </c>
      <c r="R103" s="594" t="e">
        <f t="shared" si="25"/>
        <v>#REF!</v>
      </c>
    </row>
    <row r="104" spans="1:18" ht="30" customHeight="1">
      <c r="A104" s="1522"/>
      <c r="B104" s="1507"/>
      <c r="C104" s="518" t="s">
        <v>104</v>
      </c>
      <c r="D104" s="1178" t="s">
        <v>14</v>
      </c>
      <c r="E104" s="1158">
        <v>8.6140000000000008</v>
      </c>
      <c r="F104" s="1158"/>
      <c r="G104" s="1158">
        <v>3.6480000000000001</v>
      </c>
      <c r="H104" s="79">
        <f t="shared" si="18"/>
        <v>3.6480000000000001</v>
      </c>
      <c r="I104" s="97" t="str">
        <f t="shared" si="19"/>
        <v xml:space="preserve"> </v>
      </c>
      <c r="J104" s="79">
        <f t="shared" si="20"/>
        <v>-4.9660000000000011</v>
      </c>
      <c r="K104" s="97">
        <f t="shared" si="21"/>
        <v>-0.57650336661249135</v>
      </c>
      <c r="L104" s="582" t="e">
        <f>E104+октябрь!L104</f>
        <v>#REF!</v>
      </c>
      <c r="M104" s="582" t="e">
        <f>F104+октябрь!M104</f>
        <v>#REF!</v>
      </c>
      <c r="N104" s="582" t="e">
        <f>G104+октябрь!N104</f>
        <v>#REF!</v>
      </c>
      <c r="O104" s="79" t="e">
        <f t="shared" si="22"/>
        <v>#REF!</v>
      </c>
      <c r="P104" s="97" t="e">
        <f t="shared" si="23"/>
        <v>#REF!</v>
      </c>
      <c r="Q104" s="79" t="e">
        <f t="shared" si="24"/>
        <v>#REF!</v>
      </c>
      <c r="R104" s="594" t="e">
        <f t="shared" si="25"/>
        <v>#REF!</v>
      </c>
    </row>
    <row r="105" spans="1:18" ht="30" customHeight="1" thickBot="1">
      <c r="A105" s="1523"/>
      <c r="B105" s="1525"/>
      <c r="C105" s="525" t="s">
        <v>106</v>
      </c>
      <c r="D105" s="526" t="s">
        <v>14</v>
      </c>
      <c r="E105" s="1172">
        <f>E103-E104</f>
        <v>6276.8380000000006</v>
      </c>
      <c r="F105" s="1172" t="e">
        <f>F103-F104</f>
        <v>#REF!</v>
      </c>
      <c r="G105" s="1172">
        <v>6605.5529999999999</v>
      </c>
      <c r="H105" s="599" t="e">
        <f t="shared" si="18"/>
        <v>#REF!</v>
      </c>
      <c r="I105" s="600" t="e">
        <f t="shared" si="19"/>
        <v>#REF!</v>
      </c>
      <c r="J105" s="599">
        <f t="shared" si="20"/>
        <v>328.71499999999924</v>
      </c>
      <c r="K105" s="600">
        <f t="shared" si="21"/>
        <v>5.2369521086891073E-2</v>
      </c>
      <c r="L105" s="584" t="e">
        <f>E105+октябрь!L105</f>
        <v>#REF!</v>
      </c>
      <c r="M105" s="584" t="e">
        <f>F105+октябрь!M105</f>
        <v>#REF!</v>
      </c>
      <c r="N105" s="584" t="e">
        <f>G105+октябрь!N105</f>
        <v>#REF!</v>
      </c>
      <c r="O105" s="599" t="e">
        <f t="shared" si="22"/>
        <v>#REF!</v>
      </c>
      <c r="P105" s="600" t="e">
        <f t="shared" si="23"/>
        <v>#REF!</v>
      </c>
      <c r="Q105" s="599" t="e">
        <f t="shared" si="24"/>
        <v>#REF!</v>
      </c>
      <c r="R105" s="601" t="e">
        <f t="shared" si="25"/>
        <v>#REF!</v>
      </c>
    </row>
    <row r="106" spans="1:18" ht="30" customHeight="1">
      <c r="A106" s="1521">
        <v>10</v>
      </c>
      <c r="B106" s="1524" t="s">
        <v>12</v>
      </c>
      <c r="C106" s="1180" t="s">
        <v>19</v>
      </c>
      <c r="D106" s="1180" t="s">
        <v>14</v>
      </c>
      <c r="E106" s="1176">
        <v>436.71600000000001</v>
      </c>
      <c r="F106" s="1177" t="e">
        <f>#REF!</f>
        <v>#REF!</v>
      </c>
      <c r="G106" s="1177">
        <f>G107+G113</f>
        <v>453.99599999999998</v>
      </c>
      <c r="H106" s="1116" t="e">
        <f t="shared" si="18"/>
        <v>#REF!</v>
      </c>
      <c r="I106" s="1117" t="e">
        <f t="shared" si="19"/>
        <v>#REF!</v>
      </c>
      <c r="J106" s="1116">
        <f t="shared" si="20"/>
        <v>17.279999999999973</v>
      </c>
      <c r="K106" s="1117">
        <f t="shared" si="21"/>
        <v>3.9568048800593454E-2</v>
      </c>
      <c r="L106" s="1177" t="e">
        <f>E106+октябрь!L106</f>
        <v>#REF!</v>
      </c>
      <c r="M106" s="1177" t="e">
        <f>F106+октябрь!M106</f>
        <v>#REF!</v>
      </c>
      <c r="N106" s="1177" t="e">
        <f>G106+октябрь!N106</f>
        <v>#REF!</v>
      </c>
      <c r="O106" s="1116" t="e">
        <f t="shared" si="22"/>
        <v>#REF!</v>
      </c>
      <c r="P106" s="1117" t="e">
        <f t="shared" si="23"/>
        <v>#REF!</v>
      </c>
      <c r="Q106" s="1116" t="e">
        <f t="shared" si="24"/>
        <v>#REF!</v>
      </c>
      <c r="R106" s="1118" t="e">
        <f t="shared" si="25"/>
        <v>#REF!</v>
      </c>
    </row>
    <row r="107" spans="1:18" ht="30" customHeight="1">
      <c r="A107" s="1522"/>
      <c r="B107" s="1507"/>
      <c r="C107" s="1283" t="s">
        <v>15</v>
      </c>
      <c r="D107" s="1178" t="s">
        <v>14</v>
      </c>
      <c r="E107" s="1152">
        <v>29.291</v>
      </c>
      <c r="F107" s="1152" t="e">
        <f>#REF!</f>
        <v>#REF!</v>
      </c>
      <c r="G107" s="1152">
        <v>69.382000000000005</v>
      </c>
      <c r="H107" s="79" t="e">
        <f t="shared" si="18"/>
        <v>#REF!</v>
      </c>
      <c r="I107" s="97" t="e">
        <f t="shared" si="19"/>
        <v>#REF!</v>
      </c>
      <c r="J107" s="79">
        <f t="shared" si="20"/>
        <v>40.091000000000008</v>
      </c>
      <c r="K107" s="97">
        <f t="shared" si="21"/>
        <v>1.3687139394353216</v>
      </c>
      <c r="L107" s="586" t="e">
        <f>E107+октябрь!L107</f>
        <v>#REF!</v>
      </c>
      <c r="M107" s="586" t="e">
        <f>F107+октябрь!M107</f>
        <v>#REF!</v>
      </c>
      <c r="N107" s="586" t="e">
        <f>G107+октябрь!N107</f>
        <v>#REF!</v>
      </c>
      <c r="O107" s="79" t="e">
        <f t="shared" si="22"/>
        <v>#REF!</v>
      </c>
      <c r="P107" s="97" t="e">
        <f t="shared" si="23"/>
        <v>#REF!</v>
      </c>
      <c r="Q107" s="79" t="e">
        <f t="shared" si="24"/>
        <v>#REF!</v>
      </c>
      <c r="R107" s="594" t="e">
        <f t="shared" si="25"/>
        <v>#REF!</v>
      </c>
    </row>
    <row r="108" spans="1:18" ht="30" customHeight="1">
      <c r="A108" s="1522"/>
      <c r="B108" s="1507"/>
      <c r="C108" s="1283"/>
      <c r="D108" s="1178" t="s">
        <v>16</v>
      </c>
      <c r="E108" s="1154">
        <f>E107/E106</f>
        <v>6.7071048461700505E-2</v>
      </c>
      <c r="F108" s="1154" t="e">
        <f>F107/F106</f>
        <v>#REF!</v>
      </c>
      <c r="G108" s="1154">
        <f>G107/G106</f>
        <v>0.15282513502321607</v>
      </c>
      <c r="H108" s="595"/>
      <c r="I108" s="596" t="e">
        <f>G108-F108</f>
        <v>#REF!</v>
      </c>
      <c r="J108" s="597"/>
      <c r="K108" s="596">
        <f>G108-E108</f>
        <v>8.5754086561515563E-2</v>
      </c>
      <c r="L108" s="580" t="e">
        <f>L107/L106</f>
        <v>#REF!</v>
      </c>
      <c r="M108" s="580" t="e">
        <f>M107/M106</f>
        <v>#REF!</v>
      </c>
      <c r="N108" s="580" t="e">
        <f>N107/N106</f>
        <v>#REF!</v>
      </c>
      <c r="O108" s="595"/>
      <c r="P108" s="596" t="e">
        <f>N108-M108</f>
        <v>#REF!</v>
      </c>
      <c r="Q108" s="597"/>
      <c r="R108" s="598" t="e">
        <f>N108-L108</f>
        <v>#REF!</v>
      </c>
    </row>
    <row r="109" spans="1:18" ht="30" hidden="1" customHeight="1">
      <c r="A109" s="1522"/>
      <c r="B109" s="1507"/>
      <c r="C109" s="1283" t="s">
        <v>17</v>
      </c>
      <c r="D109" s="1178" t="s">
        <v>14</v>
      </c>
      <c r="E109" s="1152">
        <v>58.601999999999997</v>
      </c>
      <c r="F109" s="1152" t="e">
        <f>#REF!</f>
        <v>#REF!</v>
      </c>
      <c r="G109" s="1152" t="e">
        <f>F110*G106</f>
        <v>#REF!</v>
      </c>
      <c r="H109" s="79" t="e">
        <f t="shared" si="18"/>
        <v>#REF!</v>
      </c>
      <c r="I109" s="97" t="e">
        <f t="shared" si="19"/>
        <v>#REF!</v>
      </c>
      <c r="J109" s="79" t="e">
        <f t="shared" si="20"/>
        <v>#REF!</v>
      </c>
      <c r="K109" s="97" t="e">
        <f t="shared" si="21"/>
        <v>#REF!</v>
      </c>
      <c r="L109" s="586" t="e">
        <f>E109+октябрь!L109</f>
        <v>#REF!</v>
      </c>
      <c r="M109" s="586" t="e">
        <f>F109+октябрь!M109</f>
        <v>#REF!</v>
      </c>
      <c r="N109" s="586" t="e">
        <f>G109+октябрь!N109</f>
        <v>#REF!</v>
      </c>
      <c r="O109" s="79" t="e">
        <f t="shared" si="22"/>
        <v>#REF!</v>
      </c>
      <c r="P109" s="97" t="e">
        <f t="shared" si="23"/>
        <v>#REF!</v>
      </c>
      <c r="Q109" s="79" t="e">
        <f t="shared" si="24"/>
        <v>#REF!</v>
      </c>
      <c r="R109" s="594" t="e">
        <f t="shared" si="25"/>
        <v>#REF!</v>
      </c>
    </row>
    <row r="110" spans="1:18" ht="30" hidden="1" customHeight="1">
      <c r="A110" s="1522"/>
      <c r="B110" s="1507"/>
      <c r="C110" s="1283"/>
      <c r="D110" s="1178" t="s">
        <v>16</v>
      </c>
      <c r="E110" s="1154">
        <f>E109/E106</f>
        <v>0.13418789327617947</v>
      </c>
      <c r="F110" s="1154" t="e">
        <f>F109/F106</f>
        <v>#REF!</v>
      </c>
      <c r="G110" s="1154" t="e">
        <f>G109/G106</f>
        <v>#REF!</v>
      </c>
      <c r="H110" s="79" t="e">
        <f t="shared" si="18"/>
        <v>#REF!</v>
      </c>
      <c r="I110" s="97" t="e">
        <f t="shared" si="19"/>
        <v>#REF!</v>
      </c>
      <c r="J110" s="79" t="e">
        <f t="shared" si="20"/>
        <v>#REF!</v>
      </c>
      <c r="K110" s="97" t="e">
        <f t="shared" si="21"/>
        <v>#REF!</v>
      </c>
      <c r="L110" s="580" t="e">
        <f>L109/L106</f>
        <v>#REF!</v>
      </c>
      <c r="M110" s="580" t="e">
        <f>M109/M106</f>
        <v>#REF!</v>
      </c>
      <c r="N110" s="580" t="e">
        <f>N109/N106</f>
        <v>#REF!</v>
      </c>
      <c r="O110" s="79" t="e">
        <f t="shared" si="22"/>
        <v>#REF!</v>
      </c>
      <c r="P110" s="97" t="e">
        <f t="shared" si="23"/>
        <v>#REF!</v>
      </c>
      <c r="Q110" s="79" t="e">
        <f t="shared" si="24"/>
        <v>#REF!</v>
      </c>
      <c r="R110" s="594" t="e">
        <f t="shared" si="25"/>
        <v>#REF!</v>
      </c>
    </row>
    <row r="111" spans="1:18" ht="30" hidden="1" customHeight="1">
      <c r="A111" s="1522"/>
      <c r="B111" s="1507"/>
      <c r="C111" s="1283" t="s">
        <v>18</v>
      </c>
      <c r="D111" s="1178" t="s">
        <v>14</v>
      </c>
      <c r="E111" s="1152">
        <v>-17.225000000000001</v>
      </c>
      <c r="F111" s="1152" t="e">
        <f>F107-F109</f>
        <v>#REF!</v>
      </c>
      <c r="G111" s="1152" t="e">
        <f>G107-G109</f>
        <v>#REF!</v>
      </c>
      <c r="H111" s="79" t="e">
        <f t="shared" si="18"/>
        <v>#REF!</v>
      </c>
      <c r="I111" s="97" t="e">
        <f t="shared" si="19"/>
        <v>#REF!</v>
      </c>
      <c r="J111" s="79" t="e">
        <f t="shared" si="20"/>
        <v>#REF!</v>
      </c>
      <c r="K111" s="97" t="e">
        <f t="shared" si="21"/>
        <v>#REF!</v>
      </c>
      <c r="L111" s="586" t="e">
        <f>E111+октябрь!L111</f>
        <v>#REF!</v>
      </c>
      <c r="M111" s="586" t="e">
        <f>F111+октябрь!M111</f>
        <v>#REF!</v>
      </c>
      <c r="N111" s="586" t="e">
        <f>G111+октябрь!N111</f>
        <v>#REF!</v>
      </c>
      <c r="O111" s="79" t="e">
        <f t="shared" si="22"/>
        <v>#REF!</v>
      </c>
      <c r="P111" s="97" t="e">
        <f t="shared" si="23"/>
        <v>#REF!</v>
      </c>
      <c r="Q111" s="79" t="e">
        <f t="shared" si="24"/>
        <v>#REF!</v>
      </c>
      <c r="R111" s="594" t="e">
        <f t="shared" si="25"/>
        <v>#REF!</v>
      </c>
    </row>
    <row r="112" spans="1:18" ht="30" hidden="1" customHeight="1">
      <c r="A112" s="1522"/>
      <c r="B112" s="1507"/>
      <c r="C112" s="1283"/>
      <c r="D112" s="1178" t="s">
        <v>16</v>
      </c>
      <c r="E112" s="1154">
        <v>4.4669365646543323E-3</v>
      </c>
      <c r="F112" s="1154" t="e">
        <f>F111/F106</f>
        <v>#REF!</v>
      </c>
      <c r="G112" s="1154" t="e">
        <f>G111/G106</f>
        <v>#REF!</v>
      </c>
      <c r="H112" s="79" t="e">
        <f t="shared" si="18"/>
        <v>#REF!</v>
      </c>
      <c r="I112" s="97" t="e">
        <f t="shared" si="19"/>
        <v>#REF!</v>
      </c>
      <c r="J112" s="79" t="e">
        <f t="shared" si="20"/>
        <v>#REF!</v>
      </c>
      <c r="K112" s="97" t="e">
        <f t="shared" si="21"/>
        <v>#REF!</v>
      </c>
      <c r="L112" s="580" t="e">
        <f>L111/L106</f>
        <v>#REF!</v>
      </c>
      <c r="M112" s="580" t="e">
        <f>M111/M106</f>
        <v>#REF!</v>
      </c>
      <c r="N112" s="580" t="e">
        <f>N111/N106</f>
        <v>#REF!</v>
      </c>
      <c r="O112" s="79" t="e">
        <f t="shared" si="22"/>
        <v>#REF!</v>
      </c>
      <c r="P112" s="97" t="e">
        <f t="shared" si="23"/>
        <v>#REF!</v>
      </c>
      <c r="Q112" s="79" t="e">
        <f t="shared" si="24"/>
        <v>#REF!</v>
      </c>
      <c r="R112" s="594" t="e">
        <f t="shared" si="25"/>
        <v>#REF!</v>
      </c>
    </row>
    <row r="113" spans="1:18" ht="30" customHeight="1">
      <c r="A113" s="1522"/>
      <c r="B113" s="1507"/>
      <c r="C113" s="1149" t="s">
        <v>111</v>
      </c>
      <c r="D113" s="1178" t="s">
        <v>14</v>
      </c>
      <c r="E113" s="1158">
        <f>E106-E107</f>
        <v>407.42500000000001</v>
      </c>
      <c r="F113" s="1158" t="e">
        <f>F106-F107</f>
        <v>#REF!</v>
      </c>
      <c r="G113" s="1158">
        <f>G114+G115</f>
        <v>384.61399999999998</v>
      </c>
      <c r="H113" s="79" t="e">
        <f t="shared" ref="H113:H176" si="26">G113-F113</f>
        <v>#REF!</v>
      </c>
      <c r="I113" s="97" t="e">
        <f t="shared" ref="I113:I176" si="27">IF(F113=0," ",H113/F113)</f>
        <v>#REF!</v>
      </c>
      <c r="J113" s="79">
        <f t="shared" ref="J113:J176" si="28">G113-E113</f>
        <v>-22.811000000000035</v>
      </c>
      <c r="K113" s="97">
        <f t="shared" ref="K113:K176" si="29">IF(E113=0," ",J113/E113)</f>
        <v>-5.5988218690556632E-2</v>
      </c>
      <c r="L113" s="582" t="e">
        <f>L106-L107</f>
        <v>#REF!</v>
      </c>
      <c r="M113" s="582" t="e">
        <f>M106-M107</f>
        <v>#REF!</v>
      </c>
      <c r="N113" s="582" t="e">
        <f>N106-N107</f>
        <v>#REF!</v>
      </c>
      <c r="O113" s="79" t="e">
        <f t="shared" si="22"/>
        <v>#REF!</v>
      </c>
      <c r="P113" s="97" t="e">
        <f t="shared" si="23"/>
        <v>#REF!</v>
      </c>
      <c r="Q113" s="79" t="e">
        <f t="shared" si="24"/>
        <v>#REF!</v>
      </c>
      <c r="R113" s="594" t="e">
        <f t="shared" si="25"/>
        <v>#REF!</v>
      </c>
    </row>
    <row r="114" spans="1:18" ht="30" customHeight="1">
      <c r="A114" s="1522"/>
      <c r="B114" s="1507"/>
      <c r="C114" s="518" t="s">
        <v>104</v>
      </c>
      <c r="D114" s="1178" t="s">
        <v>14</v>
      </c>
      <c r="E114" s="1158">
        <v>0</v>
      </c>
      <c r="F114" s="1158"/>
      <c r="G114" s="1158"/>
      <c r="H114" s="79">
        <f t="shared" si="26"/>
        <v>0</v>
      </c>
      <c r="I114" s="97" t="str">
        <f t="shared" si="27"/>
        <v xml:space="preserve"> </v>
      </c>
      <c r="J114" s="79">
        <f t="shared" si="28"/>
        <v>0</v>
      </c>
      <c r="K114" s="97" t="str">
        <f t="shared" si="29"/>
        <v xml:space="preserve"> </v>
      </c>
      <c r="L114" s="582" t="e">
        <f>E114+октябрь!L114</f>
        <v>#REF!</v>
      </c>
      <c r="M114" s="582" t="e">
        <f>F114+октябрь!M114</f>
        <v>#REF!</v>
      </c>
      <c r="N114" s="582" t="e">
        <f>G114+октябрь!N114</f>
        <v>#REF!</v>
      </c>
      <c r="O114" s="79" t="e">
        <f t="shared" si="22"/>
        <v>#REF!</v>
      </c>
      <c r="P114" s="97" t="e">
        <f t="shared" si="23"/>
        <v>#REF!</v>
      </c>
      <c r="Q114" s="79" t="e">
        <f t="shared" si="24"/>
        <v>#REF!</v>
      </c>
      <c r="R114" s="594" t="e">
        <f t="shared" si="25"/>
        <v>#REF!</v>
      </c>
    </row>
    <row r="115" spans="1:18" ht="30" customHeight="1" thickBot="1">
      <c r="A115" s="1523"/>
      <c r="B115" s="1525"/>
      <c r="C115" s="525" t="s">
        <v>106</v>
      </c>
      <c r="D115" s="526" t="s">
        <v>14</v>
      </c>
      <c r="E115" s="1172">
        <f>E113-E114</f>
        <v>407.42500000000001</v>
      </c>
      <c r="F115" s="1172" t="e">
        <f>F113-F114</f>
        <v>#REF!</v>
      </c>
      <c r="G115" s="1172">
        <v>384.61399999999998</v>
      </c>
      <c r="H115" s="599" t="e">
        <f t="shared" si="26"/>
        <v>#REF!</v>
      </c>
      <c r="I115" s="600" t="e">
        <f t="shared" si="27"/>
        <v>#REF!</v>
      </c>
      <c r="J115" s="599">
        <f t="shared" si="28"/>
        <v>-22.811000000000035</v>
      </c>
      <c r="K115" s="600">
        <f t="shared" si="29"/>
        <v>-5.5988218690556632E-2</v>
      </c>
      <c r="L115" s="584" t="e">
        <f>E115+октябрь!L115</f>
        <v>#REF!</v>
      </c>
      <c r="M115" s="584" t="e">
        <f>F115+октябрь!M115</f>
        <v>#REF!</v>
      </c>
      <c r="N115" s="584" t="e">
        <f>G115+октябрь!N115</f>
        <v>#REF!</v>
      </c>
      <c r="O115" s="599" t="e">
        <f t="shared" si="22"/>
        <v>#REF!</v>
      </c>
      <c r="P115" s="600" t="e">
        <f t="shared" si="23"/>
        <v>#REF!</v>
      </c>
      <c r="Q115" s="599" t="e">
        <f t="shared" si="24"/>
        <v>#REF!</v>
      </c>
      <c r="R115" s="601" t="e">
        <f t="shared" si="25"/>
        <v>#REF!</v>
      </c>
    </row>
    <row r="116" spans="1:18" ht="30" customHeight="1">
      <c r="A116" s="1521"/>
      <c r="B116" s="1530" t="s">
        <v>91</v>
      </c>
      <c r="C116" s="1180" t="s">
        <v>19</v>
      </c>
      <c r="D116" s="1180" t="s">
        <v>14</v>
      </c>
      <c r="E116" s="1176">
        <f>E96+E106</f>
        <v>8489.0840000000007</v>
      </c>
      <c r="F116" s="1177" t="e">
        <f>F96+F106</f>
        <v>#REF!</v>
      </c>
      <c r="G116" s="1106">
        <f t="shared" ref="G116:G117" si="30">G96+G106</f>
        <v>8602.4139999999989</v>
      </c>
      <c r="H116" s="1116" t="e">
        <f t="shared" si="26"/>
        <v>#REF!</v>
      </c>
      <c r="I116" s="1117" t="e">
        <f t="shared" si="27"/>
        <v>#REF!</v>
      </c>
      <c r="J116" s="1116">
        <f t="shared" si="28"/>
        <v>113.32999999999811</v>
      </c>
      <c r="K116" s="1117">
        <f t="shared" si="29"/>
        <v>1.3350085827870015E-2</v>
      </c>
      <c r="L116" s="1177" t="e">
        <f>E116+октябрь!L116</f>
        <v>#REF!</v>
      </c>
      <c r="M116" s="1177" t="e">
        <f>F116+октябрь!M116</f>
        <v>#REF!</v>
      </c>
      <c r="N116" s="1177" t="e">
        <f>G116+октябрь!N116</f>
        <v>#REF!</v>
      </c>
      <c r="O116" s="1116" t="e">
        <f t="shared" si="22"/>
        <v>#REF!</v>
      </c>
      <c r="P116" s="1117" t="e">
        <f t="shared" si="23"/>
        <v>#REF!</v>
      </c>
      <c r="Q116" s="1116" t="e">
        <f t="shared" si="24"/>
        <v>#REF!</v>
      </c>
      <c r="R116" s="1118" t="e">
        <f t="shared" si="25"/>
        <v>#REF!</v>
      </c>
    </row>
    <row r="117" spans="1:18" ht="30" customHeight="1">
      <c r="A117" s="1522"/>
      <c r="B117" s="1508"/>
      <c r="C117" s="1283" t="s">
        <v>15</v>
      </c>
      <c r="D117" s="1178" t="s">
        <v>14</v>
      </c>
      <c r="E117" s="1152">
        <f>E97+E107</f>
        <v>1796.2069999999999</v>
      </c>
      <c r="F117" s="1152" t="e">
        <f>F97+F107</f>
        <v>#REF!</v>
      </c>
      <c r="G117" s="1152">
        <f t="shared" si="30"/>
        <v>1608.5990000000002</v>
      </c>
      <c r="H117" s="79" t="e">
        <f t="shared" si="26"/>
        <v>#REF!</v>
      </c>
      <c r="I117" s="97" t="e">
        <f t="shared" si="27"/>
        <v>#REF!</v>
      </c>
      <c r="J117" s="79">
        <f t="shared" si="28"/>
        <v>-187.60799999999972</v>
      </c>
      <c r="K117" s="97">
        <f t="shared" si="29"/>
        <v>-0.10444675919868909</v>
      </c>
      <c r="L117" s="586" t="e">
        <f>E117+октябрь!L117</f>
        <v>#REF!</v>
      </c>
      <c r="M117" s="586" t="e">
        <f>F117+октябрь!M117</f>
        <v>#REF!</v>
      </c>
      <c r="N117" s="586" t="e">
        <f>G117+октябрь!N117</f>
        <v>#REF!</v>
      </c>
      <c r="O117" s="79" t="e">
        <f t="shared" si="22"/>
        <v>#REF!</v>
      </c>
      <c r="P117" s="97" t="e">
        <f t="shared" si="23"/>
        <v>#REF!</v>
      </c>
      <c r="Q117" s="79" t="e">
        <f t="shared" si="24"/>
        <v>#REF!</v>
      </c>
      <c r="R117" s="594" t="e">
        <f t="shared" si="25"/>
        <v>#REF!</v>
      </c>
    </row>
    <row r="118" spans="1:18" ht="30" customHeight="1">
      <c r="A118" s="1522"/>
      <c r="B118" s="1508"/>
      <c r="C118" s="1283"/>
      <c r="D118" s="1178" t="s">
        <v>16</v>
      </c>
      <c r="E118" s="1154">
        <f>E117/E116</f>
        <v>0.211590202193782</v>
      </c>
      <c r="F118" s="1154" t="e">
        <f>F117/F116</f>
        <v>#REF!</v>
      </c>
      <c r="G118" s="1154">
        <f>G117/G116</f>
        <v>0.18699390659412582</v>
      </c>
      <c r="H118" s="595"/>
      <c r="I118" s="596" t="e">
        <f>G118-F118</f>
        <v>#REF!</v>
      </c>
      <c r="J118" s="597"/>
      <c r="K118" s="596">
        <f>G118-E118</f>
        <v>-2.4596295599656176E-2</v>
      </c>
      <c r="L118" s="580" t="e">
        <f>L117/L116</f>
        <v>#REF!</v>
      </c>
      <c r="M118" s="580" t="e">
        <f>M117/M116</f>
        <v>#REF!</v>
      </c>
      <c r="N118" s="580" t="e">
        <f>N117/N116</f>
        <v>#REF!</v>
      </c>
      <c r="O118" s="595"/>
      <c r="P118" s="596" t="e">
        <f>N118-M118</f>
        <v>#REF!</v>
      </c>
      <c r="Q118" s="597"/>
      <c r="R118" s="598" t="e">
        <f>N118-L118</f>
        <v>#REF!</v>
      </c>
    </row>
    <row r="119" spans="1:18" ht="30" hidden="1" customHeight="1">
      <c r="A119" s="1522"/>
      <c r="B119" s="1508"/>
      <c r="C119" s="1283" t="s">
        <v>17</v>
      </c>
      <c r="D119" s="1178" t="s">
        <v>14</v>
      </c>
      <c r="E119" s="1152">
        <f t="shared" ref="E119" si="31">E99+E109</f>
        <v>2049.9879999999998</v>
      </c>
      <c r="F119" s="1152" t="e">
        <f t="shared" ref="F119" si="32">F99+F109</f>
        <v>#REF!</v>
      </c>
      <c r="G119" s="1152" t="e">
        <f>G99+G109</f>
        <v>#REF!</v>
      </c>
      <c r="H119" s="79" t="e">
        <f t="shared" si="26"/>
        <v>#REF!</v>
      </c>
      <c r="I119" s="97" t="e">
        <f t="shared" si="27"/>
        <v>#REF!</v>
      </c>
      <c r="J119" s="79" t="e">
        <f t="shared" si="28"/>
        <v>#REF!</v>
      </c>
      <c r="K119" s="97" t="e">
        <f t="shared" si="29"/>
        <v>#REF!</v>
      </c>
      <c r="L119" s="586" t="e">
        <f>E119+октябрь!L119</f>
        <v>#REF!</v>
      </c>
      <c r="M119" s="586" t="e">
        <f>F119+октябрь!M119</f>
        <v>#REF!</v>
      </c>
      <c r="N119" s="586" t="e">
        <f>G119+октябрь!N119</f>
        <v>#REF!</v>
      </c>
      <c r="O119" s="79" t="e">
        <f t="shared" si="22"/>
        <v>#REF!</v>
      </c>
      <c r="P119" s="97" t="e">
        <f t="shared" si="23"/>
        <v>#REF!</v>
      </c>
      <c r="Q119" s="79" t="e">
        <f t="shared" si="24"/>
        <v>#REF!</v>
      </c>
      <c r="R119" s="594" t="e">
        <f t="shared" si="25"/>
        <v>#REF!</v>
      </c>
    </row>
    <row r="120" spans="1:18" ht="30" hidden="1" customHeight="1">
      <c r="A120" s="1522"/>
      <c r="B120" s="1508"/>
      <c r="C120" s="1283"/>
      <c r="D120" s="1178" t="s">
        <v>16</v>
      </c>
      <c r="E120" s="1154">
        <f>E119/E116</f>
        <v>0.24148518261805393</v>
      </c>
      <c r="F120" s="1154" t="e">
        <f>F119/F116</f>
        <v>#REF!</v>
      </c>
      <c r="G120" s="1154" t="e">
        <f>G119/G116</f>
        <v>#REF!</v>
      </c>
      <c r="H120" s="79" t="e">
        <f t="shared" si="26"/>
        <v>#REF!</v>
      </c>
      <c r="I120" s="97" t="e">
        <f t="shared" si="27"/>
        <v>#REF!</v>
      </c>
      <c r="J120" s="79" t="e">
        <f t="shared" si="28"/>
        <v>#REF!</v>
      </c>
      <c r="K120" s="97" t="e">
        <f t="shared" si="29"/>
        <v>#REF!</v>
      </c>
      <c r="L120" s="580" t="e">
        <f>L119/L116</f>
        <v>#REF!</v>
      </c>
      <c r="M120" s="580" t="e">
        <f>M119/M116</f>
        <v>#REF!</v>
      </c>
      <c r="N120" s="580" t="e">
        <f>N119/N116</f>
        <v>#REF!</v>
      </c>
      <c r="O120" s="79" t="e">
        <f t="shared" si="22"/>
        <v>#REF!</v>
      </c>
      <c r="P120" s="97" t="e">
        <f t="shared" si="23"/>
        <v>#REF!</v>
      </c>
      <c r="Q120" s="79" t="e">
        <f t="shared" si="24"/>
        <v>#REF!</v>
      </c>
      <c r="R120" s="594" t="e">
        <f t="shared" si="25"/>
        <v>#REF!</v>
      </c>
    </row>
    <row r="121" spans="1:18" ht="30" hidden="1" customHeight="1">
      <c r="A121" s="1522"/>
      <c r="B121" s="1508"/>
      <c r="C121" s="1283" t="s">
        <v>18</v>
      </c>
      <c r="D121" s="1178" t="s">
        <v>14</v>
      </c>
      <c r="E121" s="1152">
        <f t="shared" ref="E121" si="33">E101+E111</f>
        <v>48.224759987759988</v>
      </c>
      <c r="F121" s="1152" t="e">
        <f t="shared" ref="F121" si="34">F101+F111</f>
        <v>#REF!</v>
      </c>
      <c r="G121" s="1152" t="e">
        <f>G101+G111</f>
        <v>#REF!</v>
      </c>
      <c r="H121" s="79" t="e">
        <f t="shared" si="26"/>
        <v>#REF!</v>
      </c>
      <c r="I121" s="97" t="e">
        <f t="shared" si="27"/>
        <v>#REF!</v>
      </c>
      <c r="J121" s="79" t="e">
        <f t="shared" si="28"/>
        <v>#REF!</v>
      </c>
      <c r="K121" s="97" t="e">
        <f t="shared" si="29"/>
        <v>#REF!</v>
      </c>
      <c r="L121" s="586" t="e">
        <f>E121+октябрь!L121</f>
        <v>#REF!</v>
      </c>
      <c r="M121" s="586" t="e">
        <f>F121+октябрь!M121</f>
        <v>#REF!</v>
      </c>
      <c r="N121" s="586" t="e">
        <f>G121+октябрь!N121</f>
        <v>#REF!</v>
      </c>
      <c r="O121" s="79" t="e">
        <f t="shared" si="22"/>
        <v>#REF!</v>
      </c>
      <c r="P121" s="97" t="e">
        <f t="shared" si="23"/>
        <v>#REF!</v>
      </c>
      <c r="Q121" s="79" t="e">
        <f t="shared" si="24"/>
        <v>#REF!</v>
      </c>
      <c r="R121" s="594" t="e">
        <f t="shared" si="25"/>
        <v>#REF!</v>
      </c>
    </row>
    <row r="122" spans="1:18" ht="30" hidden="1" customHeight="1">
      <c r="A122" s="1522"/>
      <c r="B122" s="1508"/>
      <c r="C122" s="1283"/>
      <c r="D122" s="1178" t="s">
        <v>16</v>
      </c>
      <c r="E122" s="1154">
        <v>4.4669365646543323E-3</v>
      </c>
      <c r="F122" s="1154"/>
      <c r="G122" s="1154" t="e">
        <f>G121/G116</f>
        <v>#REF!</v>
      </c>
      <c r="H122" s="79" t="e">
        <f t="shared" si="26"/>
        <v>#REF!</v>
      </c>
      <c r="I122" s="97" t="str">
        <f t="shared" si="27"/>
        <v xml:space="preserve"> </v>
      </c>
      <c r="J122" s="79" t="e">
        <f t="shared" si="28"/>
        <v>#REF!</v>
      </c>
      <c r="K122" s="97" t="e">
        <f t="shared" si="29"/>
        <v>#REF!</v>
      </c>
      <c r="L122" s="580" t="e">
        <f>L121/L116</f>
        <v>#REF!</v>
      </c>
      <c r="M122" s="580" t="e">
        <f>M121/M116</f>
        <v>#REF!</v>
      </c>
      <c r="N122" s="580" t="e">
        <f>N121/N116</f>
        <v>#REF!</v>
      </c>
      <c r="O122" s="79" t="e">
        <f t="shared" si="22"/>
        <v>#REF!</v>
      </c>
      <c r="P122" s="97" t="e">
        <f t="shared" si="23"/>
        <v>#REF!</v>
      </c>
      <c r="Q122" s="79" t="e">
        <f t="shared" si="24"/>
        <v>#REF!</v>
      </c>
      <c r="R122" s="594" t="e">
        <f t="shared" si="25"/>
        <v>#REF!</v>
      </c>
    </row>
    <row r="123" spans="1:18" ht="30" customHeight="1">
      <c r="A123" s="1522"/>
      <c r="B123" s="1508"/>
      <c r="C123" s="1149" t="s">
        <v>111</v>
      </c>
      <c r="D123" s="1178" t="s">
        <v>14</v>
      </c>
      <c r="E123" s="1158">
        <f>E116-E117</f>
        <v>6692.8770000000004</v>
      </c>
      <c r="F123" s="1158" t="e">
        <f>F116-F117</f>
        <v>#REF!</v>
      </c>
      <c r="G123" s="1158">
        <f>G116-G117</f>
        <v>6993.8149999999987</v>
      </c>
      <c r="H123" s="79" t="e">
        <f t="shared" si="26"/>
        <v>#REF!</v>
      </c>
      <c r="I123" s="97" t="e">
        <f t="shared" si="27"/>
        <v>#REF!</v>
      </c>
      <c r="J123" s="79">
        <f t="shared" si="28"/>
        <v>300.93799999999828</v>
      </c>
      <c r="K123" s="97">
        <f t="shared" si="29"/>
        <v>4.4963922092098547E-2</v>
      </c>
      <c r="L123" s="582" t="e">
        <f>L116-L117</f>
        <v>#REF!</v>
      </c>
      <c r="M123" s="582" t="e">
        <f>M116-M117</f>
        <v>#REF!</v>
      </c>
      <c r="N123" s="582" t="e">
        <f>N116-N117</f>
        <v>#REF!</v>
      </c>
      <c r="O123" s="79" t="e">
        <f t="shared" si="22"/>
        <v>#REF!</v>
      </c>
      <c r="P123" s="97" t="e">
        <f t="shared" si="23"/>
        <v>#REF!</v>
      </c>
      <c r="Q123" s="79" t="e">
        <f t="shared" si="24"/>
        <v>#REF!</v>
      </c>
      <c r="R123" s="594" t="e">
        <f t="shared" si="25"/>
        <v>#REF!</v>
      </c>
    </row>
    <row r="124" spans="1:18" ht="30" customHeight="1">
      <c r="A124" s="1522"/>
      <c r="B124" s="1508"/>
      <c r="C124" s="518" t="s">
        <v>104</v>
      </c>
      <c r="D124" s="1178" t="s">
        <v>14</v>
      </c>
      <c r="E124" s="1158">
        <f>E104+E114</f>
        <v>8.6140000000000008</v>
      </c>
      <c r="F124" s="1158"/>
      <c r="G124" s="1158">
        <f>G114+G104</f>
        <v>3.6480000000000001</v>
      </c>
      <c r="H124" s="79">
        <f t="shared" si="26"/>
        <v>3.6480000000000001</v>
      </c>
      <c r="I124" s="97" t="str">
        <f t="shared" si="27"/>
        <v xml:space="preserve"> </v>
      </c>
      <c r="J124" s="79">
        <f t="shared" si="28"/>
        <v>-4.9660000000000011</v>
      </c>
      <c r="K124" s="97">
        <f t="shared" si="29"/>
        <v>-0.57650336661249135</v>
      </c>
      <c r="L124" s="582" t="e">
        <f>E124+октябрь!L124</f>
        <v>#REF!</v>
      </c>
      <c r="M124" s="582" t="e">
        <f>F124+октябрь!M124</f>
        <v>#REF!</v>
      </c>
      <c r="N124" s="582" t="e">
        <f>G124+октябрь!N124</f>
        <v>#REF!</v>
      </c>
      <c r="O124" s="79" t="e">
        <f t="shared" si="22"/>
        <v>#REF!</v>
      </c>
      <c r="P124" s="97" t="e">
        <f t="shared" si="23"/>
        <v>#REF!</v>
      </c>
      <c r="Q124" s="79" t="e">
        <f t="shared" si="24"/>
        <v>#REF!</v>
      </c>
      <c r="R124" s="594" t="e">
        <f t="shared" si="25"/>
        <v>#REF!</v>
      </c>
    </row>
    <row r="125" spans="1:18" ht="30" customHeight="1" thickBot="1">
      <c r="A125" s="1523"/>
      <c r="B125" s="1531"/>
      <c r="C125" s="525" t="s">
        <v>106</v>
      </c>
      <c r="D125" s="526" t="s">
        <v>14</v>
      </c>
      <c r="E125" s="1172">
        <f>E123-E124</f>
        <v>6684.2630000000008</v>
      </c>
      <c r="F125" s="1172" t="e">
        <f>F123-F124</f>
        <v>#REF!</v>
      </c>
      <c r="G125" s="1172">
        <f>G123-G124</f>
        <v>6990.1669999999986</v>
      </c>
      <c r="H125" s="599" t="e">
        <f t="shared" si="26"/>
        <v>#REF!</v>
      </c>
      <c r="I125" s="600" t="e">
        <f t="shared" si="27"/>
        <v>#REF!</v>
      </c>
      <c r="J125" s="599">
        <f t="shared" si="28"/>
        <v>305.90399999999772</v>
      </c>
      <c r="K125" s="600">
        <f t="shared" si="29"/>
        <v>4.5764806082584972E-2</v>
      </c>
      <c r="L125" s="584" t="e">
        <f>E125+октябрь!L125</f>
        <v>#REF!</v>
      </c>
      <c r="M125" s="584" t="e">
        <f>F125+октябрь!M125</f>
        <v>#REF!</v>
      </c>
      <c r="N125" s="584" t="e">
        <f>G125+октябрь!N125</f>
        <v>#REF!</v>
      </c>
      <c r="O125" s="599" t="e">
        <f t="shared" si="22"/>
        <v>#REF!</v>
      </c>
      <c r="P125" s="600" t="e">
        <f t="shared" si="23"/>
        <v>#REF!</v>
      </c>
      <c r="Q125" s="599" t="e">
        <f t="shared" si="24"/>
        <v>#REF!</v>
      </c>
      <c r="R125" s="601" t="e">
        <f t="shared" si="25"/>
        <v>#REF!</v>
      </c>
    </row>
    <row r="126" spans="1:18" ht="30" customHeight="1">
      <c r="A126" s="1521">
        <v>11</v>
      </c>
      <c r="B126" s="1524" t="s">
        <v>23</v>
      </c>
      <c r="C126" s="1180" t="s">
        <v>19</v>
      </c>
      <c r="D126" s="1180" t="s">
        <v>14</v>
      </c>
      <c r="E126" s="1176">
        <v>4343.5370000000003</v>
      </c>
      <c r="F126" s="1177" t="e">
        <f>#REF!</f>
        <v>#REF!</v>
      </c>
      <c r="G126" s="1177">
        <f>G127+G133</f>
        <v>4155.5729999999994</v>
      </c>
      <c r="H126" s="1116" t="e">
        <f t="shared" si="26"/>
        <v>#REF!</v>
      </c>
      <c r="I126" s="1117" t="e">
        <f t="shared" si="27"/>
        <v>#REF!</v>
      </c>
      <c r="J126" s="1116">
        <f t="shared" si="28"/>
        <v>-187.96400000000085</v>
      </c>
      <c r="K126" s="1117">
        <f t="shared" si="29"/>
        <v>-4.3274409772496664E-2</v>
      </c>
      <c r="L126" s="1177" t="e">
        <f>E126+октябрь!L126</f>
        <v>#REF!</v>
      </c>
      <c r="M126" s="1177" t="e">
        <f>F126+октябрь!M126</f>
        <v>#REF!</v>
      </c>
      <c r="N126" s="1177" t="e">
        <f>G126+октябрь!N126</f>
        <v>#REF!</v>
      </c>
      <c r="O126" s="1116" t="e">
        <f t="shared" si="22"/>
        <v>#REF!</v>
      </c>
      <c r="P126" s="1117" t="e">
        <f t="shared" si="23"/>
        <v>#REF!</v>
      </c>
      <c r="Q126" s="1116" t="e">
        <f t="shared" si="24"/>
        <v>#REF!</v>
      </c>
      <c r="R126" s="1118" t="e">
        <f t="shared" si="25"/>
        <v>#REF!</v>
      </c>
    </row>
    <row r="127" spans="1:18" ht="30" customHeight="1">
      <c r="A127" s="1522"/>
      <c r="B127" s="1507"/>
      <c r="C127" s="1283" t="s">
        <v>15</v>
      </c>
      <c r="D127" s="1178" t="s">
        <v>14</v>
      </c>
      <c r="E127" s="1152">
        <v>1069.0640000000001</v>
      </c>
      <c r="F127" s="1152" t="e">
        <f>#REF!</f>
        <v>#REF!</v>
      </c>
      <c r="G127" s="1152">
        <v>923.97799999999995</v>
      </c>
      <c r="H127" s="79" t="e">
        <f t="shared" si="26"/>
        <v>#REF!</v>
      </c>
      <c r="I127" s="97" t="e">
        <f t="shared" si="27"/>
        <v>#REF!</v>
      </c>
      <c r="J127" s="79">
        <f t="shared" si="28"/>
        <v>-145.08600000000013</v>
      </c>
      <c r="K127" s="97">
        <f t="shared" si="29"/>
        <v>-0.13571310978575662</v>
      </c>
      <c r="L127" s="586" t="e">
        <f>E127+октябрь!L127</f>
        <v>#REF!</v>
      </c>
      <c r="M127" s="586" t="e">
        <f>F127+октябрь!M127</f>
        <v>#REF!</v>
      </c>
      <c r="N127" s="586" t="e">
        <f>G127+октябрь!N127</f>
        <v>#REF!</v>
      </c>
      <c r="O127" s="79" t="e">
        <f t="shared" si="22"/>
        <v>#REF!</v>
      </c>
      <c r="P127" s="97" t="e">
        <f t="shared" si="23"/>
        <v>#REF!</v>
      </c>
      <c r="Q127" s="79" t="e">
        <f t="shared" si="24"/>
        <v>#REF!</v>
      </c>
      <c r="R127" s="594" t="e">
        <f t="shared" si="25"/>
        <v>#REF!</v>
      </c>
    </row>
    <row r="128" spans="1:18" ht="30" customHeight="1">
      <c r="A128" s="1522"/>
      <c r="B128" s="1507"/>
      <c r="C128" s="1283"/>
      <c r="D128" s="1178" t="s">
        <v>16</v>
      </c>
      <c r="E128" s="1154">
        <f>E127/E126</f>
        <v>0.24612752233951271</v>
      </c>
      <c r="F128" s="1154" t="e">
        <f>F127/F126</f>
        <v>#REF!</v>
      </c>
      <c r="G128" s="1154">
        <f>G127/G126</f>
        <v>0.22234671367823405</v>
      </c>
      <c r="H128" s="595"/>
      <c r="I128" s="596" t="e">
        <f>G128-F128</f>
        <v>#REF!</v>
      </c>
      <c r="J128" s="597"/>
      <c r="K128" s="596">
        <f>G128-E128</f>
        <v>-2.3780808661278657E-2</v>
      </c>
      <c r="L128" s="580" t="e">
        <f>L127/L126</f>
        <v>#REF!</v>
      </c>
      <c r="M128" s="580" t="e">
        <f>M127/M126</f>
        <v>#REF!</v>
      </c>
      <c r="N128" s="580" t="e">
        <f>N127/N126</f>
        <v>#REF!</v>
      </c>
      <c r="O128" s="595"/>
      <c r="P128" s="596" t="e">
        <f>N128-M128</f>
        <v>#REF!</v>
      </c>
      <c r="Q128" s="597"/>
      <c r="R128" s="598" t="e">
        <f>N128-L128</f>
        <v>#REF!</v>
      </c>
    </row>
    <row r="129" spans="1:18" ht="30" hidden="1" customHeight="1">
      <c r="A129" s="1522"/>
      <c r="B129" s="1507"/>
      <c r="C129" s="1283" t="s">
        <v>17</v>
      </c>
      <c r="D129" s="1178" t="s">
        <v>14</v>
      </c>
      <c r="E129" s="1152">
        <v>787.774</v>
      </c>
      <c r="F129" s="1152" t="e">
        <f>#REF!</f>
        <v>#REF!</v>
      </c>
      <c r="G129" s="1152" t="e">
        <f>F130*G126</f>
        <v>#REF!</v>
      </c>
      <c r="H129" s="79" t="e">
        <f t="shared" si="26"/>
        <v>#REF!</v>
      </c>
      <c r="I129" s="97" t="e">
        <f t="shared" si="27"/>
        <v>#REF!</v>
      </c>
      <c r="J129" s="79" t="e">
        <f t="shared" si="28"/>
        <v>#REF!</v>
      </c>
      <c r="K129" s="97" t="e">
        <f t="shared" si="29"/>
        <v>#REF!</v>
      </c>
      <c r="L129" s="586" t="e">
        <f>E129+октябрь!L129</f>
        <v>#REF!</v>
      </c>
      <c r="M129" s="586" t="e">
        <f>F129+октябрь!M129</f>
        <v>#REF!</v>
      </c>
      <c r="N129" s="586" t="e">
        <f>G129+октябрь!N129</f>
        <v>#REF!</v>
      </c>
      <c r="O129" s="79" t="e">
        <f t="shared" si="22"/>
        <v>#REF!</v>
      </c>
      <c r="P129" s="97" t="e">
        <f t="shared" si="23"/>
        <v>#REF!</v>
      </c>
      <c r="Q129" s="79" t="e">
        <f t="shared" si="24"/>
        <v>#REF!</v>
      </c>
      <c r="R129" s="594" t="e">
        <f t="shared" si="25"/>
        <v>#REF!</v>
      </c>
    </row>
    <row r="130" spans="1:18" ht="30" hidden="1" customHeight="1">
      <c r="A130" s="1522"/>
      <c r="B130" s="1507"/>
      <c r="C130" s="1283"/>
      <c r="D130" s="1178" t="s">
        <v>16</v>
      </c>
      <c r="E130" s="1154">
        <f>E129/E126</f>
        <v>0.18136693666935494</v>
      </c>
      <c r="F130" s="1154" t="e">
        <f>F129/F126</f>
        <v>#REF!</v>
      </c>
      <c r="G130" s="1154" t="e">
        <f>G129/G126</f>
        <v>#REF!</v>
      </c>
      <c r="H130" s="79" t="e">
        <f t="shared" si="26"/>
        <v>#REF!</v>
      </c>
      <c r="I130" s="97" t="e">
        <f t="shared" si="27"/>
        <v>#REF!</v>
      </c>
      <c r="J130" s="79" t="e">
        <f t="shared" si="28"/>
        <v>#REF!</v>
      </c>
      <c r="K130" s="97" t="e">
        <f t="shared" si="29"/>
        <v>#REF!</v>
      </c>
      <c r="L130" s="580" t="e">
        <f>L129/L126</f>
        <v>#REF!</v>
      </c>
      <c r="M130" s="580" t="e">
        <f>M129/M126</f>
        <v>#REF!</v>
      </c>
      <c r="N130" s="580" t="e">
        <f>N129/N126</f>
        <v>#REF!</v>
      </c>
      <c r="O130" s="79" t="e">
        <f t="shared" si="22"/>
        <v>#REF!</v>
      </c>
      <c r="P130" s="97" t="e">
        <f t="shared" si="23"/>
        <v>#REF!</v>
      </c>
      <c r="Q130" s="79" t="e">
        <f t="shared" si="24"/>
        <v>#REF!</v>
      </c>
      <c r="R130" s="594" t="e">
        <f t="shared" si="25"/>
        <v>#REF!</v>
      </c>
    </row>
    <row r="131" spans="1:18" ht="30" hidden="1" customHeight="1">
      <c r="A131" s="1522"/>
      <c r="B131" s="1507"/>
      <c r="C131" s="1283" t="s">
        <v>18</v>
      </c>
      <c r="D131" s="1178" t="s">
        <v>14</v>
      </c>
      <c r="E131" s="1152">
        <v>25.891540000000077</v>
      </c>
      <c r="F131" s="1152" t="e">
        <f>F127-F129</f>
        <v>#REF!</v>
      </c>
      <c r="G131" s="1152" t="e">
        <f>G127-G129</f>
        <v>#REF!</v>
      </c>
      <c r="H131" s="79" t="e">
        <f t="shared" si="26"/>
        <v>#REF!</v>
      </c>
      <c r="I131" s="97" t="e">
        <f t="shared" si="27"/>
        <v>#REF!</v>
      </c>
      <c r="J131" s="79" t="e">
        <f t="shared" si="28"/>
        <v>#REF!</v>
      </c>
      <c r="K131" s="97" t="e">
        <f t="shared" si="29"/>
        <v>#REF!</v>
      </c>
      <c r="L131" s="586" t="e">
        <f>E131+октябрь!L131</f>
        <v>#REF!</v>
      </c>
      <c r="M131" s="586" t="e">
        <f>F131+октябрь!M131</f>
        <v>#REF!</v>
      </c>
      <c r="N131" s="586" t="e">
        <f>G131+октябрь!N131</f>
        <v>#REF!</v>
      </c>
      <c r="O131" s="79" t="e">
        <f t="shared" si="22"/>
        <v>#REF!</v>
      </c>
      <c r="P131" s="97" t="e">
        <f t="shared" si="23"/>
        <v>#REF!</v>
      </c>
      <c r="Q131" s="79" t="e">
        <f t="shared" si="24"/>
        <v>#REF!</v>
      </c>
      <c r="R131" s="594" t="e">
        <f t="shared" si="25"/>
        <v>#REF!</v>
      </c>
    </row>
    <row r="132" spans="1:18" ht="30" hidden="1" customHeight="1">
      <c r="A132" s="1522"/>
      <c r="B132" s="1507"/>
      <c r="C132" s="1283"/>
      <c r="D132" s="1178" t="s">
        <v>16</v>
      </c>
      <c r="E132" s="1154">
        <v>4.4669365646543323E-3</v>
      </c>
      <c r="F132" s="1154" t="e">
        <f>F131/F126</f>
        <v>#REF!</v>
      </c>
      <c r="G132" s="1154" t="e">
        <f>G131/G126</f>
        <v>#REF!</v>
      </c>
      <c r="H132" s="79" t="e">
        <f t="shared" si="26"/>
        <v>#REF!</v>
      </c>
      <c r="I132" s="97" t="e">
        <f t="shared" si="27"/>
        <v>#REF!</v>
      </c>
      <c r="J132" s="79" t="e">
        <f t="shared" si="28"/>
        <v>#REF!</v>
      </c>
      <c r="K132" s="97" t="e">
        <f t="shared" si="29"/>
        <v>#REF!</v>
      </c>
      <c r="L132" s="580" t="e">
        <f>L131/L126</f>
        <v>#REF!</v>
      </c>
      <c r="M132" s="580" t="e">
        <f>M131/M126</f>
        <v>#REF!</v>
      </c>
      <c r="N132" s="580" t="e">
        <f>N131/N126</f>
        <v>#REF!</v>
      </c>
      <c r="O132" s="79" t="e">
        <f t="shared" si="22"/>
        <v>#REF!</v>
      </c>
      <c r="P132" s="97" t="e">
        <f t="shared" si="23"/>
        <v>#REF!</v>
      </c>
      <c r="Q132" s="79" t="e">
        <f t="shared" si="24"/>
        <v>#REF!</v>
      </c>
      <c r="R132" s="594" t="e">
        <f t="shared" si="25"/>
        <v>#REF!</v>
      </c>
    </row>
    <row r="133" spans="1:18" ht="30" customHeight="1">
      <c r="A133" s="1522"/>
      <c r="B133" s="1507"/>
      <c r="C133" s="1149" t="s">
        <v>111</v>
      </c>
      <c r="D133" s="1178" t="s">
        <v>14</v>
      </c>
      <c r="E133" s="1158">
        <f>E126-E127</f>
        <v>3274.473</v>
      </c>
      <c r="F133" s="1158" t="e">
        <f>F126-F127</f>
        <v>#REF!</v>
      </c>
      <c r="G133" s="1158">
        <f>G134+G135</f>
        <v>3231.5949999999998</v>
      </c>
      <c r="H133" s="79" t="e">
        <f t="shared" si="26"/>
        <v>#REF!</v>
      </c>
      <c r="I133" s="97" t="e">
        <f t="shared" si="27"/>
        <v>#REF!</v>
      </c>
      <c r="J133" s="79">
        <f t="shared" si="28"/>
        <v>-42.878000000000156</v>
      </c>
      <c r="K133" s="97">
        <f t="shared" si="29"/>
        <v>-1.3094626219242044E-2</v>
      </c>
      <c r="L133" s="582" t="e">
        <f>L126-L127</f>
        <v>#REF!</v>
      </c>
      <c r="M133" s="582" t="e">
        <f>M126-M127</f>
        <v>#REF!</v>
      </c>
      <c r="N133" s="582" t="e">
        <f>N126-N127</f>
        <v>#REF!</v>
      </c>
      <c r="O133" s="79" t="e">
        <f t="shared" si="22"/>
        <v>#REF!</v>
      </c>
      <c r="P133" s="97" t="e">
        <f t="shared" si="23"/>
        <v>#REF!</v>
      </c>
      <c r="Q133" s="79" t="e">
        <f t="shared" si="24"/>
        <v>#REF!</v>
      </c>
      <c r="R133" s="594" t="e">
        <f t="shared" si="25"/>
        <v>#REF!</v>
      </c>
    </row>
    <row r="134" spans="1:18" ht="30" customHeight="1">
      <c r="A134" s="1522"/>
      <c r="B134" s="1507"/>
      <c r="C134" s="518" t="s">
        <v>104</v>
      </c>
      <c r="D134" s="1178" t="s">
        <v>14</v>
      </c>
      <c r="E134" s="1158">
        <v>9.8450000000000006</v>
      </c>
      <c r="F134" s="1158"/>
      <c r="G134" s="1158">
        <v>16.192</v>
      </c>
      <c r="H134" s="79">
        <f t="shared" si="26"/>
        <v>16.192</v>
      </c>
      <c r="I134" s="97" t="str">
        <f t="shared" si="27"/>
        <v xml:space="preserve"> </v>
      </c>
      <c r="J134" s="79">
        <f t="shared" si="28"/>
        <v>6.3469999999999995</v>
      </c>
      <c r="K134" s="97">
        <f t="shared" si="29"/>
        <v>0.64469273743016753</v>
      </c>
      <c r="L134" s="582" t="e">
        <f>E134+октябрь!L134</f>
        <v>#REF!</v>
      </c>
      <c r="M134" s="582" t="e">
        <f>F134+октябрь!M134</f>
        <v>#REF!</v>
      </c>
      <c r="N134" s="582" t="e">
        <f>G134+октябрь!N134</f>
        <v>#REF!</v>
      </c>
      <c r="O134" s="79" t="e">
        <f t="shared" si="22"/>
        <v>#REF!</v>
      </c>
      <c r="P134" s="97" t="e">
        <f t="shared" si="23"/>
        <v>#REF!</v>
      </c>
      <c r="Q134" s="79" t="e">
        <f t="shared" si="24"/>
        <v>#REF!</v>
      </c>
      <c r="R134" s="594" t="e">
        <f t="shared" si="25"/>
        <v>#REF!</v>
      </c>
    </row>
    <row r="135" spans="1:18" ht="30" customHeight="1" thickBot="1">
      <c r="A135" s="1523"/>
      <c r="B135" s="1525"/>
      <c r="C135" s="525" t="s">
        <v>106</v>
      </c>
      <c r="D135" s="526" t="s">
        <v>14</v>
      </c>
      <c r="E135" s="1172">
        <f>E133-E134</f>
        <v>3264.6280000000002</v>
      </c>
      <c r="F135" s="1172" t="e">
        <f>F133-F134</f>
        <v>#REF!</v>
      </c>
      <c r="G135" s="1172">
        <v>3215.4029999999998</v>
      </c>
      <c r="H135" s="599" t="e">
        <f t="shared" si="26"/>
        <v>#REF!</v>
      </c>
      <c r="I135" s="600" t="e">
        <f t="shared" si="27"/>
        <v>#REF!</v>
      </c>
      <c r="J135" s="599">
        <f t="shared" si="28"/>
        <v>-49.225000000000364</v>
      </c>
      <c r="K135" s="600">
        <f t="shared" si="29"/>
        <v>-1.5078287633384374E-2</v>
      </c>
      <c r="L135" s="584" t="e">
        <f>E135+октябрь!L135</f>
        <v>#REF!</v>
      </c>
      <c r="M135" s="584" t="e">
        <f>F135+октябрь!M135</f>
        <v>#REF!</v>
      </c>
      <c r="N135" s="584" t="e">
        <f>G135+октябрь!N135</f>
        <v>#REF!</v>
      </c>
      <c r="O135" s="599" t="e">
        <f t="shared" ref="O135:O185" si="35">N135-M135</f>
        <v>#REF!</v>
      </c>
      <c r="P135" s="600" t="e">
        <f t="shared" ref="P135:P185" si="36">IF(M135=0," ",O135/M135)</f>
        <v>#REF!</v>
      </c>
      <c r="Q135" s="599" t="e">
        <f t="shared" ref="Q135:Q185" si="37">N135-L135</f>
        <v>#REF!</v>
      </c>
      <c r="R135" s="601" t="e">
        <f t="shared" ref="R135:R185" si="38">IF(L135=0," ",Q135/L135)</f>
        <v>#REF!</v>
      </c>
    </row>
    <row r="136" spans="1:18" ht="30" customHeight="1">
      <c r="A136" s="1521">
        <v>12</v>
      </c>
      <c r="B136" s="1524" t="s">
        <v>24</v>
      </c>
      <c r="C136" s="1180" t="s">
        <v>19</v>
      </c>
      <c r="D136" s="1180" t="s">
        <v>14</v>
      </c>
      <c r="E136" s="1176">
        <v>513.47500000000002</v>
      </c>
      <c r="F136" s="1177" t="e">
        <f>#REF!</f>
        <v>#REF!</v>
      </c>
      <c r="G136" s="1177">
        <f>G137+G143</f>
        <v>456.10899999999998</v>
      </c>
      <c r="H136" s="1116" t="e">
        <f t="shared" si="26"/>
        <v>#REF!</v>
      </c>
      <c r="I136" s="1117" t="e">
        <f t="shared" si="27"/>
        <v>#REF!</v>
      </c>
      <c r="J136" s="1116">
        <f t="shared" si="28"/>
        <v>-57.366000000000042</v>
      </c>
      <c r="K136" s="1117">
        <f t="shared" si="29"/>
        <v>-0.11172111592579978</v>
      </c>
      <c r="L136" s="1177" t="e">
        <f>E136+октябрь!L136</f>
        <v>#REF!</v>
      </c>
      <c r="M136" s="1177" t="e">
        <f>F136+октябрь!M136</f>
        <v>#REF!</v>
      </c>
      <c r="N136" s="1177" t="e">
        <f>G136+октябрь!N136</f>
        <v>#REF!</v>
      </c>
      <c r="O136" s="1116" t="e">
        <f t="shared" si="35"/>
        <v>#REF!</v>
      </c>
      <c r="P136" s="1117" t="e">
        <f t="shared" si="36"/>
        <v>#REF!</v>
      </c>
      <c r="Q136" s="1116" t="e">
        <f t="shared" si="37"/>
        <v>#REF!</v>
      </c>
      <c r="R136" s="1118" t="e">
        <f t="shared" si="38"/>
        <v>#REF!</v>
      </c>
    </row>
    <row r="137" spans="1:18" ht="30" customHeight="1">
      <c r="A137" s="1522"/>
      <c r="B137" s="1507"/>
      <c r="C137" s="1283" t="s">
        <v>15</v>
      </c>
      <c r="D137" s="1178" t="s">
        <v>14</v>
      </c>
      <c r="E137" s="1152">
        <v>132.69900000000001</v>
      </c>
      <c r="F137" s="1152" t="e">
        <f>#REF!</f>
        <v>#REF!</v>
      </c>
      <c r="G137" s="1152">
        <v>127.495</v>
      </c>
      <c r="H137" s="79" t="e">
        <f t="shared" si="26"/>
        <v>#REF!</v>
      </c>
      <c r="I137" s="97" t="e">
        <f t="shared" si="27"/>
        <v>#REF!</v>
      </c>
      <c r="J137" s="79">
        <f t="shared" si="28"/>
        <v>-5.2040000000000077</v>
      </c>
      <c r="K137" s="97">
        <f t="shared" si="29"/>
        <v>-3.9216572845311624E-2</v>
      </c>
      <c r="L137" s="586" t="e">
        <f>E137+октябрь!L137</f>
        <v>#REF!</v>
      </c>
      <c r="M137" s="586" t="e">
        <f>F137+октябрь!M137</f>
        <v>#REF!</v>
      </c>
      <c r="N137" s="586" t="e">
        <f>G137+октябрь!N137</f>
        <v>#REF!</v>
      </c>
      <c r="O137" s="79" t="e">
        <f t="shared" si="35"/>
        <v>#REF!</v>
      </c>
      <c r="P137" s="97" t="e">
        <f t="shared" si="36"/>
        <v>#REF!</v>
      </c>
      <c r="Q137" s="79" t="e">
        <f t="shared" si="37"/>
        <v>#REF!</v>
      </c>
      <c r="R137" s="594" t="e">
        <f t="shared" si="38"/>
        <v>#REF!</v>
      </c>
    </row>
    <row r="138" spans="1:18" ht="30" customHeight="1">
      <c r="A138" s="1522"/>
      <c r="B138" s="1507"/>
      <c r="C138" s="1283"/>
      <c r="D138" s="1178" t="s">
        <v>16</v>
      </c>
      <c r="E138" s="1154">
        <f>E137/E136</f>
        <v>0.25843322459710794</v>
      </c>
      <c r="F138" s="1154" t="e">
        <f>F137/F136</f>
        <v>#REF!</v>
      </c>
      <c r="G138" s="1154">
        <f>G137/G136</f>
        <v>0.27952748136958494</v>
      </c>
      <c r="H138" s="595"/>
      <c r="I138" s="596" t="e">
        <f>G138-F138</f>
        <v>#REF!</v>
      </c>
      <c r="J138" s="597"/>
      <c r="K138" s="596">
        <f>G138-E138</f>
        <v>2.1094256772477005E-2</v>
      </c>
      <c r="L138" s="580" t="e">
        <f>L137/L136</f>
        <v>#REF!</v>
      </c>
      <c r="M138" s="580" t="e">
        <f>M137/M136</f>
        <v>#REF!</v>
      </c>
      <c r="N138" s="580" t="e">
        <f>N137/N136</f>
        <v>#REF!</v>
      </c>
      <c r="O138" s="595"/>
      <c r="P138" s="596" t="e">
        <f>N138-M138</f>
        <v>#REF!</v>
      </c>
      <c r="Q138" s="597"/>
      <c r="R138" s="598" t="e">
        <f>N138-L138</f>
        <v>#REF!</v>
      </c>
    </row>
    <row r="139" spans="1:18" ht="30" hidden="1" customHeight="1">
      <c r="A139" s="1522"/>
      <c r="B139" s="1507"/>
      <c r="C139" s="1283" t="s">
        <v>17</v>
      </c>
      <c r="D139" s="1178" t="s">
        <v>14</v>
      </c>
      <c r="E139" s="1152">
        <v>92.793999999999997</v>
      </c>
      <c r="F139" s="1152" t="e">
        <f>#REF!</f>
        <v>#REF!</v>
      </c>
      <c r="G139" s="1152" t="e">
        <f>F140*G136</f>
        <v>#REF!</v>
      </c>
      <c r="H139" s="79" t="e">
        <f t="shared" si="26"/>
        <v>#REF!</v>
      </c>
      <c r="I139" s="97" t="e">
        <f t="shared" si="27"/>
        <v>#REF!</v>
      </c>
      <c r="J139" s="79" t="e">
        <f t="shared" si="28"/>
        <v>#REF!</v>
      </c>
      <c r="K139" s="97" t="e">
        <f t="shared" si="29"/>
        <v>#REF!</v>
      </c>
      <c r="L139" s="586" t="e">
        <f>E139+октябрь!L139</f>
        <v>#REF!</v>
      </c>
      <c r="M139" s="586" t="e">
        <f>F139+октябрь!M139</f>
        <v>#REF!</v>
      </c>
      <c r="N139" s="586" t="e">
        <f>G139+октябрь!N139</f>
        <v>#REF!</v>
      </c>
      <c r="O139" s="79" t="e">
        <f t="shared" si="35"/>
        <v>#REF!</v>
      </c>
      <c r="P139" s="97" t="e">
        <f t="shared" si="36"/>
        <v>#REF!</v>
      </c>
      <c r="Q139" s="79" t="e">
        <f t="shared" si="37"/>
        <v>#REF!</v>
      </c>
      <c r="R139" s="594" t="e">
        <f t="shared" si="38"/>
        <v>#REF!</v>
      </c>
    </row>
    <row r="140" spans="1:18" ht="30" hidden="1" customHeight="1">
      <c r="A140" s="1522"/>
      <c r="B140" s="1507"/>
      <c r="C140" s="1283"/>
      <c r="D140" s="1178" t="s">
        <v>16</v>
      </c>
      <c r="E140" s="1154">
        <f>E139/E136</f>
        <v>0.18071765908758944</v>
      </c>
      <c r="F140" s="1154" t="e">
        <f>F139/F136</f>
        <v>#REF!</v>
      </c>
      <c r="G140" s="1154" t="e">
        <f>G139/G136</f>
        <v>#REF!</v>
      </c>
      <c r="H140" s="79" t="e">
        <f t="shared" si="26"/>
        <v>#REF!</v>
      </c>
      <c r="I140" s="97" t="e">
        <f t="shared" si="27"/>
        <v>#REF!</v>
      </c>
      <c r="J140" s="79" t="e">
        <f t="shared" si="28"/>
        <v>#REF!</v>
      </c>
      <c r="K140" s="97" t="e">
        <f t="shared" si="29"/>
        <v>#REF!</v>
      </c>
      <c r="L140" s="580" t="e">
        <f>L139/L136</f>
        <v>#REF!</v>
      </c>
      <c r="M140" s="580" t="e">
        <f>M139/M136</f>
        <v>#REF!</v>
      </c>
      <c r="N140" s="580" t="e">
        <f>N139/N136</f>
        <v>#REF!</v>
      </c>
      <c r="O140" s="79" t="e">
        <f t="shared" si="35"/>
        <v>#REF!</v>
      </c>
      <c r="P140" s="97" t="e">
        <f t="shared" si="36"/>
        <v>#REF!</v>
      </c>
      <c r="Q140" s="79" t="e">
        <f t="shared" si="37"/>
        <v>#REF!</v>
      </c>
      <c r="R140" s="594" t="e">
        <f t="shared" si="38"/>
        <v>#REF!</v>
      </c>
    </row>
    <row r="141" spans="1:18" ht="30" hidden="1" customHeight="1">
      <c r="A141" s="1522"/>
      <c r="B141" s="1507"/>
      <c r="C141" s="1283" t="s">
        <v>18</v>
      </c>
      <c r="D141" s="1178" t="s">
        <v>14</v>
      </c>
      <c r="E141" s="1152">
        <v>9.6370000000000005</v>
      </c>
      <c r="F141" s="1152" t="e">
        <f>F137-F139</f>
        <v>#REF!</v>
      </c>
      <c r="G141" s="1152" t="e">
        <f>G137-G139</f>
        <v>#REF!</v>
      </c>
      <c r="H141" s="79" t="e">
        <f t="shared" si="26"/>
        <v>#REF!</v>
      </c>
      <c r="I141" s="97" t="e">
        <f t="shared" si="27"/>
        <v>#REF!</v>
      </c>
      <c r="J141" s="79" t="e">
        <f t="shared" si="28"/>
        <v>#REF!</v>
      </c>
      <c r="K141" s="97" t="e">
        <f t="shared" si="29"/>
        <v>#REF!</v>
      </c>
      <c r="L141" s="586" t="e">
        <f>E141+октябрь!L141</f>
        <v>#REF!</v>
      </c>
      <c r="M141" s="586" t="e">
        <f>F141+октябрь!M141</f>
        <v>#REF!</v>
      </c>
      <c r="N141" s="586" t="e">
        <f>G141+октябрь!N141</f>
        <v>#REF!</v>
      </c>
      <c r="O141" s="79" t="e">
        <f t="shared" si="35"/>
        <v>#REF!</v>
      </c>
      <c r="P141" s="97" t="e">
        <f t="shared" si="36"/>
        <v>#REF!</v>
      </c>
      <c r="Q141" s="79" t="e">
        <f t="shared" si="37"/>
        <v>#REF!</v>
      </c>
      <c r="R141" s="594" t="e">
        <f t="shared" si="38"/>
        <v>#REF!</v>
      </c>
    </row>
    <row r="142" spans="1:18" ht="30" hidden="1" customHeight="1">
      <c r="A142" s="1522"/>
      <c r="B142" s="1507"/>
      <c r="C142" s="1283"/>
      <c r="D142" s="1178" t="s">
        <v>16</v>
      </c>
      <c r="E142" s="1154">
        <v>4.4669365646543323E-3</v>
      </c>
      <c r="F142" s="1154" t="e">
        <f>F141/F136</f>
        <v>#REF!</v>
      </c>
      <c r="G142" s="1154" t="e">
        <f>G141/G136</f>
        <v>#REF!</v>
      </c>
      <c r="H142" s="79" t="e">
        <f t="shared" si="26"/>
        <v>#REF!</v>
      </c>
      <c r="I142" s="97" t="e">
        <f t="shared" si="27"/>
        <v>#REF!</v>
      </c>
      <c r="J142" s="79" t="e">
        <f t="shared" si="28"/>
        <v>#REF!</v>
      </c>
      <c r="K142" s="97" t="e">
        <f t="shared" si="29"/>
        <v>#REF!</v>
      </c>
      <c r="L142" s="580" t="e">
        <f>L141/L136</f>
        <v>#REF!</v>
      </c>
      <c r="M142" s="580" t="e">
        <f>M141/M136</f>
        <v>#REF!</v>
      </c>
      <c r="N142" s="580" t="e">
        <f>N141/N136</f>
        <v>#REF!</v>
      </c>
      <c r="O142" s="79" t="e">
        <f t="shared" si="35"/>
        <v>#REF!</v>
      </c>
      <c r="P142" s="97" t="e">
        <f t="shared" si="36"/>
        <v>#REF!</v>
      </c>
      <c r="Q142" s="79" t="e">
        <f t="shared" si="37"/>
        <v>#REF!</v>
      </c>
      <c r="R142" s="594" t="e">
        <f t="shared" si="38"/>
        <v>#REF!</v>
      </c>
    </row>
    <row r="143" spans="1:18" ht="30" customHeight="1">
      <c r="A143" s="1522"/>
      <c r="B143" s="1507"/>
      <c r="C143" s="1149" t="s">
        <v>111</v>
      </c>
      <c r="D143" s="1178" t="s">
        <v>14</v>
      </c>
      <c r="E143" s="1158">
        <f>E136-E137</f>
        <v>380.77600000000001</v>
      </c>
      <c r="F143" s="1158" t="e">
        <f>F136-F137</f>
        <v>#REF!</v>
      </c>
      <c r="G143" s="1158">
        <f>G144+G145</f>
        <v>328.61399999999998</v>
      </c>
      <c r="H143" s="79" t="e">
        <f t="shared" si="26"/>
        <v>#REF!</v>
      </c>
      <c r="I143" s="97" t="e">
        <f t="shared" si="27"/>
        <v>#REF!</v>
      </c>
      <c r="J143" s="79">
        <f t="shared" si="28"/>
        <v>-52.162000000000035</v>
      </c>
      <c r="K143" s="97">
        <f t="shared" si="29"/>
        <v>-0.13698867575687551</v>
      </c>
      <c r="L143" s="582" t="e">
        <f>L136-L137</f>
        <v>#REF!</v>
      </c>
      <c r="M143" s="582" t="e">
        <f>M136-M137</f>
        <v>#REF!</v>
      </c>
      <c r="N143" s="582" t="e">
        <f>N136-N137</f>
        <v>#REF!</v>
      </c>
      <c r="O143" s="79" t="e">
        <f t="shared" si="35"/>
        <v>#REF!</v>
      </c>
      <c r="P143" s="97" t="e">
        <f t="shared" si="36"/>
        <v>#REF!</v>
      </c>
      <c r="Q143" s="79" t="e">
        <f t="shared" si="37"/>
        <v>#REF!</v>
      </c>
      <c r="R143" s="594" t="e">
        <f t="shared" si="38"/>
        <v>#REF!</v>
      </c>
    </row>
    <row r="144" spans="1:18" ht="30" customHeight="1">
      <c r="A144" s="1522"/>
      <c r="B144" s="1507"/>
      <c r="C144" s="518" t="s">
        <v>104</v>
      </c>
      <c r="D144" s="1178" t="s">
        <v>14</v>
      </c>
      <c r="E144" s="1158">
        <v>0</v>
      </c>
      <c r="F144" s="1158"/>
      <c r="G144" s="1158"/>
      <c r="H144" s="79">
        <f t="shared" si="26"/>
        <v>0</v>
      </c>
      <c r="I144" s="97" t="str">
        <f t="shared" si="27"/>
        <v xml:space="preserve"> </v>
      </c>
      <c r="J144" s="79">
        <f t="shared" si="28"/>
        <v>0</v>
      </c>
      <c r="K144" s="97" t="str">
        <f t="shared" si="29"/>
        <v xml:space="preserve"> </v>
      </c>
      <c r="L144" s="582" t="e">
        <f>E144+октябрь!L144</f>
        <v>#REF!</v>
      </c>
      <c r="M144" s="582" t="e">
        <f>F144+октябрь!M144</f>
        <v>#REF!</v>
      </c>
      <c r="N144" s="582" t="e">
        <f>G144+октябрь!N144</f>
        <v>#REF!</v>
      </c>
      <c r="O144" s="79" t="e">
        <f t="shared" si="35"/>
        <v>#REF!</v>
      </c>
      <c r="P144" s="97" t="e">
        <f t="shared" si="36"/>
        <v>#REF!</v>
      </c>
      <c r="Q144" s="79" t="e">
        <f t="shared" si="37"/>
        <v>#REF!</v>
      </c>
      <c r="R144" s="594" t="e">
        <f t="shared" si="38"/>
        <v>#REF!</v>
      </c>
    </row>
    <row r="145" spans="1:18" ht="30" customHeight="1" thickBot="1">
      <c r="A145" s="1523"/>
      <c r="B145" s="1525"/>
      <c r="C145" s="525" t="s">
        <v>106</v>
      </c>
      <c r="D145" s="526" t="s">
        <v>14</v>
      </c>
      <c r="E145" s="1172">
        <f>E143-E144</f>
        <v>380.77600000000001</v>
      </c>
      <c r="F145" s="1172" t="e">
        <f>F143-F144</f>
        <v>#REF!</v>
      </c>
      <c r="G145" s="1172">
        <v>328.61399999999998</v>
      </c>
      <c r="H145" s="599" t="e">
        <f t="shared" si="26"/>
        <v>#REF!</v>
      </c>
      <c r="I145" s="600" t="e">
        <f t="shared" si="27"/>
        <v>#REF!</v>
      </c>
      <c r="J145" s="599">
        <f t="shared" si="28"/>
        <v>-52.162000000000035</v>
      </c>
      <c r="K145" s="600">
        <f t="shared" si="29"/>
        <v>-0.13698867575687551</v>
      </c>
      <c r="L145" s="584" t="e">
        <f>E145+октябрь!L145</f>
        <v>#REF!</v>
      </c>
      <c r="M145" s="584" t="e">
        <f>F145+октябрь!M145</f>
        <v>#REF!</v>
      </c>
      <c r="N145" s="584" t="e">
        <f>G145+октябрь!N145</f>
        <v>#REF!</v>
      </c>
      <c r="O145" s="599" t="e">
        <f t="shared" si="35"/>
        <v>#REF!</v>
      </c>
      <c r="P145" s="600" t="e">
        <f t="shared" si="36"/>
        <v>#REF!</v>
      </c>
      <c r="Q145" s="599" t="e">
        <f t="shared" si="37"/>
        <v>#REF!</v>
      </c>
      <c r="R145" s="601" t="e">
        <f t="shared" si="38"/>
        <v>#REF!</v>
      </c>
    </row>
    <row r="146" spans="1:18" ht="30" customHeight="1">
      <c r="A146" s="1521">
        <v>11</v>
      </c>
      <c r="B146" s="1535" t="s">
        <v>88</v>
      </c>
      <c r="C146" s="1180" t="s">
        <v>19</v>
      </c>
      <c r="D146" s="1180" t="s">
        <v>14</v>
      </c>
      <c r="E146" s="1176">
        <f>E126+E136</f>
        <v>4857.0120000000006</v>
      </c>
      <c r="F146" s="1177" t="e">
        <f>F126+F136</f>
        <v>#REF!</v>
      </c>
      <c r="G146" s="1106">
        <f t="shared" ref="G146:G147" si="39">G126+G136</f>
        <v>4611.6819999999998</v>
      </c>
      <c r="H146" s="1116" t="e">
        <f t="shared" si="26"/>
        <v>#REF!</v>
      </c>
      <c r="I146" s="1117" t="e">
        <f t="shared" si="27"/>
        <v>#REF!</v>
      </c>
      <c r="J146" s="1116">
        <f t="shared" si="28"/>
        <v>-245.33000000000084</v>
      </c>
      <c r="K146" s="1117">
        <f t="shared" si="29"/>
        <v>-5.051047845877276E-2</v>
      </c>
      <c r="L146" s="1177" t="e">
        <f>E146+октябрь!L146</f>
        <v>#REF!</v>
      </c>
      <c r="M146" s="1177" t="e">
        <f>F146+октябрь!M146</f>
        <v>#REF!</v>
      </c>
      <c r="N146" s="1177" t="e">
        <f>G146+октябрь!N146</f>
        <v>#REF!</v>
      </c>
      <c r="O146" s="1116" t="e">
        <f t="shared" si="35"/>
        <v>#REF!</v>
      </c>
      <c r="P146" s="1117" t="e">
        <f t="shared" si="36"/>
        <v>#REF!</v>
      </c>
      <c r="Q146" s="1116" t="e">
        <f t="shared" si="37"/>
        <v>#REF!</v>
      </c>
      <c r="R146" s="1118" t="e">
        <f t="shared" si="38"/>
        <v>#REF!</v>
      </c>
    </row>
    <row r="147" spans="1:18" ht="30" customHeight="1">
      <c r="A147" s="1522"/>
      <c r="B147" s="1509"/>
      <c r="C147" s="1283" t="s">
        <v>15</v>
      </c>
      <c r="D147" s="1178" t="s">
        <v>14</v>
      </c>
      <c r="E147" s="1152">
        <f>E127+E137</f>
        <v>1201.7630000000001</v>
      </c>
      <c r="F147" s="1152" t="e">
        <f>F127+F137</f>
        <v>#REF!</v>
      </c>
      <c r="G147" s="1152">
        <f t="shared" si="39"/>
        <v>1051.473</v>
      </c>
      <c r="H147" s="79" t="e">
        <f t="shared" si="26"/>
        <v>#REF!</v>
      </c>
      <c r="I147" s="97" t="e">
        <f t="shared" si="27"/>
        <v>#REF!</v>
      </c>
      <c r="J147" s="79">
        <f t="shared" si="28"/>
        <v>-150.29000000000019</v>
      </c>
      <c r="K147" s="97">
        <f t="shared" si="29"/>
        <v>-0.12505793571611057</v>
      </c>
      <c r="L147" s="586" t="e">
        <f>E147+октябрь!L147</f>
        <v>#REF!</v>
      </c>
      <c r="M147" s="586" t="e">
        <f>F147+октябрь!M147</f>
        <v>#REF!</v>
      </c>
      <c r="N147" s="586" t="e">
        <f>G147+октябрь!N147</f>
        <v>#REF!</v>
      </c>
      <c r="O147" s="79" t="e">
        <f t="shared" si="35"/>
        <v>#REF!</v>
      </c>
      <c r="P147" s="97" t="e">
        <f t="shared" si="36"/>
        <v>#REF!</v>
      </c>
      <c r="Q147" s="79" t="e">
        <f t="shared" si="37"/>
        <v>#REF!</v>
      </c>
      <c r="R147" s="594" t="e">
        <f t="shared" si="38"/>
        <v>#REF!</v>
      </c>
    </row>
    <row r="148" spans="1:18" ht="30" customHeight="1">
      <c r="A148" s="1522"/>
      <c r="B148" s="1509"/>
      <c r="C148" s="1283"/>
      <c r="D148" s="1178" t="s">
        <v>16</v>
      </c>
      <c r="E148" s="1154">
        <f>E147/E146</f>
        <v>0.24742846013145531</v>
      </c>
      <c r="F148" s="1154" t="e">
        <f>F147/F146</f>
        <v>#REF!</v>
      </c>
      <c r="G148" s="1154">
        <f>G147/G146</f>
        <v>0.2280020608532852</v>
      </c>
      <c r="H148" s="595"/>
      <c r="I148" s="596" t="e">
        <f>G148-F148</f>
        <v>#REF!</v>
      </c>
      <c r="J148" s="597"/>
      <c r="K148" s="596">
        <f>G148-E148</f>
        <v>-1.9426399278170109E-2</v>
      </c>
      <c r="L148" s="580" t="e">
        <f>L147/L146</f>
        <v>#REF!</v>
      </c>
      <c r="M148" s="580" t="e">
        <f>M147/M146</f>
        <v>#REF!</v>
      </c>
      <c r="N148" s="580" t="e">
        <f>N147/N146</f>
        <v>#REF!</v>
      </c>
      <c r="O148" s="595"/>
      <c r="P148" s="596" t="e">
        <f>N148-M148</f>
        <v>#REF!</v>
      </c>
      <c r="Q148" s="597"/>
      <c r="R148" s="598" t="e">
        <f>N148-L148</f>
        <v>#REF!</v>
      </c>
    </row>
    <row r="149" spans="1:18" ht="30" hidden="1" customHeight="1">
      <c r="A149" s="1522"/>
      <c r="B149" s="1509"/>
      <c r="C149" s="1283" t="s">
        <v>17</v>
      </c>
      <c r="D149" s="1178" t="s">
        <v>14</v>
      </c>
      <c r="E149" s="1152">
        <f>E129+E139</f>
        <v>880.56799999999998</v>
      </c>
      <c r="F149" s="1152" t="e">
        <f>F129+F139</f>
        <v>#REF!</v>
      </c>
      <c r="G149" s="1152" t="e">
        <f>G129+G139</f>
        <v>#REF!</v>
      </c>
      <c r="H149" s="79" t="e">
        <f t="shared" si="26"/>
        <v>#REF!</v>
      </c>
      <c r="I149" s="97" t="e">
        <f t="shared" si="27"/>
        <v>#REF!</v>
      </c>
      <c r="J149" s="79" t="e">
        <f t="shared" si="28"/>
        <v>#REF!</v>
      </c>
      <c r="K149" s="97" t="e">
        <f t="shared" si="29"/>
        <v>#REF!</v>
      </c>
      <c r="L149" s="586" t="e">
        <f>E149+октябрь!L149</f>
        <v>#REF!</v>
      </c>
      <c r="M149" s="586" t="e">
        <f>F149+октябрь!M149</f>
        <v>#REF!</v>
      </c>
      <c r="N149" s="586" t="e">
        <f>G149+октябрь!N149</f>
        <v>#REF!</v>
      </c>
      <c r="O149" s="79" t="e">
        <f t="shared" si="35"/>
        <v>#REF!</v>
      </c>
      <c r="P149" s="97" t="e">
        <f t="shared" si="36"/>
        <v>#REF!</v>
      </c>
      <c r="Q149" s="79" t="e">
        <f t="shared" si="37"/>
        <v>#REF!</v>
      </c>
      <c r="R149" s="594" t="e">
        <f t="shared" si="38"/>
        <v>#REF!</v>
      </c>
    </row>
    <row r="150" spans="1:18" ht="30" hidden="1" customHeight="1">
      <c r="A150" s="1522"/>
      <c r="B150" s="1509"/>
      <c r="C150" s="1283"/>
      <c r="D150" s="1178" t="s">
        <v>16</v>
      </c>
      <c r="E150" s="1154">
        <f>E149/E146</f>
        <v>0.18129829615409637</v>
      </c>
      <c r="F150" s="1154" t="e">
        <f>F149/F146</f>
        <v>#REF!</v>
      </c>
      <c r="G150" s="1154" t="e">
        <f>G149/G146</f>
        <v>#REF!</v>
      </c>
      <c r="H150" s="79" t="e">
        <f t="shared" si="26"/>
        <v>#REF!</v>
      </c>
      <c r="I150" s="97" t="e">
        <f t="shared" si="27"/>
        <v>#REF!</v>
      </c>
      <c r="J150" s="79" t="e">
        <f t="shared" si="28"/>
        <v>#REF!</v>
      </c>
      <c r="K150" s="97" t="e">
        <f t="shared" si="29"/>
        <v>#REF!</v>
      </c>
      <c r="L150" s="580" t="e">
        <f>L149/L146</f>
        <v>#REF!</v>
      </c>
      <c r="M150" s="580" t="e">
        <f>M149/M146</f>
        <v>#REF!</v>
      </c>
      <c r="N150" s="580" t="e">
        <f>N149/N146</f>
        <v>#REF!</v>
      </c>
      <c r="O150" s="79" t="e">
        <f t="shared" si="35"/>
        <v>#REF!</v>
      </c>
      <c r="P150" s="97" t="e">
        <f t="shared" si="36"/>
        <v>#REF!</v>
      </c>
      <c r="Q150" s="79" t="e">
        <f t="shared" si="37"/>
        <v>#REF!</v>
      </c>
      <c r="R150" s="594" t="e">
        <f t="shared" si="38"/>
        <v>#REF!</v>
      </c>
    </row>
    <row r="151" spans="1:18" ht="30" hidden="1" customHeight="1">
      <c r="A151" s="1522"/>
      <c r="B151" s="1509"/>
      <c r="C151" s="1283" t="s">
        <v>18</v>
      </c>
      <c r="D151" s="1178" t="s">
        <v>14</v>
      </c>
      <c r="E151" s="1152">
        <f>E131+E141</f>
        <v>35.528540000000078</v>
      </c>
      <c r="F151" s="1152" t="e">
        <f>F131+F141</f>
        <v>#REF!</v>
      </c>
      <c r="G151" s="1152" t="e">
        <f>G131+G141</f>
        <v>#REF!</v>
      </c>
      <c r="H151" s="79" t="e">
        <f t="shared" si="26"/>
        <v>#REF!</v>
      </c>
      <c r="I151" s="97" t="e">
        <f t="shared" si="27"/>
        <v>#REF!</v>
      </c>
      <c r="J151" s="79" t="e">
        <f t="shared" si="28"/>
        <v>#REF!</v>
      </c>
      <c r="K151" s="97" t="e">
        <f t="shared" si="29"/>
        <v>#REF!</v>
      </c>
      <c r="L151" s="586" t="e">
        <f>E151+октябрь!L151</f>
        <v>#REF!</v>
      </c>
      <c r="M151" s="586" t="e">
        <f>F151+октябрь!M151</f>
        <v>#REF!</v>
      </c>
      <c r="N151" s="586" t="e">
        <f>G151+октябрь!N151</f>
        <v>#REF!</v>
      </c>
      <c r="O151" s="79" t="e">
        <f t="shared" si="35"/>
        <v>#REF!</v>
      </c>
      <c r="P151" s="97" t="e">
        <f t="shared" si="36"/>
        <v>#REF!</v>
      </c>
      <c r="Q151" s="79" t="e">
        <f t="shared" si="37"/>
        <v>#REF!</v>
      </c>
      <c r="R151" s="594" t="e">
        <f t="shared" si="38"/>
        <v>#REF!</v>
      </c>
    </row>
    <row r="152" spans="1:18" ht="30" hidden="1" customHeight="1">
      <c r="A152" s="1522"/>
      <c r="B152" s="1509"/>
      <c r="C152" s="1283"/>
      <c r="D152" s="1178" t="s">
        <v>16</v>
      </c>
      <c r="E152" s="1154">
        <v>4.4669365646543323E-3</v>
      </c>
      <c r="F152" s="1154"/>
      <c r="G152" s="1154" t="e">
        <f>G151/G146</f>
        <v>#REF!</v>
      </c>
      <c r="H152" s="79" t="e">
        <f t="shared" si="26"/>
        <v>#REF!</v>
      </c>
      <c r="I152" s="97" t="str">
        <f t="shared" si="27"/>
        <v xml:space="preserve"> </v>
      </c>
      <c r="J152" s="79" t="e">
        <f t="shared" si="28"/>
        <v>#REF!</v>
      </c>
      <c r="K152" s="97" t="e">
        <f t="shared" si="29"/>
        <v>#REF!</v>
      </c>
      <c r="L152" s="580" t="e">
        <f>L151/L146</f>
        <v>#REF!</v>
      </c>
      <c r="M152" s="580" t="e">
        <f>M151/M146</f>
        <v>#REF!</v>
      </c>
      <c r="N152" s="580" t="e">
        <f>N151/N146</f>
        <v>#REF!</v>
      </c>
      <c r="O152" s="79" t="e">
        <f t="shared" si="35"/>
        <v>#REF!</v>
      </c>
      <c r="P152" s="97" t="e">
        <f t="shared" si="36"/>
        <v>#REF!</v>
      </c>
      <c r="Q152" s="79" t="e">
        <f t="shared" si="37"/>
        <v>#REF!</v>
      </c>
      <c r="R152" s="594" t="e">
        <f t="shared" si="38"/>
        <v>#REF!</v>
      </c>
    </row>
    <row r="153" spans="1:18" ht="30" customHeight="1">
      <c r="A153" s="1522"/>
      <c r="B153" s="1509"/>
      <c r="C153" s="1149" t="s">
        <v>111</v>
      </c>
      <c r="D153" s="1178" t="s">
        <v>14</v>
      </c>
      <c r="E153" s="1158">
        <f>E146-E147</f>
        <v>3655.2490000000007</v>
      </c>
      <c r="F153" s="1158" t="e">
        <f>F146-F147</f>
        <v>#REF!</v>
      </c>
      <c r="G153" s="1158">
        <f>G146-G147</f>
        <v>3560.2089999999998</v>
      </c>
      <c r="H153" s="79" t="e">
        <f t="shared" si="26"/>
        <v>#REF!</v>
      </c>
      <c r="I153" s="97" t="e">
        <f t="shared" si="27"/>
        <v>#REF!</v>
      </c>
      <c r="J153" s="79">
        <f t="shared" si="28"/>
        <v>-95.040000000000873</v>
      </c>
      <c r="K153" s="97">
        <f t="shared" si="29"/>
        <v>-2.6000964640165651E-2</v>
      </c>
      <c r="L153" s="582" t="e">
        <f>L146-L147</f>
        <v>#REF!</v>
      </c>
      <c r="M153" s="582" t="e">
        <f>M146-M147</f>
        <v>#REF!</v>
      </c>
      <c r="N153" s="582" t="e">
        <f>N146-N147</f>
        <v>#REF!</v>
      </c>
      <c r="O153" s="79" t="e">
        <f t="shared" si="35"/>
        <v>#REF!</v>
      </c>
      <c r="P153" s="97" t="e">
        <f t="shared" si="36"/>
        <v>#REF!</v>
      </c>
      <c r="Q153" s="79" t="e">
        <f t="shared" si="37"/>
        <v>#REF!</v>
      </c>
      <c r="R153" s="594" t="e">
        <f t="shared" si="38"/>
        <v>#REF!</v>
      </c>
    </row>
    <row r="154" spans="1:18" ht="30" customHeight="1">
      <c r="A154" s="1522"/>
      <c r="B154" s="1509"/>
      <c r="C154" s="518" t="s">
        <v>104</v>
      </c>
      <c r="D154" s="1178" t="s">
        <v>14</v>
      </c>
      <c r="E154" s="1158">
        <f>E134+E144</f>
        <v>9.8450000000000006</v>
      </c>
      <c r="F154" s="1158"/>
      <c r="G154" s="1158">
        <f>G144+G134</f>
        <v>16.192</v>
      </c>
      <c r="H154" s="79">
        <f t="shared" si="26"/>
        <v>16.192</v>
      </c>
      <c r="I154" s="97" t="str">
        <f t="shared" si="27"/>
        <v xml:space="preserve"> </v>
      </c>
      <c r="J154" s="79">
        <f t="shared" si="28"/>
        <v>6.3469999999999995</v>
      </c>
      <c r="K154" s="97">
        <f t="shared" si="29"/>
        <v>0.64469273743016753</v>
      </c>
      <c r="L154" s="582" t="e">
        <f>E154+октябрь!L154</f>
        <v>#REF!</v>
      </c>
      <c r="M154" s="582" t="e">
        <f>F154+октябрь!M154</f>
        <v>#REF!</v>
      </c>
      <c r="N154" s="582" t="e">
        <f>G154+октябрь!N154</f>
        <v>#REF!</v>
      </c>
      <c r="O154" s="79" t="e">
        <f t="shared" si="35"/>
        <v>#REF!</v>
      </c>
      <c r="P154" s="97" t="e">
        <f t="shared" si="36"/>
        <v>#REF!</v>
      </c>
      <c r="Q154" s="79" t="e">
        <f t="shared" si="37"/>
        <v>#REF!</v>
      </c>
      <c r="R154" s="594" t="e">
        <f t="shared" si="38"/>
        <v>#REF!</v>
      </c>
    </row>
    <row r="155" spans="1:18" ht="30" customHeight="1" thickBot="1">
      <c r="A155" s="1523"/>
      <c r="B155" s="1536"/>
      <c r="C155" s="525" t="s">
        <v>106</v>
      </c>
      <c r="D155" s="526" t="s">
        <v>14</v>
      </c>
      <c r="E155" s="1172">
        <f>E153-E154</f>
        <v>3645.4040000000009</v>
      </c>
      <c r="F155" s="1172" t="e">
        <f>F153-F154</f>
        <v>#REF!</v>
      </c>
      <c r="G155" s="1172">
        <f>G153-G154</f>
        <v>3544.0169999999998</v>
      </c>
      <c r="H155" s="599" t="e">
        <f t="shared" si="26"/>
        <v>#REF!</v>
      </c>
      <c r="I155" s="600" t="e">
        <f t="shared" si="27"/>
        <v>#REF!</v>
      </c>
      <c r="J155" s="599">
        <f t="shared" si="28"/>
        <v>-101.38700000000108</v>
      </c>
      <c r="K155" s="600">
        <f t="shared" si="29"/>
        <v>-2.7812280888483431E-2</v>
      </c>
      <c r="L155" s="584" t="e">
        <f>E155+октябрь!L155</f>
        <v>#REF!</v>
      </c>
      <c r="M155" s="584" t="e">
        <f>F155+октябрь!M155</f>
        <v>#REF!</v>
      </c>
      <c r="N155" s="584" t="e">
        <f>G155+октябрь!N155</f>
        <v>#REF!</v>
      </c>
      <c r="O155" s="599" t="e">
        <f t="shared" si="35"/>
        <v>#REF!</v>
      </c>
      <c r="P155" s="600" t="e">
        <f t="shared" si="36"/>
        <v>#REF!</v>
      </c>
      <c r="Q155" s="599" t="e">
        <f t="shared" si="37"/>
        <v>#REF!</v>
      </c>
      <c r="R155" s="601" t="e">
        <f t="shared" si="38"/>
        <v>#REF!</v>
      </c>
    </row>
    <row r="156" spans="1:18" ht="30" customHeight="1">
      <c r="A156" s="1521">
        <v>13</v>
      </c>
      <c r="B156" s="1524" t="s">
        <v>11</v>
      </c>
      <c r="C156" s="1180" t="s">
        <v>19</v>
      </c>
      <c r="D156" s="1180" t="s">
        <v>14</v>
      </c>
      <c r="E156" s="1176">
        <v>3379.6770000000001</v>
      </c>
      <c r="F156" s="1177" t="e">
        <f>#REF!</f>
        <v>#REF!</v>
      </c>
      <c r="G156" s="1177">
        <f>G157+G163</f>
        <v>3472.348</v>
      </c>
      <c r="H156" s="1116" t="e">
        <f t="shared" si="26"/>
        <v>#REF!</v>
      </c>
      <c r="I156" s="1117" t="e">
        <f t="shared" si="27"/>
        <v>#REF!</v>
      </c>
      <c r="J156" s="1116">
        <f t="shared" si="28"/>
        <v>92.670999999999822</v>
      </c>
      <c r="K156" s="1117">
        <f t="shared" si="29"/>
        <v>2.7420075942168384E-2</v>
      </c>
      <c r="L156" s="1177" t="e">
        <f>E156+октябрь!L156</f>
        <v>#REF!</v>
      </c>
      <c r="M156" s="1177" t="e">
        <f>F156+октябрь!M156</f>
        <v>#REF!</v>
      </c>
      <c r="N156" s="1177" t="e">
        <f>G156+октябрь!N156</f>
        <v>#REF!</v>
      </c>
      <c r="O156" s="1116" t="e">
        <f t="shared" si="35"/>
        <v>#REF!</v>
      </c>
      <c r="P156" s="1117" t="e">
        <f t="shared" si="36"/>
        <v>#REF!</v>
      </c>
      <c r="Q156" s="1116" t="e">
        <f t="shared" si="37"/>
        <v>#REF!</v>
      </c>
      <c r="R156" s="1118" t="e">
        <f t="shared" si="38"/>
        <v>#REF!</v>
      </c>
    </row>
    <row r="157" spans="1:18" ht="30" customHeight="1">
      <c r="A157" s="1522"/>
      <c r="B157" s="1507"/>
      <c r="C157" s="1283" t="s">
        <v>15</v>
      </c>
      <c r="D157" s="1167" t="s">
        <v>14</v>
      </c>
      <c r="E157" s="1152">
        <v>304.68099999999998</v>
      </c>
      <c r="F157" s="1152" t="e">
        <f>#REF!</f>
        <v>#REF!</v>
      </c>
      <c r="G157" s="1152">
        <v>441.06799999999998</v>
      </c>
      <c r="H157" s="79" t="e">
        <f t="shared" si="26"/>
        <v>#REF!</v>
      </c>
      <c r="I157" s="97" t="e">
        <f t="shared" si="27"/>
        <v>#REF!</v>
      </c>
      <c r="J157" s="79">
        <f t="shared" si="28"/>
        <v>136.387</v>
      </c>
      <c r="K157" s="97">
        <f t="shared" si="29"/>
        <v>0.44763867783025529</v>
      </c>
      <c r="L157" s="586" t="e">
        <f>E157+октябрь!L157</f>
        <v>#REF!</v>
      </c>
      <c r="M157" s="586" t="e">
        <f>F157+октябрь!M157</f>
        <v>#REF!</v>
      </c>
      <c r="N157" s="586" t="e">
        <f>G157+октябрь!N157</f>
        <v>#REF!</v>
      </c>
      <c r="O157" s="79" t="e">
        <f t="shared" si="35"/>
        <v>#REF!</v>
      </c>
      <c r="P157" s="97" t="e">
        <f t="shared" si="36"/>
        <v>#REF!</v>
      </c>
      <c r="Q157" s="79" t="e">
        <f t="shared" si="37"/>
        <v>#REF!</v>
      </c>
      <c r="R157" s="594" t="e">
        <f t="shared" si="38"/>
        <v>#REF!</v>
      </c>
    </row>
    <row r="158" spans="1:18" ht="30" customHeight="1">
      <c r="A158" s="1522"/>
      <c r="B158" s="1507"/>
      <c r="C158" s="1283"/>
      <c r="D158" s="1167" t="s">
        <v>16</v>
      </c>
      <c r="E158" s="1154">
        <f>E157/E156</f>
        <v>9.0150922706518991E-2</v>
      </c>
      <c r="F158" s="1154" t="e">
        <f>F157/F156</f>
        <v>#REF!</v>
      </c>
      <c r="G158" s="1154">
        <f>G157/G156</f>
        <v>0.12702298271947396</v>
      </c>
      <c r="H158" s="595"/>
      <c r="I158" s="596" t="e">
        <f>G158-F158</f>
        <v>#REF!</v>
      </c>
      <c r="J158" s="597"/>
      <c r="K158" s="596">
        <f>G158-E158</f>
        <v>3.6872060012954969E-2</v>
      </c>
      <c r="L158" s="580" t="e">
        <f>L157/L156</f>
        <v>#REF!</v>
      </c>
      <c r="M158" s="580" t="e">
        <f>M157/M156</f>
        <v>#REF!</v>
      </c>
      <c r="N158" s="580" t="e">
        <f>N157/N156</f>
        <v>#REF!</v>
      </c>
      <c r="O158" s="595"/>
      <c r="P158" s="596" t="e">
        <f>N158-M158</f>
        <v>#REF!</v>
      </c>
      <c r="Q158" s="597"/>
      <c r="R158" s="598" t="e">
        <f>N158-L158</f>
        <v>#REF!</v>
      </c>
    </row>
    <row r="159" spans="1:18" ht="30" hidden="1" customHeight="1">
      <c r="A159" s="1522"/>
      <c r="B159" s="1507"/>
      <c r="C159" s="1283" t="s">
        <v>17</v>
      </c>
      <c r="D159" s="1167" t="s">
        <v>14</v>
      </c>
      <c r="E159" s="1152">
        <v>262.58300000000003</v>
      </c>
      <c r="F159" s="1152" t="e">
        <f>#REF!</f>
        <v>#REF!</v>
      </c>
      <c r="G159" s="1152" t="e">
        <f>F160*G156</f>
        <v>#REF!</v>
      </c>
      <c r="H159" s="79" t="e">
        <f t="shared" si="26"/>
        <v>#REF!</v>
      </c>
      <c r="I159" s="97" t="e">
        <f t="shared" si="27"/>
        <v>#REF!</v>
      </c>
      <c r="J159" s="79" t="e">
        <f t="shared" si="28"/>
        <v>#REF!</v>
      </c>
      <c r="K159" s="97" t="e">
        <f t="shared" si="29"/>
        <v>#REF!</v>
      </c>
      <c r="L159" s="586" t="e">
        <f>E159+октябрь!L159</f>
        <v>#REF!</v>
      </c>
      <c r="M159" s="586" t="e">
        <f>F159+октябрь!M159</f>
        <v>#REF!</v>
      </c>
      <c r="N159" s="586" t="e">
        <f>G159+октябрь!N159</f>
        <v>#REF!</v>
      </c>
      <c r="O159" s="79" t="e">
        <f t="shared" si="35"/>
        <v>#REF!</v>
      </c>
      <c r="P159" s="97" t="e">
        <f t="shared" si="36"/>
        <v>#REF!</v>
      </c>
      <c r="Q159" s="79" t="e">
        <f t="shared" si="37"/>
        <v>#REF!</v>
      </c>
      <c r="R159" s="594" t="e">
        <f t="shared" si="38"/>
        <v>#REF!</v>
      </c>
    </row>
    <row r="160" spans="1:18" ht="30" hidden="1" customHeight="1">
      <c r="A160" s="1522"/>
      <c r="B160" s="1507"/>
      <c r="C160" s="1283"/>
      <c r="D160" s="1167" t="s">
        <v>16</v>
      </c>
      <c r="E160" s="1154">
        <f>E159/E156</f>
        <v>7.7694702777809835E-2</v>
      </c>
      <c r="F160" s="1154" t="e">
        <f>F159/F156</f>
        <v>#REF!</v>
      </c>
      <c r="G160" s="1154" t="e">
        <f>G159/G156</f>
        <v>#REF!</v>
      </c>
      <c r="H160" s="79" t="e">
        <f t="shared" si="26"/>
        <v>#REF!</v>
      </c>
      <c r="I160" s="97" t="e">
        <f t="shared" si="27"/>
        <v>#REF!</v>
      </c>
      <c r="J160" s="79" t="e">
        <f t="shared" si="28"/>
        <v>#REF!</v>
      </c>
      <c r="K160" s="97" t="e">
        <f t="shared" si="29"/>
        <v>#REF!</v>
      </c>
      <c r="L160" s="580" t="e">
        <f>L159/L156</f>
        <v>#REF!</v>
      </c>
      <c r="M160" s="580" t="e">
        <f>M159/M156</f>
        <v>#REF!</v>
      </c>
      <c r="N160" s="580" t="e">
        <f>N159/N156</f>
        <v>#REF!</v>
      </c>
      <c r="O160" s="79" t="e">
        <f t="shared" si="35"/>
        <v>#REF!</v>
      </c>
      <c r="P160" s="97" t="e">
        <f t="shared" si="36"/>
        <v>#REF!</v>
      </c>
      <c r="Q160" s="79" t="e">
        <f t="shared" si="37"/>
        <v>#REF!</v>
      </c>
      <c r="R160" s="594" t="e">
        <f t="shared" si="38"/>
        <v>#REF!</v>
      </c>
    </row>
    <row r="161" spans="1:18" ht="30" hidden="1" customHeight="1">
      <c r="A161" s="1522"/>
      <c r="B161" s="1507"/>
      <c r="C161" s="1283" t="s">
        <v>18</v>
      </c>
      <c r="D161" s="1167" t="s">
        <v>14</v>
      </c>
      <c r="E161" s="1152">
        <v>8.6296600000000012</v>
      </c>
      <c r="F161" s="1152" t="e">
        <f>F157-F159</f>
        <v>#REF!</v>
      </c>
      <c r="G161" s="1152" t="e">
        <f>G157-G159</f>
        <v>#REF!</v>
      </c>
      <c r="H161" s="79" t="e">
        <f t="shared" si="26"/>
        <v>#REF!</v>
      </c>
      <c r="I161" s="97" t="e">
        <f t="shared" si="27"/>
        <v>#REF!</v>
      </c>
      <c r="J161" s="79" t="e">
        <f t="shared" si="28"/>
        <v>#REF!</v>
      </c>
      <c r="K161" s="97" t="e">
        <f t="shared" si="29"/>
        <v>#REF!</v>
      </c>
      <c r="L161" s="586" t="e">
        <f>E161+октябрь!L161</f>
        <v>#REF!</v>
      </c>
      <c r="M161" s="586" t="e">
        <f>F161+октябрь!M161</f>
        <v>#REF!</v>
      </c>
      <c r="N161" s="586" t="e">
        <f>G161+октябрь!N161</f>
        <v>#REF!</v>
      </c>
      <c r="O161" s="79" t="e">
        <f t="shared" si="35"/>
        <v>#REF!</v>
      </c>
      <c r="P161" s="97" t="e">
        <f t="shared" si="36"/>
        <v>#REF!</v>
      </c>
      <c r="Q161" s="79" t="e">
        <f t="shared" si="37"/>
        <v>#REF!</v>
      </c>
      <c r="R161" s="594" t="e">
        <f t="shared" si="38"/>
        <v>#REF!</v>
      </c>
    </row>
    <row r="162" spans="1:18" ht="30" hidden="1" customHeight="1">
      <c r="A162" s="1522"/>
      <c r="B162" s="1507"/>
      <c r="C162" s="1283"/>
      <c r="D162" s="1167" t="s">
        <v>16</v>
      </c>
      <c r="E162" s="1154">
        <v>4.4669365646543323E-3</v>
      </c>
      <c r="F162" s="1154" t="e">
        <f>F161/F156</f>
        <v>#REF!</v>
      </c>
      <c r="G162" s="1154" t="e">
        <f>G161/G156</f>
        <v>#REF!</v>
      </c>
      <c r="H162" s="79" t="e">
        <f t="shared" si="26"/>
        <v>#REF!</v>
      </c>
      <c r="I162" s="97" t="e">
        <f t="shared" si="27"/>
        <v>#REF!</v>
      </c>
      <c r="J162" s="79" t="e">
        <f t="shared" si="28"/>
        <v>#REF!</v>
      </c>
      <c r="K162" s="97" t="e">
        <f t="shared" si="29"/>
        <v>#REF!</v>
      </c>
      <c r="L162" s="580" t="e">
        <f>L161/L156</f>
        <v>#REF!</v>
      </c>
      <c r="M162" s="580" t="e">
        <f>M161/M156</f>
        <v>#REF!</v>
      </c>
      <c r="N162" s="580" t="e">
        <f>N161/N156</f>
        <v>#REF!</v>
      </c>
      <c r="O162" s="79" t="e">
        <f t="shared" si="35"/>
        <v>#REF!</v>
      </c>
      <c r="P162" s="97" t="e">
        <f t="shared" si="36"/>
        <v>#REF!</v>
      </c>
      <c r="Q162" s="79" t="e">
        <f t="shared" si="37"/>
        <v>#REF!</v>
      </c>
      <c r="R162" s="594" t="e">
        <f t="shared" si="38"/>
        <v>#REF!</v>
      </c>
    </row>
    <row r="163" spans="1:18" ht="30" customHeight="1">
      <c r="A163" s="1522"/>
      <c r="B163" s="1507"/>
      <c r="C163" s="1149" t="s">
        <v>111</v>
      </c>
      <c r="D163" s="1167" t="s">
        <v>14</v>
      </c>
      <c r="E163" s="1158">
        <f>E156-E157</f>
        <v>3074.9960000000001</v>
      </c>
      <c r="F163" s="1158" t="e">
        <f>F156-F157</f>
        <v>#REF!</v>
      </c>
      <c r="G163" s="1158">
        <f>G164+G165</f>
        <v>3031.28</v>
      </c>
      <c r="H163" s="79" t="e">
        <f t="shared" si="26"/>
        <v>#REF!</v>
      </c>
      <c r="I163" s="97" t="e">
        <f t="shared" si="27"/>
        <v>#REF!</v>
      </c>
      <c r="J163" s="79">
        <f t="shared" si="28"/>
        <v>-43.715999999999894</v>
      </c>
      <c r="K163" s="97">
        <f t="shared" si="29"/>
        <v>-1.4216603858996856E-2</v>
      </c>
      <c r="L163" s="582" t="e">
        <f>L156-L157</f>
        <v>#REF!</v>
      </c>
      <c r="M163" s="582" t="e">
        <f>M156-M157</f>
        <v>#REF!</v>
      </c>
      <c r="N163" s="582" t="e">
        <f>N156-N157</f>
        <v>#REF!</v>
      </c>
      <c r="O163" s="79" t="e">
        <f t="shared" si="35"/>
        <v>#REF!</v>
      </c>
      <c r="P163" s="97" t="e">
        <f t="shared" si="36"/>
        <v>#REF!</v>
      </c>
      <c r="Q163" s="79" t="e">
        <f t="shared" si="37"/>
        <v>#REF!</v>
      </c>
      <c r="R163" s="594" t="e">
        <f t="shared" si="38"/>
        <v>#REF!</v>
      </c>
    </row>
    <row r="164" spans="1:18" ht="30" customHeight="1">
      <c r="A164" s="1522"/>
      <c r="B164" s="1507"/>
      <c r="C164" s="518" t="s">
        <v>104</v>
      </c>
      <c r="D164" s="1167" t="s">
        <v>14</v>
      </c>
      <c r="E164" s="1158">
        <v>0</v>
      </c>
      <c r="F164" s="1158"/>
      <c r="G164" s="1158"/>
      <c r="H164" s="79">
        <f t="shared" si="26"/>
        <v>0</v>
      </c>
      <c r="I164" s="97" t="str">
        <f t="shared" si="27"/>
        <v xml:space="preserve"> </v>
      </c>
      <c r="J164" s="79">
        <f t="shared" si="28"/>
        <v>0</v>
      </c>
      <c r="K164" s="97" t="str">
        <f t="shared" si="29"/>
        <v xml:space="preserve"> </v>
      </c>
      <c r="L164" s="582" t="e">
        <f>E164+октябрь!L164</f>
        <v>#REF!</v>
      </c>
      <c r="M164" s="582" t="e">
        <f>F164+октябрь!M164</f>
        <v>#REF!</v>
      </c>
      <c r="N164" s="582" t="e">
        <f>G164+октябрь!N164</f>
        <v>#REF!</v>
      </c>
      <c r="O164" s="79" t="e">
        <f t="shared" si="35"/>
        <v>#REF!</v>
      </c>
      <c r="P164" s="97" t="e">
        <f t="shared" si="36"/>
        <v>#REF!</v>
      </c>
      <c r="Q164" s="79" t="e">
        <f t="shared" si="37"/>
        <v>#REF!</v>
      </c>
      <c r="R164" s="594" t="e">
        <f t="shared" si="38"/>
        <v>#REF!</v>
      </c>
    </row>
    <row r="165" spans="1:18" ht="30" customHeight="1" thickBot="1">
      <c r="A165" s="1527"/>
      <c r="B165" s="1529"/>
      <c r="C165" s="513" t="s">
        <v>106</v>
      </c>
      <c r="D165" s="1179" t="s">
        <v>14</v>
      </c>
      <c r="E165" s="1171">
        <f>E163-E164</f>
        <v>3074.9960000000001</v>
      </c>
      <c r="F165" s="1171" t="e">
        <f>F163-F164</f>
        <v>#REF!</v>
      </c>
      <c r="G165" s="1171">
        <v>3031.28</v>
      </c>
      <c r="H165" s="1173" t="e">
        <f t="shared" si="26"/>
        <v>#REF!</v>
      </c>
      <c r="I165" s="1174" t="e">
        <f t="shared" si="27"/>
        <v>#REF!</v>
      </c>
      <c r="J165" s="1173">
        <f t="shared" si="28"/>
        <v>-43.715999999999894</v>
      </c>
      <c r="K165" s="1174">
        <f t="shared" si="29"/>
        <v>-1.4216603858996856E-2</v>
      </c>
      <c r="L165" s="581" t="e">
        <f>E165+октябрь!L165</f>
        <v>#REF!</v>
      </c>
      <c r="M165" s="581" t="e">
        <f>F165+октябрь!M165</f>
        <v>#REF!</v>
      </c>
      <c r="N165" s="581" t="e">
        <f>G165+октябрь!N165</f>
        <v>#REF!</v>
      </c>
      <c r="O165" s="1173" t="e">
        <f t="shared" si="35"/>
        <v>#REF!</v>
      </c>
      <c r="P165" s="1174" t="e">
        <f t="shared" si="36"/>
        <v>#REF!</v>
      </c>
      <c r="Q165" s="1173" t="e">
        <f t="shared" si="37"/>
        <v>#REF!</v>
      </c>
      <c r="R165" s="1175" t="e">
        <f t="shared" si="38"/>
        <v>#REF!</v>
      </c>
    </row>
    <row r="166" spans="1:18" ht="30" customHeight="1">
      <c r="A166" s="1526">
        <v>14</v>
      </c>
      <c r="B166" s="1528" t="s">
        <v>25</v>
      </c>
      <c r="C166" s="519" t="s">
        <v>19</v>
      </c>
      <c r="D166" s="519" t="s">
        <v>14</v>
      </c>
      <c r="E166" s="577">
        <v>4308.96</v>
      </c>
      <c r="F166" s="578" t="e">
        <f>#REF!</f>
        <v>#REF!</v>
      </c>
      <c r="G166" s="578">
        <f>G167+G173</f>
        <v>4143.46</v>
      </c>
      <c r="H166" s="591" t="e">
        <f t="shared" si="26"/>
        <v>#REF!</v>
      </c>
      <c r="I166" s="592" t="e">
        <f t="shared" si="27"/>
        <v>#REF!</v>
      </c>
      <c r="J166" s="591">
        <f t="shared" si="28"/>
        <v>-165.5</v>
      </c>
      <c r="K166" s="592">
        <f t="shared" si="29"/>
        <v>-3.8408339831421036E-2</v>
      </c>
      <c r="L166" s="578" t="e">
        <f>E166+октябрь!L166</f>
        <v>#REF!</v>
      </c>
      <c r="M166" s="578" t="e">
        <f>F166+октябрь!M166</f>
        <v>#REF!</v>
      </c>
      <c r="N166" s="578" t="e">
        <f>G166+октябрь!N166</f>
        <v>#REF!</v>
      </c>
      <c r="O166" s="591" t="e">
        <f t="shared" si="35"/>
        <v>#REF!</v>
      </c>
      <c r="P166" s="592" t="e">
        <f t="shared" si="36"/>
        <v>#REF!</v>
      </c>
      <c r="Q166" s="591" t="e">
        <f t="shared" si="37"/>
        <v>#REF!</v>
      </c>
      <c r="R166" s="593" t="e">
        <f t="shared" si="38"/>
        <v>#REF!</v>
      </c>
    </row>
    <row r="167" spans="1:18" ht="30" customHeight="1">
      <c r="A167" s="1522"/>
      <c r="B167" s="1507"/>
      <c r="C167" s="1283" t="s">
        <v>15</v>
      </c>
      <c r="D167" s="1178" t="s">
        <v>14</v>
      </c>
      <c r="E167" s="1152">
        <v>577.04100000000005</v>
      </c>
      <c r="F167" s="1152" t="e">
        <f>#REF!</f>
        <v>#REF!</v>
      </c>
      <c r="G167" s="1152">
        <v>575.59199999999998</v>
      </c>
      <c r="H167" s="79" t="e">
        <f t="shared" si="26"/>
        <v>#REF!</v>
      </c>
      <c r="I167" s="97" t="e">
        <f t="shared" si="27"/>
        <v>#REF!</v>
      </c>
      <c r="J167" s="79">
        <f t="shared" si="28"/>
        <v>-1.4490000000000691</v>
      </c>
      <c r="K167" s="97">
        <f t="shared" si="29"/>
        <v>-2.511086733871716E-3</v>
      </c>
      <c r="L167" s="586" t="e">
        <f>E167+октябрь!L167</f>
        <v>#REF!</v>
      </c>
      <c r="M167" s="586" t="e">
        <f>F167+октябрь!M167</f>
        <v>#REF!</v>
      </c>
      <c r="N167" s="586" t="e">
        <f>G167+октябрь!N167</f>
        <v>#REF!</v>
      </c>
      <c r="O167" s="79" t="e">
        <f t="shared" si="35"/>
        <v>#REF!</v>
      </c>
      <c r="P167" s="97" t="e">
        <f t="shared" si="36"/>
        <v>#REF!</v>
      </c>
      <c r="Q167" s="79" t="e">
        <f t="shared" si="37"/>
        <v>#REF!</v>
      </c>
      <c r="R167" s="594" t="e">
        <f t="shared" si="38"/>
        <v>#REF!</v>
      </c>
    </row>
    <row r="168" spans="1:18" ht="30" customHeight="1">
      <c r="A168" s="1522"/>
      <c r="B168" s="1507"/>
      <c r="C168" s="1283"/>
      <c r="D168" s="1178" t="s">
        <v>16</v>
      </c>
      <c r="E168" s="1154">
        <f>E167/E166</f>
        <v>0.13391653670491258</v>
      </c>
      <c r="F168" s="1154" t="e">
        <f>F167/F166</f>
        <v>#REF!</v>
      </c>
      <c r="G168" s="1154">
        <f>G167/G166</f>
        <v>0.13891578535813065</v>
      </c>
      <c r="H168" s="595"/>
      <c r="I168" s="596" t="e">
        <f>G168-F168</f>
        <v>#REF!</v>
      </c>
      <c r="J168" s="597"/>
      <c r="K168" s="596">
        <f>G168-E168</f>
        <v>4.9992486532180747E-3</v>
      </c>
      <c r="L168" s="580" t="e">
        <f>L167/L166</f>
        <v>#REF!</v>
      </c>
      <c r="M168" s="580" t="e">
        <f>M167/M166</f>
        <v>#REF!</v>
      </c>
      <c r="N168" s="580" t="e">
        <f>N167/N166</f>
        <v>#REF!</v>
      </c>
      <c r="O168" s="595"/>
      <c r="P168" s="596" t="e">
        <f>N168-M168</f>
        <v>#REF!</v>
      </c>
      <c r="Q168" s="597"/>
      <c r="R168" s="598" t="e">
        <f>N168-L168</f>
        <v>#REF!</v>
      </c>
    </row>
    <row r="169" spans="1:18" ht="30" hidden="1" customHeight="1">
      <c r="A169" s="1522"/>
      <c r="B169" s="1507"/>
      <c r="C169" s="1283" t="s">
        <v>17</v>
      </c>
      <c r="D169" s="1178" t="s">
        <v>14</v>
      </c>
      <c r="E169" s="1152">
        <v>577.279</v>
      </c>
      <c r="F169" s="1152" t="e">
        <f>#REF!</f>
        <v>#REF!</v>
      </c>
      <c r="G169" s="1152" t="e">
        <f>F170*G166</f>
        <v>#REF!</v>
      </c>
      <c r="H169" s="79" t="e">
        <f t="shared" si="26"/>
        <v>#REF!</v>
      </c>
      <c r="I169" s="97" t="e">
        <f t="shared" si="27"/>
        <v>#REF!</v>
      </c>
      <c r="J169" s="79" t="e">
        <f t="shared" si="28"/>
        <v>#REF!</v>
      </c>
      <c r="K169" s="97" t="e">
        <f t="shared" si="29"/>
        <v>#REF!</v>
      </c>
      <c r="L169" s="586" t="e">
        <f>E169+октябрь!L169</f>
        <v>#REF!</v>
      </c>
      <c r="M169" s="586" t="e">
        <f>F169+октябрь!M169</f>
        <v>#REF!</v>
      </c>
      <c r="N169" s="586" t="e">
        <f>G169+октябрь!N169</f>
        <v>#REF!</v>
      </c>
      <c r="O169" s="79" t="e">
        <f t="shared" si="35"/>
        <v>#REF!</v>
      </c>
      <c r="P169" s="97" t="e">
        <f t="shared" si="36"/>
        <v>#REF!</v>
      </c>
      <c r="Q169" s="79" t="e">
        <f t="shared" si="37"/>
        <v>#REF!</v>
      </c>
      <c r="R169" s="594" t="e">
        <f t="shared" si="38"/>
        <v>#REF!</v>
      </c>
    </row>
    <row r="170" spans="1:18" ht="30" hidden="1" customHeight="1">
      <c r="A170" s="1522"/>
      <c r="B170" s="1507"/>
      <c r="C170" s="1283"/>
      <c r="D170" s="1178" t="s">
        <v>16</v>
      </c>
      <c r="E170" s="1154">
        <f>E169/E166</f>
        <v>0.13397177045041031</v>
      </c>
      <c r="F170" s="1154" t="e">
        <f>F169/F166</f>
        <v>#REF!</v>
      </c>
      <c r="G170" s="1154" t="e">
        <f>G169/G166</f>
        <v>#REF!</v>
      </c>
      <c r="H170" s="79" t="e">
        <f t="shared" si="26"/>
        <v>#REF!</v>
      </c>
      <c r="I170" s="97" t="e">
        <f t="shared" si="27"/>
        <v>#REF!</v>
      </c>
      <c r="J170" s="79" t="e">
        <f t="shared" si="28"/>
        <v>#REF!</v>
      </c>
      <c r="K170" s="97" t="e">
        <f t="shared" si="29"/>
        <v>#REF!</v>
      </c>
      <c r="L170" s="580" t="e">
        <f>L169/L166</f>
        <v>#REF!</v>
      </c>
      <c r="M170" s="580" t="e">
        <f>M169/M166</f>
        <v>#REF!</v>
      </c>
      <c r="N170" s="580" t="e">
        <f>N169/N166</f>
        <v>#REF!</v>
      </c>
      <c r="O170" s="79" t="e">
        <f t="shared" si="35"/>
        <v>#REF!</v>
      </c>
      <c r="P170" s="97" t="e">
        <f t="shared" si="36"/>
        <v>#REF!</v>
      </c>
      <c r="Q170" s="79" t="e">
        <f t="shared" si="37"/>
        <v>#REF!</v>
      </c>
      <c r="R170" s="594" t="e">
        <f t="shared" si="38"/>
        <v>#REF!</v>
      </c>
    </row>
    <row r="171" spans="1:18" ht="30" hidden="1" customHeight="1">
      <c r="A171" s="1522"/>
      <c r="B171" s="1507"/>
      <c r="C171" s="1283" t="s">
        <v>18</v>
      </c>
      <c r="D171" s="1178" t="s">
        <v>14</v>
      </c>
      <c r="E171" s="1152">
        <v>99.013000000000034</v>
      </c>
      <c r="F171" s="1152" t="e">
        <f>F167-F169</f>
        <v>#REF!</v>
      </c>
      <c r="G171" s="1152" t="e">
        <f>G167-G169</f>
        <v>#REF!</v>
      </c>
      <c r="H171" s="79" t="e">
        <f t="shared" si="26"/>
        <v>#REF!</v>
      </c>
      <c r="I171" s="97" t="e">
        <f t="shared" si="27"/>
        <v>#REF!</v>
      </c>
      <c r="J171" s="79" t="e">
        <f t="shared" si="28"/>
        <v>#REF!</v>
      </c>
      <c r="K171" s="97" t="e">
        <f t="shared" si="29"/>
        <v>#REF!</v>
      </c>
      <c r="L171" s="586" t="e">
        <f>E171+октябрь!L171</f>
        <v>#REF!</v>
      </c>
      <c r="M171" s="586" t="e">
        <f>F171+октябрь!M171</f>
        <v>#REF!</v>
      </c>
      <c r="N171" s="586" t="e">
        <f>G171+октябрь!N171</f>
        <v>#REF!</v>
      </c>
      <c r="O171" s="79" t="e">
        <f t="shared" si="35"/>
        <v>#REF!</v>
      </c>
      <c r="P171" s="97" t="e">
        <f t="shared" si="36"/>
        <v>#REF!</v>
      </c>
      <c r="Q171" s="79" t="e">
        <f t="shared" si="37"/>
        <v>#REF!</v>
      </c>
      <c r="R171" s="594" t="e">
        <f t="shared" si="38"/>
        <v>#REF!</v>
      </c>
    </row>
    <row r="172" spans="1:18" ht="30" hidden="1" customHeight="1">
      <c r="A172" s="1522"/>
      <c r="B172" s="1507"/>
      <c r="C172" s="1283"/>
      <c r="D172" s="1178" t="s">
        <v>16</v>
      </c>
      <c r="E172" s="1154">
        <v>4.4669365646543323E-3</v>
      </c>
      <c r="F172" s="1154" t="e">
        <f>F171/F166</f>
        <v>#REF!</v>
      </c>
      <c r="G172" s="1154" t="e">
        <f>G171/G166</f>
        <v>#REF!</v>
      </c>
      <c r="H172" s="79" t="e">
        <f t="shared" si="26"/>
        <v>#REF!</v>
      </c>
      <c r="I172" s="97" t="e">
        <f t="shared" si="27"/>
        <v>#REF!</v>
      </c>
      <c r="J172" s="79" t="e">
        <f t="shared" si="28"/>
        <v>#REF!</v>
      </c>
      <c r="K172" s="97" t="e">
        <f t="shared" si="29"/>
        <v>#REF!</v>
      </c>
      <c r="L172" s="580" t="e">
        <f>L171/L166</f>
        <v>#REF!</v>
      </c>
      <c r="M172" s="580" t="e">
        <f>M171/M166</f>
        <v>#REF!</v>
      </c>
      <c r="N172" s="580" t="e">
        <f>N171/N166</f>
        <v>#REF!</v>
      </c>
      <c r="O172" s="79" t="e">
        <f t="shared" si="35"/>
        <v>#REF!</v>
      </c>
      <c r="P172" s="97" t="e">
        <f t="shared" si="36"/>
        <v>#REF!</v>
      </c>
      <c r="Q172" s="79" t="e">
        <f t="shared" si="37"/>
        <v>#REF!</v>
      </c>
      <c r="R172" s="594" t="e">
        <f t="shared" si="38"/>
        <v>#REF!</v>
      </c>
    </row>
    <row r="173" spans="1:18" ht="30" customHeight="1">
      <c r="A173" s="1522"/>
      <c r="B173" s="1507"/>
      <c r="C173" s="1149" t="s">
        <v>111</v>
      </c>
      <c r="D173" s="1178" t="s">
        <v>14</v>
      </c>
      <c r="E173" s="1158">
        <f>E166-E167</f>
        <v>3731.9189999999999</v>
      </c>
      <c r="F173" s="1158" t="e">
        <f>F166-F167</f>
        <v>#REF!</v>
      </c>
      <c r="G173" s="1158">
        <f>G174+G175</f>
        <v>3567.8679999999999</v>
      </c>
      <c r="H173" s="79" t="e">
        <f t="shared" si="26"/>
        <v>#REF!</v>
      </c>
      <c r="I173" s="97" t="e">
        <f t="shared" si="27"/>
        <v>#REF!</v>
      </c>
      <c r="J173" s="79">
        <f t="shared" si="28"/>
        <v>-164.05099999999993</v>
      </c>
      <c r="K173" s="97">
        <f t="shared" si="29"/>
        <v>-4.3958885495639088E-2</v>
      </c>
      <c r="L173" s="582" t="e">
        <f>L166-L167</f>
        <v>#REF!</v>
      </c>
      <c r="M173" s="582" t="e">
        <f>M166-M167</f>
        <v>#REF!</v>
      </c>
      <c r="N173" s="582" t="e">
        <f>N166-N167</f>
        <v>#REF!</v>
      </c>
      <c r="O173" s="79" t="e">
        <f t="shared" si="35"/>
        <v>#REF!</v>
      </c>
      <c r="P173" s="97" t="e">
        <f t="shared" si="36"/>
        <v>#REF!</v>
      </c>
      <c r="Q173" s="79" t="e">
        <f t="shared" si="37"/>
        <v>#REF!</v>
      </c>
      <c r="R173" s="594" t="e">
        <f t="shared" si="38"/>
        <v>#REF!</v>
      </c>
    </row>
    <row r="174" spans="1:18" ht="30" customHeight="1">
      <c r="A174" s="1522"/>
      <c r="B174" s="1507"/>
      <c r="C174" s="518" t="s">
        <v>104</v>
      </c>
      <c r="D174" s="1178" t="s">
        <v>14</v>
      </c>
      <c r="E174" s="1158">
        <v>0</v>
      </c>
      <c r="F174" s="1158"/>
      <c r="G174" s="1158"/>
      <c r="H174" s="79">
        <f>G174-F174</f>
        <v>0</v>
      </c>
      <c r="I174" s="97" t="str">
        <f t="shared" si="27"/>
        <v xml:space="preserve"> </v>
      </c>
      <c r="J174" s="79">
        <f t="shared" si="28"/>
        <v>0</v>
      </c>
      <c r="K174" s="97" t="str">
        <f t="shared" si="29"/>
        <v xml:space="preserve"> </v>
      </c>
      <c r="L174" s="582" t="e">
        <f>E174+октябрь!L174</f>
        <v>#REF!</v>
      </c>
      <c r="M174" s="582" t="e">
        <f>F174+октябрь!M174</f>
        <v>#REF!</v>
      </c>
      <c r="N174" s="582" t="e">
        <f>G174+октябрь!N174</f>
        <v>#REF!</v>
      </c>
      <c r="O174" s="79" t="e">
        <f t="shared" si="35"/>
        <v>#REF!</v>
      </c>
      <c r="P174" s="97" t="e">
        <f t="shared" si="36"/>
        <v>#REF!</v>
      </c>
      <c r="Q174" s="79" t="e">
        <f t="shared" si="37"/>
        <v>#REF!</v>
      </c>
      <c r="R174" s="594" t="e">
        <f t="shared" si="38"/>
        <v>#REF!</v>
      </c>
    </row>
    <row r="175" spans="1:18" ht="30" customHeight="1" thickBot="1">
      <c r="A175" s="1527"/>
      <c r="B175" s="1529"/>
      <c r="C175" s="513" t="s">
        <v>106</v>
      </c>
      <c r="D175" s="1179" t="s">
        <v>14</v>
      </c>
      <c r="E175" s="1171">
        <f>E173-E174</f>
        <v>3731.9189999999999</v>
      </c>
      <c r="F175" s="1171" t="e">
        <f>F173-F174</f>
        <v>#REF!</v>
      </c>
      <c r="G175" s="1171">
        <v>3567.8679999999999</v>
      </c>
      <c r="H175" s="1173" t="e">
        <f t="shared" si="26"/>
        <v>#REF!</v>
      </c>
      <c r="I175" s="1174" t="e">
        <f t="shared" si="27"/>
        <v>#REF!</v>
      </c>
      <c r="J175" s="1173">
        <f t="shared" si="28"/>
        <v>-164.05099999999993</v>
      </c>
      <c r="K175" s="1174">
        <f t="shared" si="29"/>
        <v>-4.3958885495639088E-2</v>
      </c>
      <c r="L175" s="581" t="e">
        <f>E175+октябрь!L175</f>
        <v>#REF!</v>
      </c>
      <c r="M175" s="581" t="e">
        <f>F175+октябрь!M175</f>
        <v>#REF!</v>
      </c>
      <c r="N175" s="581" t="e">
        <f>G175+октябрь!N175</f>
        <v>#REF!</v>
      </c>
      <c r="O175" s="1173" t="e">
        <f t="shared" si="35"/>
        <v>#REF!</v>
      </c>
      <c r="P175" s="1174" t="e">
        <f t="shared" si="36"/>
        <v>#REF!</v>
      </c>
      <c r="Q175" s="1173" t="e">
        <f t="shared" si="37"/>
        <v>#REF!</v>
      </c>
      <c r="R175" s="1175" t="e">
        <f t="shared" si="38"/>
        <v>#REF!</v>
      </c>
    </row>
    <row r="176" spans="1:18" ht="30" customHeight="1">
      <c r="A176" s="1532" t="s">
        <v>34</v>
      </c>
      <c r="B176" s="1528"/>
      <c r="C176" s="519" t="s">
        <v>19</v>
      </c>
      <c r="D176" s="519" t="s">
        <v>14</v>
      </c>
      <c r="E176" s="578">
        <f t="shared" ref="E176:G177" si="40">E6+E16+E26+E36+E56+E66+E76+E86+E96+E106+E126+E136+E156+E166</f>
        <v>134296.29600000006</v>
      </c>
      <c r="F176" s="578" t="e">
        <f t="shared" si="40"/>
        <v>#REF!</v>
      </c>
      <c r="G176" s="578">
        <f>G6+G16+G26+G36+G56+G66+G76+G86+G96+G106+G126+G136+G156+G166</f>
        <v>133760.554</v>
      </c>
      <c r="H176" s="591" t="e">
        <f t="shared" si="26"/>
        <v>#REF!</v>
      </c>
      <c r="I176" s="592" t="e">
        <f t="shared" si="27"/>
        <v>#REF!</v>
      </c>
      <c r="J176" s="591">
        <f t="shared" si="28"/>
        <v>-535.74200000005658</v>
      </c>
      <c r="K176" s="592">
        <f t="shared" si="29"/>
        <v>-3.9892537319127274E-3</v>
      </c>
      <c r="L176" s="578" t="e">
        <f>E176+октябрь!L176</f>
        <v>#REF!</v>
      </c>
      <c r="M176" s="578" t="e">
        <f>F176+октябрь!M176</f>
        <v>#REF!</v>
      </c>
      <c r="N176" s="578" t="e">
        <f>G176+октябрь!N176</f>
        <v>#REF!</v>
      </c>
      <c r="O176" s="591" t="e">
        <f t="shared" si="35"/>
        <v>#REF!</v>
      </c>
      <c r="P176" s="592" t="e">
        <f t="shared" si="36"/>
        <v>#REF!</v>
      </c>
      <c r="Q176" s="591" t="e">
        <f t="shared" si="37"/>
        <v>#REF!</v>
      </c>
      <c r="R176" s="593" t="e">
        <f t="shared" si="38"/>
        <v>#REF!</v>
      </c>
    </row>
    <row r="177" spans="1:18" ht="30" customHeight="1">
      <c r="A177" s="1533"/>
      <c r="B177" s="1507"/>
      <c r="C177" s="1283" t="s">
        <v>15</v>
      </c>
      <c r="D177" s="1178" t="s">
        <v>14</v>
      </c>
      <c r="E177" s="586">
        <f t="shared" si="40"/>
        <v>21737.710000000003</v>
      </c>
      <c r="F177" s="586" t="e">
        <f t="shared" si="40"/>
        <v>#REF!</v>
      </c>
      <c r="G177" s="586">
        <f t="shared" si="40"/>
        <v>19505.68</v>
      </c>
      <c r="H177" s="79" t="e">
        <f t="shared" ref="H177:H185" si="41">G177-F177</f>
        <v>#REF!</v>
      </c>
      <c r="I177" s="97" t="e">
        <f t="shared" ref="I177:I185" si="42">IF(F177=0," ",H177/F177)</f>
        <v>#REF!</v>
      </c>
      <c r="J177" s="79">
        <f t="shared" ref="J177:J185" si="43">G177-E177</f>
        <v>-2232.0300000000025</v>
      </c>
      <c r="K177" s="97">
        <f t="shared" ref="K177:K185" si="44">IF(E177=0," ",J177/E177)</f>
        <v>-0.102680089117023</v>
      </c>
      <c r="L177" s="586" t="e">
        <f>E177+октябрь!L177</f>
        <v>#REF!</v>
      </c>
      <c r="M177" s="586" t="e">
        <f>F177+октябрь!M177</f>
        <v>#REF!</v>
      </c>
      <c r="N177" s="586" t="e">
        <f>G177+октябрь!N177</f>
        <v>#REF!</v>
      </c>
      <c r="O177" s="79" t="e">
        <f t="shared" si="35"/>
        <v>#REF!</v>
      </c>
      <c r="P177" s="97" t="e">
        <f t="shared" si="36"/>
        <v>#REF!</v>
      </c>
      <c r="Q177" s="79" t="e">
        <f t="shared" si="37"/>
        <v>#REF!</v>
      </c>
      <c r="R177" s="594" t="e">
        <f t="shared" si="38"/>
        <v>#REF!</v>
      </c>
    </row>
    <row r="178" spans="1:18" ht="30" customHeight="1">
      <c r="A178" s="1533"/>
      <c r="B178" s="1507"/>
      <c r="C178" s="1283"/>
      <c r="D178" s="1178" t="s">
        <v>16</v>
      </c>
      <c r="E178" s="1154">
        <f>E177/E176</f>
        <v>0.16186380896164101</v>
      </c>
      <c r="F178" s="1154" t="e">
        <f>F177/F176</f>
        <v>#REF!</v>
      </c>
      <c r="G178" s="1154">
        <f>G177/G176</f>
        <v>0.14582535296616669</v>
      </c>
      <c r="H178" s="595"/>
      <c r="I178" s="596" t="e">
        <f>G178-F178</f>
        <v>#REF!</v>
      </c>
      <c r="J178" s="597"/>
      <c r="K178" s="596">
        <f>G178-E178</f>
        <v>-1.6038455995474321E-2</v>
      </c>
      <c r="L178" s="580" t="e">
        <f>L177/L176</f>
        <v>#REF!</v>
      </c>
      <c r="M178" s="580" t="e">
        <f>M177/M176</f>
        <v>#REF!</v>
      </c>
      <c r="N178" s="580" t="e">
        <f>N177/N176</f>
        <v>#REF!</v>
      </c>
      <c r="O178" s="595"/>
      <c r="P178" s="596" t="e">
        <f>N178-M178</f>
        <v>#REF!</v>
      </c>
      <c r="Q178" s="597"/>
      <c r="R178" s="598" t="e">
        <f>N178-L178</f>
        <v>#REF!</v>
      </c>
    </row>
    <row r="179" spans="1:18" ht="30" hidden="1" customHeight="1">
      <c r="A179" s="1533"/>
      <c r="B179" s="1507"/>
      <c r="C179" s="1283" t="s">
        <v>17</v>
      </c>
      <c r="D179" s="1178" t="s">
        <v>14</v>
      </c>
      <c r="E179" s="586">
        <f>E9+E19+E29+E39+E59+E69+E79+E89+E99+E109+E129+E139+E159+E169</f>
        <v>22427.138999999999</v>
      </c>
      <c r="F179" s="586" t="e">
        <f>F9+F19+F29+F39+F59+F69+F79+F89+F99+F109+F129+F139+F159+F169</f>
        <v>#REF!</v>
      </c>
      <c r="G179" s="586" t="e">
        <f>G9+G19+G29+G39+G59+G69+G79+G89+G99+G109+G129+G139+G159+G169</f>
        <v>#REF!</v>
      </c>
      <c r="H179" s="79" t="e">
        <f t="shared" si="41"/>
        <v>#REF!</v>
      </c>
      <c r="I179" s="97" t="e">
        <f t="shared" si="42"/>
        <v>#REF!</v>
      </c>
      <c r="J179" s="79" t="e">
        <f t="shared" si="43"/>
        <v>#REF!</v>
      </c>
      <c r="K179" s="97" t="e">
        <f t="shared" si="44"/>
        <v>#REF!</v>
      </c>
      <c r="L179" s="586" t="e">
        <f>E179+октябрь!L179</f>
        <v>#REF!</v>
      </c>
      <c r="M179" s="586" t="e">
        <f>F179+октябрь!M179</f>
        <v>#REF!</v>
      </c>
      <c r="N179" s="586" t="e">
        <f>G179+октябрь!N179</f>
        <v>#REF!</v>
      </c>
      <c r="O179" s="79" t="e">
        <f t="shared" si="35"/>
        <v>#REF!</v>
      </c>
      <c r="P179" s="97" t="e">
        <f t="shared" si="36"/>
        <v>#REF!</v>
      </c>
      <c r="Q179" s="79" t="e">
        <f t="shared" si="37"/>
        <v>#REF!</v>
      </c>
      <c r="R179" s="594" t="e">
        <f t="shared" si="38"/>
        <v>#REF!</v>
      </c>
    </row>
    <row r="180" spans="1:18" ht="30" hidden="1" customHeight="1">
      <c r="A180" s="1533"/>
      <c r="B180" s="1507"/>
      <c r="C180" s="1283"/>
      <c r="D180" s="1178" t="s">
        <v>16</v>
      </c>
      <c r="E180" s="1154">
        <f>E179/E176</f>
        <v>0.16699745017539419</v>
      </c>
      <c r="F180" s="1154" t="e">
        <f>F179/F176</f>
        <v>#REF!</v>
      </c>
      <c r="G180" s="1154" t="e">
        <f>G179/G176</f>
        <v>#REF!</v>
      </c>
      <c r="H180" s="79" t="e">
        <f t="shared" si="41"/>
        <v>#REF!</v>
      </c>
      <c r="I180" s="97" t="e">
        <f t="shared" si="42"/>
        <v>#REF!</v>
      </c>
      <c r="J180" s="79" t="e">
        <f t="shared" si="43"/>
        <v>#REF!</v>
      </c>
      <c r="K180" s="97" t="e">
        <f t="shared" si="44"/>
        <v>#REF!</v>
      </c>
      <c r="L180" s="580" t="e">
        <f>L179/L176</f>
        <v>#REF!</v>
      </c>
      <c r="M180" s="580" t="e">
        <f>M179/M176</f>
        <v>#REF!</v>
      </c>
      <c r="N180" s="580" t="e">
        <f>N179/N176</f>
        <v>#REF!</v>
      </c>
      <c r="O180" s="79" t="e">
        <f t="shared" si="35"/>
        <v>#REF!</v>
      </c>
      <c r="P180" s="97" t="e">
        <f t="shared" si="36"/>
        <v>#REF!</v>
      </c>
      <c r="Q180" s="79" t="e">
        <f t="shared" si="37"/>
        <v>#REF!</v>
      </c>
      <c r="R180" s="594" t="e">
        <f t="shared" si="38"/>
        <v>#REF!</v>
      </c>
    </row>
    <row r="181" spans="1:18" ht="30" hidden="1" customHeight="1">
      <c r="A181" s="1533"/>
      <c r="B181" s="1507"/>
      <c r="C181" s="1283" t="s">
        <v>18</v>
      </c>
      <c r="D181" s="1178" t="s">
        <v>14</v>
      </c>
      <c r="E181" s="586">
        <f>E11+E21+E31+E41+E61+E71+E81+E91+E101+E111+E131+E141+E161+E171</f>
        <v>805.31011862032699</v>
      </c>
      <c r="F181" s="1152" t="e">
        <f>F177-F179</f>
        <v>#REF!</v>
      </c>
      <c r="G181" s="586" t="e">
        <f>G11+G21+G31+G41+G61+G71+G81+G91+G101+G111+G131+G141+G161+G171</f>
        <v>#REF!</v>
      </c>
      <c r="H181" s="79" t="e">
        <f t="shared" si="41"/>
        <v>#REF!</v>
      </c>
      <c r="I181" s="97" t="e">
        <f t="shared" si="42"/>
        <v>#REF!</v>
      </c>
      <c r="J181" s="79" t="e">
        <f t="shared" si="43"/>
        <v>#REF!</v>
      </c>
      <c r="K181" s="97" t="e">
        <f t="shared" si="44"/>
        <v>#REF!</v>
      </c>
      <c r="L181" s="586" t="e">
        <f>E181+октябрь!L181</f>
        <v>#REF!</v>
      </c>
      <c r="M181" s="586" t="e">
        <f>F181+октябрь!M181</f>
        <v>#REF!</v>
      </c>
      <c r="N181" s="586" t="e">
        <f>G181+октябрь!N181</f>
        <v>#REF!</v>
      </c>
      <c r="O181" s="79" t="e">
        <f t="shared" si="35"/>
        <v>#REF!</v>
      </c>
      <c r="P181" s="97" t="e">
        <f t="shared" si="36"/>
        <v>#REF!</v>
      </c>
      <c r="Q181" s="79" t="e">
        <f t="shared" si="37"/>
        <v>#REF!</v>
      </c>
      <c r="R181" s="594" t="e">
        <f t="shared" si="38"/>
        <v>#REF!</v>
      </c>
    </row>
    <row r="182" spans="1:18" ht="30" hidden="1" customHeight="1">
      <c r="A182" s="1533"/>
      <c r="B182" s="1507"/>
      <c r="C182" s="1283"/>
      <c r="D182" s="1178" t="s">
        <v>16</v>
      </c>
      <c r="E182" s="1154">
        <v>4.4669365646543323E-3</v>
      </c>
      <c r="F182" s="1154" t="e">
        <f>F181/F176</f>
        <v>#REF!</v>
      </c>
      <c r="G182" s="1154" t="e">
        <f>G181/G176</f>
        <v>#REF!</v>
      </c>
      <c r="H182" s="79" t="e">
        <f t="shared" si="41"/>
        <v>#REF!</v>
      </c>
      <c r="I182" s="97" t="e">
        <f t="shared" si="42"/>
        <v>#REF!</v>
      </c>
      <c r="J182" s="79" t="e">
        <f t="shared" si="43"/>
        <v>#REF!</v>
      </c>
      <c r="K182" s="97" t="e">
        <f t="shared" si="44"/>
        <v>#REF!</v>
      </c>
      <c r="L182" s="580" t="e">
        <f>L181/L176</f>
        <v>#REF!</v>
      </c>
      <c r="M182" s="580" t="e">
        <f>M181/M176</f>
        <v>#REF!</v>
      </c>
      <c r="N182" s="580" t="e">
        <f>N181/N176</f>
        <v>#REF!</v>
      </c>
      <c r="O182" s="79" t="e">
        <f t="shared" si="35"/>
        <v>#REF!</v>
      </c>
      <c r="P182" s="97" t="e">
        <f t="shared" si="36"/>
        <v>#REF!</v>
      </c>
      <c r="Q182" s="79" t="e">
        <f t="shared" si="37"/>
        <v>#REF!</v>
      </c>
      <c r="R182" s="594" t="e">
        <f t="shared" si="38"/>
        <v>#REF!</v>
      </c>
    </row>
    <row r="183" spans="1:18" ht="30" customHeight="1">
      <c r="A183" s="1533"/>
      <c r="B183" s="1507"/>
      <c r="C183" s="1149" t="s">
        <v>111</v>
      </c>
      <c r="D183" s="1178" t="s">
        <v>14</v>
      </c>
      <c r="E183" s="1161">
        <f>E13+E23+E33+E43+E63+E73+E83+E93+E103+E113+E133+E143+E163+E173</f>
        <v>112558.58600000004</v>
      </c>
      <c r="F183" s="1161" t="e">
        <f t="shared" ref="F183:G185" si="45">F13+F23+F33+F43+F63+F73+F83+F93+F103+F113+F133+F143+F163+F173</f>
        <v>#REF!</v>
      </c>
      <c r="G183" s="1161">
        <f t="shared" si="45"/>
        <v>114254.874</v>
      </c>
      <c r="H183" s="79" t="e">
        <f t="shared" si="41"/>
        <v>#REF!</v>
      </c>
      <c r="I183" s="97" t="e">
        <f t="shared" si="42"/>
        <v>#REF!</v>
      </c>
      <c r="J183" s="79">
        <f t="shared" si="43"/>
        <v>1696.2879999999568</v>
      </c>
      <c r="K183" s="97">
        <f t="shared" si="44"/>
        <v>1.5070267496074943E-2</v>
      </c>
      <c r="L183" s="582" t="e">
        <f>L176-L177</f>
        <v>#REF!</v>
      </c>
      <c r="M183" s="582" t="e">
        <f>M176-M177</f>
        <v>#REF!</v>
      </c>
      <c r="N183" s="582" t="e">
        <f>N176-N177</f>
        <v>#REF!</v>
      </c>
      <c r="O183" s="79" t="e">
        <f t="shared" si="35"/>
        <v>#REF!</v>
      </c>
      <c r="P183" s="97" t="e">
        <f t="shared" si="36"/>
        <v>#REF!</v>
      </c>
      <c r="Q183" s="79" t="e">
        <f t="shared" si="37"/>
        <v>#REF!</v>
      </c>
      <c r="R183" s="594" t="e">
        <f t="shared" si="38"/>
        <v>#REF!</v>
      </c>
    </row>
    <row r="184" spans="1:18" ht="30" customHeight="1">
      <c r="A184" s="1533"/>
      <c r="B184" s="1507"/>
      <c r="C184" s="518" t="s">
        <v>104</v>
      </c>
      <c r="D184" s="1178" t="s">
        <v>14</v>
      </c>
      <c r="E184" s="1162">
        <f>E14+E24+E34+E44+E64+E74+E84+E94+E104+E114+E134+E144+E164+E174</f>
        <v>443.92300000000006</v>
      </c>
      <c r="F184" s="1162">
        <f t="shared" si="45"/>
        <v>0</v>
      </c>
      <c r="G184" s="1162">
        <f t="shared" si="45"/>
        <v>348.73400000000004</v>
      </c>
      <c r="H184" s="79">
        <f>G184-F184</f>
        <v>348.73400000000004</v>
      </c>
      <c r="I184" s="97" t="str">
        <f t="shared" si="42"/>
        <v xml:space="preserve"> </v>
      </c>
      <c r="J184" s="79">
        <f t="shared" si="43"/>
        <v>-95.189000000000021</v>
      </c>
      <c r="K184" s="97">
        <f t="shared" si="44"/>
        <v>-0.2144268262739259</v>
      </c>
      <c r="L184" s="582" t="e">
        <f>E184+октябрь!L184</f>
        <v>#REF!</v>
      </c>
      <c r="M184" s="582" t="e">
        <f>F184+октябрь!M184</f>
        <v>#REF!</v>
      </c>
      <c r="N184" s="582" t="e">
        <f>G184+октябрь!N184</f>
        <v>#REF!</v>
      </c>
      <c r="O184" s="79" t="e">
        <f t="shared" si="35"/>
        <v>#REF!</v>
      </c>
      <c r="P184" s="97" t="e">
        <f t="shared" si="36"/>
        <v>#REF!</v>
      </c>
      <c r="Q184" s="79" t="e">
        <f t="shared" si="37"/>
        <v>#REF!</v>
      </c>
      <c r="R184" s="594" t="e">
        <f t="shared" si="38"/>
        <v>#REF!</v>
      </c>
    </row>
    <row r="185" spans="1:18" ht="30" customHeight="1" thickBot="1">
      <c r="A185" s="1534"/>
      <c r="B185" s="1525"/>
      <c r="C185" s="525" t="s">
        <v>106</v>
      </c>
      <c r="D185" s="526" t="s">
        <v>14</v>
      </c>
      <c r="E185" s="1169">
        <f>E15+E25+E35+E45+E65+E75+E85+E95+E105+E115+E135+E145+E165+E175</f>
        <v>112114.66300000003</v>
      </c>
      <c r="F185" s="1170" t="e">
        <f t="shared" si="45"/>
        <v>#REF!</v>
      </c>
      <c r="G185" s="1169">
        <f t="shared" si="45"/>
        <v>113906.14</v>
      </c>
      <c r="H185" s="599" t="e">
        <f t="shared" si="41"/>
        <v>#REF!</v>
      </c>
      <c r="I185" s="600" t="e">
        <f t="shared" si="42"/>
        <v>#REF!</v>
      </c>
      <c r="J185" s="599">
        <f t="shared" si="43"/>
        <v>1791.4769999999698</v>
      </c>
      <c r="K185" s="600">
        <f t="shared" si="44"/>
        <v>1.5978971457105209E-2</v>
      </c>
      <c r="L185" s="584" t="e">
        <f>E185+октябрь!L185</f>
        <v>#REF!</v>
      </c>
      <c r="M185" s="584" t="e">
        <f>F185+октябрь!M185</f>
        <v>#REF!</v>
      </c>
      <c r="N185" s="584" t="e">
        <f>G185+октябрь!N185</f>
        <v>#REF!</v>
      </c>
      <c r="O185" s="599" t="e">
        <f t="shared" si="35"/>
        <v>#REF!</v>
      </c>
      <c r="P185" s="600" t="e">
        <f t="shared" si="36"/>
        <v>#REF!</v>
      </c>
      <c r="Q185" s="599" t="e">
        <f t="shared" si="37"/>
        <v>#REF!</v>
      </c>
      <c r="R185" s="601" t="e">
        <f t="shared" si="38"/>
        <v>#REF!</v>
      </c>
    </row>
    <row r="186" spans="1:18" ht="15.75" hidden="1" customHeight="1" thickTop="1">
      <c r="B186" s="188" t="s">
        <v>35</v>
      </c>
      <c r="E186" s="16">
        <f>E176-E177</f>
        <v>112558.58600000005</v>
      </c>
      <c r="F186" s="16" t="e">
        <f>F176-F177</f>
        <v>#REF!</v>
      </c>
      <c r="G186" s="16">
        <f>G176-G177</f>
        <v>114254.87400000001</v>
      </c>
      <c r="L186" s="16" t="e">
        <f>L176-L177</f>
        <v>#REF!</v>
      </c>
      <c r="M186" s="16" t="e">
        <f>M176-M177</f>
        <v>#REF!</v>
      </c>
      <c r="N186" s="16" t="e">
        <f>N176-N177</f>
        <v>#REF!</v>
      </c>
      <c r="O186" s="107"/>
      <c r="P186" s="107"/>
      <c r="Q186" s="107"/>
      <c r="R186" s="107"/>
    </row>
    <row r="187" spans="1:18" ht="15" hidden="1" customHeight="1">
      <c r="E187" s="14">
        <f>E183-E186</f>
        <v>0</v>
      </c>
      <c r="F187" s="14" t="e">
        <f>F183-F186</f>
        <v>#REF!</v>
      </c>
      <c r="G187" s="14">
        <f>G183-G186</f>
        <v>0</v>
      </c>
      <c r="L187" s="14" t="e">
        <f>L183-L186</f>
        <v>#REF!</v>
      </c>
      <c r="M187" s="14" t="e">
        <f>M183-M186</f>
        <v>#REF!</v>
      </c>
      <c r="N187" s="14" t="e">
        <f>N183-N186</f>
        <v>#REF!</v>
      </c>
    </row>
    <row r="188" spans="1:18" hidden="1"/>
    <row r="189" spans="1:18" ht="20.25" hidden="1">
      <c r="G189" s="166">
        <v>112658.78400000003</v>
      </c>
    </row>
    <row r="190" spans="1:18" hidden="1">
      <c r="B190" s="489"/>
      <c r="G190" s="155"/>
    </row>
    <row r="191" spans="1:18" hidden="1">
      <c r="B191" s="489"/>
      <c r="G191" s="155"/>
    </row>
    <row r="192" spans="1:18" ht="20.25" hidden="1">
      <c r="B192" s="489"/>
      <c r="G192" s="218">
        <f>G183-G189</f>
        <v>1596.0899999999674</v>
      </c>
    </row>
    <row r="193" spans="1:18" hidden="1">
      <c r="B193" s="489"/>
    </row>
    <row r="194" spans="1:18" ht="15" hidden="1">
      <c r="A194"/>
      <c r="B194" s="489"/>
      <c r="H194"/>
      <c r="I194"/>
      <c r="J194"/>
      <c r="K194"/>
      <c r="L194"/>
      <c r="M194"/>
      <c r="N194"/>
      <c r="O194"/>
      <c r="P194"/>
      <c r="Q194"/>
      <c r="R194"/>
    </row>
    <row r="195" spans="1:18" ht="15" hidden="1">
      <c r="A195"/>
      <c r="B195" s="489"/>
      <c r="H195"/>
      <c r="I195"/>
      <c r="J195"/>
      <c r="K195"/>
      <c r="L195"/>
      <c r="M195"/>
      <c r="N195"/>
      <c r="O195"/>
      <c r="P195"/>
      <c r="Q195"/>
      <c r="R195"/>
    </row>
    <row r="196" spans="1:18" ht="15" hidden="1">
      <c r="A196"/>
      <c r="B196" s="489"/>
      <c r="H196"/>
      <c r="I196"/>
      <c r="J196"/>
      <c r="K196"/>
      <c r="L196"/>
      <c r="M196"/>
      <c r="N196"/>
      <c r="O196"/>
      <c r="P196"/>
      <c r="Q196"/>
      <c r="R196"/>
    </row>
    <row r="197" spans="1:18" ht="15">
      <c r="A197"/>
      <c r="B197" s="489"/>
      <c r="E197" s="216">
        <f>E183-E184</f>
        <v>112114.66300000004</v>
      </c>
      <c r="H197"/>
      <c r="I197"/>
      <c r="J197"/>
      <c r="K197"/>
      <c r="L197"/>
      <c r="M197"/>
      <c r="N197"/>
      <c r="O197"/>
      <c r="P197"/>
      <c r="Q197"/>
      <c r="R197"/>
    </row>
    <row r="198" spans="1:18">
      <c r="A198"/>
      <c r="G198" s="216" t="e">
        <f>G176+октябрь!N176</f>
        <v>#REF!</v>
      </c>
      <c r="H198"/>
      <c r="I198"/>
      <c r="J198"/>
      <c r="K198"/>
      <c r="L198"/>
      <c r="M198"/>
      <c r="N198"/>
      <c r="O198"/>
      <c r="P198"/>
      <c r="Q198"/>
      <c r="R198"/>
    </row>
    <row r="199" spans="1:18">
      <c r="A199"/>
      <c r="G199" s="216" t="e">
        <f>G177+октябрь!N177</f>
        <v>#REF!</v>
      </c>
      <c r="O199"/>
      <c r="P199"/>
      <c r="Q199"/>
      <c r="R199"/>
    </row>
    <row r="200" spans="1:18">
      <c r="A200"/>
      <c r="G200" s="216" t="e">
        <f>G178+октябрь!N178</f>
        <v>#REF!</v>
      </c>
      <c r="O200"/>
      <c r="P200"/>
      <c r="Q200"/>
      <c r="R200"/>
    </row>
    <row r="201" spans="1:18">
      <c r="A201"/>
      <c r="G201" s="216" t="e">
        <f>G179+октябрь!N179</f>
        <v>#REF!</v>
      </c>
      <c r="H201"/>
      <c r="I201"/>
      <c r="J201"/>
      <c r="K201"/>
      <c r="L201"/>
      <c r="M201"/>
      <c r="N201"/>
      <c r="O201"/>
      <c r="P201"/>
      <c r="Q201"/>
      <c r="R201"/>
    </row>
    <row r="202" spans="1:18">
      <c r="A202"/>
      <c r="G202" s="216" t="e">
        <f>G180+октябрь!N180</f>
        <v>#REF!</v>
      </c>
      <c r="H202"/>
      <c r="I202"/>
      <c r="J202"/>
      <c r="K202"/>
      <c r="L202"/>
      <c r="M202"/>
      <c r="N202"/>
      <c r="O202"/>
      <c r="P202"/>
      <c r="Q202"/>
      <c r="R202"/>
    </row>
    <row r="203" spans="1:18">
      <c r="A203"/>
      <c r="G203" s="216" t="e">
        <f>G181+октябрь!N181</f>
        <v>#REF!</v>
      </c>
      <c r="O203"/>
      <c r="P203"/>
      <c r="Q203"/>
      <c r="R203"/>
    </row>
    <row r="204" spans="1:18">
      <c r="A204"/>
      <c r="G204" s="216" t="e">
        <f>G182+октябрь!N182</f>
        <v>#REF!</v>
      </c>
      <c r="O204"/>
      <c r="P204"/>
      <c r="Q204"/>
      <c r="R204"/>
    </row>
    <row r="205" spans="1:18">
      <c r="A205"/>
      <c r="G205" s="216" t="e">
        <f>G183+октябрь!N183</f>
        <v>#REF!</v>
      </c>
      <c r="O205"/>
      <c r="P205"/>
      <c r="Q205"/>
      <c r="R205"/>
    </row>
    <row r="206" spans="1:18">
      <c r="A206"/>
      <c r="G206" s="216" t="e">
        <f>G184+октябрь!N184</f>
        <v>#REF!</v>
      </c>
      <c r="O206"/>
      <c r="P206"/>
      <c r="Q206"/>
      <c r="R206"/>
    </row>
    <row r="207" spans="1:18">
      <c r="A207"/>
      <c r="G207" s="216" t="e">
        <f>G185+октябрь!N185</f>
        <v>#REF!</v>
      </c>
      <c r="O207"/>
      <c r="P207"/>
      <c r="Q207"/>
      <c r="R207"/>
    </row>
    <row r="208" spans="1:18">
      <c r="A208"/>
      <c r="G208" s="216"/>
      <c r="O208"/>
      <c r="P208"/>
      <c r="Q208"/>
      <c r="R208"/>
    </row>
    <row r="209" spans="1:18">
      <c r="A209"/>
      <c r="G209" s="216"/>
      <c r="O209"/>
      <c r="P209"/>
      <c r="Q209"/>
      <c r="R209"/>
    </row>
    <row r="210" spans="1:18" ht="15">
      <c r="A210"/>
      <c r="B210"/>
      <c r="C210"/>
      <c r="D210"/>
      <c r="E210"/>
      <c r="F210"/>
      <c r="G210" s="216"/>
      <c r="H210"/>
      <c r="I210"/>
      <c r="J210"/>
      <c r="K210"/>
      <c r="L210"/>
      <c r="M210"/>
      <c r="N210"/>
      <c r="O210"/>
      <c r="P210"/>
      <c r="Q210"/>
      <c r="R210"/>
    </row>
    <row r="211" spans="1:18" ht="15">
      <c r="A211"/>
      <c r="B211"/>
      <c r="C211"/>
      <c r="D211"/>
      <c r="E211"/>
      <c r="F211"/>
      <c r="G211" s="216"/>
      <c r="H211"/>
      <c r="I211"/>
      <c r="J211"/>
      <c r="K211"/>
      <c r="L211"/>
      <c r="M211"/>
      <c r="N211"/>
      <c r="O211"/>
      <c r="P211"/>
      <c r="Q211"/>
      <c r="R211"/>
    </row>
    <row r="212" spans="1:18" ht="15">
      <c r="A212"/>
      <c r="B212"/>
      <c r="C212"/>
      <c r="D212"/>
      <c r="E212"/>
      <c r="F212"/>
      <c r="G212" s="216"/>
      <c r="H212"/>
      <c r="I212"/>
      <c r="J212"/>
      <c r="K212"/>
      <c r="L212"/>
      <c r="M212"/>
      <c r="N212"/>
      <c r="O212"/>
      <c r="P212"/>
      <c r="Q212"/>
      <c r="R212"/>
    </row>
    <row r="213" spans="1:18" ht="15">
      <c r="A213"/>
      <c r="B213"/>
      <c r="C213"/>
      <c r="D213"/>
      <c r="E213"/>
      <c r="F213"/>
      <c r="G213" s="216"/>
      <c r="H213"/>
      <c r="I213"/>
      <c r="J213"/>
      <c r="K213"/>
      <c r="L213"/>
      <c r="M213"/>
      <c r="N213"/>
      <c r="O213"/>
      <c r="P213"/>
      <c r="Q213"/>
      <c r="R213"/>
    </row>
    <row r="214" spans="1:18" ht="15">
      <c r="A214"/>
      <c r="B214"/>
      <c r="C214"/>
      <c r="D214"/>
      <c r="E214"/>
      <c r="F214"/>
      <c r="G214" s="216"/>
      <c r="H214"/>
      <c r="I214"/>
      <c r="J214"/>
      <c r="K214"/>
      <c r="L214"/>
      <c r="M214"/>
      <c r="N214"/>
      <c r="O214"/>
      <c r="P214"/>
      <c r="Q214"/>
      <c r="R214"/>
    </row>
    <row r="215" spans="1:18" ht="15">
      <c r="A215"/>
      <c r="B215"/>
      <c r="C215"/>
      <c r="D215"/>
      <c r="E215"/>
      <c r="F215"/>
      <c r="G215" s="216"/>
      <c r="H215"/>
      <c r="I215"/>
      <c r="J215"/>
      <c r="K215"/>
      <c r="L215"/>
      <c r="M215"/>
      <c r="N215"/>
      <c r="O215"/>
      <c r="P215"/>
      <c r="Q215"/>
      <c r="R215"/>
    </row>
    <row r="216" spans="1:18" ht="15">
      <c r="A216"/>
      <c r="B216"/>
      <c r="C216"/>
      <c r="D216"/>
      <c r="E216"/>
      <c r="F216"/>
      <c r="G216" s="216"/>
      <c r="H216"/>
      <c r="I216"/>
      <c r="J216"/>
      <c r="K216"/>
      <c r="L216"/>
      <c r="M216"/>
      <c r="N216"/>
      <c r="O216"/>
      <c r="P216"/>
      <c r="Q216"/>
      <c r="R216"/>
    </row>
    <row r="217" spans="1:18" ht="15">
      <c r="A217"/>
      <c r="B217"/>
      <c r="C217"/>
      <c r="D217"/>
      <c r="E217"/>
      <c r="F217"/>
      <c r="G217" s="216"/>
      <c r="H217"/>
      <c r="I217"/>
      <c r="J217"/>
      <c r="K217"/>
      <c r="L217"/>
      <c r="M217"/>
      <c r="N217"/>
      <c r="O217"/>
      <c r="P217"/>
      <c r="Q217"/>
      <c r="R217"/>
    </row>
    <row r="218" spans="1:18" ht="15">
      <c r="A218"/>
      <c r="B218"/>
      <c r="C218"/>
      <c r="D218"/>
      <c r="E218"/>
      <c r="F218"/>
      <c r="G218" s="216"/>
      <c r="H218"/>
      <c r="I218"/>
      <c r="J218"/>
      <c r="K218"/>
      <c r="L218"/>
      <c r="M218"/>
      <c r="N218"/>
      <c r="O218"/>
      <c r="P218"/>
      <c r="Q218"/>
      <c r="R218"/>
    </row>
    <row r="219" spans="1:18" ht="15">
      <c r="A219"/>
      <c r="B219"/>
      <c r="C219"/>
      <c r="D219"/>
      <c r="E219"/>
      <c r="F219"/>
      <c r="G219" s="216"/>
      <c r="H219"/>
      <c r="I219"/>
      <c r="J219"/>
      <c r="K219"/>
      <c r="L219"/>
      <c r="M219"/>
      <c r="N219"/>
      <c r="O219"/>
      <c r="P219"/>
      <c r="Q219"/>
      <c r="R219"/>
    </row>
    <row r="220" spans="1:18" ht="15">
      <c r="A220"/>
      <c r="B220"/>
      <c r="C220"/>
      <c r="D220"/>
      <c r="E220"/>
      <c r="F220"/>
      <c r="G220" s="216"/>
      <c r="H220"/>
      <c r="I220"/>
      <c r="J220"/>
      <c r="K220"/>
      <c r="L220"/>
      <c r="M220"/>
      <c r="N220"/>
      <c r="O220"/>
      <c r="P220"/>
      <c r="Q220"/>
      <c r="R220"/>
    </row>
    <row r="221" spans="1:18" ht="15">
      <c r="A221"/>
      <c r="B221"/>
      <c r="C221"/>
      <c r="D221"/>
      <c r="E221"/>
      <c r="F221"/>
      <c r="G221" s="216"/>
      <c r="H221"/>
      <c r="I221"/>
      <c r="J221"/>
      <c r="K221"/>
      <c r="L221"/>
      <c r="M221"/>
      <c r="N221"/>
      <c r="O221"/>
      <c r="P221"/>
      <c r="Q221"/>
      <c r="R221"/>
    </row>
    <row r="222" spans="1:18" ht="15">
      <c r="A222"/>
      <c r="B222"/>
      <c r="C222"/>
      <c r="D222"/>
      <c r="E222"/>
      <c r="F222"/>
      <c r="G222" s="216"/>
      <c r="H222"/>
      <c r="I222"/>
      <c r="J222"/>
      <c r="K222"/>
      <c r="L222"/>
      <c r="M222"/>
      <c r="N222"/>
      <c r="O222"/>
      <c r="P222"/>
      <c r="Q222"/>
      <c r="R222"/>
    </row>
    <row r="223" spans="1:18" ht="15">
      <c r="A223"/>
      <c r="B223"/>
      <c r="C223"/>
      <c r="D223"/>
      <c r="E223"/>
      <c r="F223"/>
      <c r="G223" s="216"/>
      <c r="H223"/>
      <c r="I223"/>
      <c r="J223"/>
      <c r="K223"/>
      <c r="L223"/>
      <c r="M223"/>
      <c r="N223"/>
      <c r="O223"/>
      <c r="P223"/>
      <c r="Q223"/>
      <c r="R223"/>
    </row>
    <row r="224" spans="1:18" ht="15">
      <c r="A224"/>
      <c r="B224"/>
      <c r="C224"/>
      <c r="D224"/>
      <c r="E224"/>
      <c r="F224"/>
      <c r="G224" s="216"/>
      <c r="H224"/>
      <c r="I224"/>
      <c r="J224"/>
      <c r="K224"/>
      <c r="L224"/>
      <c r="M224"/>
      <c r="N224"/>
      <c r="O224"/>
      <c r="P224"/>
      <c r="Q224"/>
      <c r="R224"/>
    </row>
    <row r="225" spans="1:18" ht="15">
      <c r="A225"/>
      <c r="B225"/>
      <c r="C225"/>
      <c r="D225"/>
      <c r="E225"/>
      <c r="F225"/>
      <c r="G225" s="216"/>
      <c r="H225"/>
      <c r="I225"/>
      <c r="J225"/>
      <c r="K225"/>
      <c r="L225"/>
      <c r="M225"/>
      <c r="N225"/>
      <c r="O225"/>
      <c r="P225"/>
      <c r="Q225"/>
      <c r="R225"/>
    </row>
  </sheetData>
  <mergeCells count="98">
    <mergeCell ref="C81:C82"/>
    <mergeCell ref="C67:C68"/>
    <mergeCell ref="C41:C42"/>
    <mergeCell ref="C47:C48"/>
    <mergeCell ref="C49:C50"/>
    <mergeCell ref="C77:C78"/>
    <mergeCell ref="C79:C80"/>
    <mergeCell ref="E2:K2"/>
    <mergeCell ref="H3:I3"/>
    <mergeCell ref="J3:K3"/>
    <mergeCell ref="C69:C70"/>
    <mergeCell ref="C71:C72"/>
    <mergeCell ref="C57:C58"/>
    <mergeCell ref="C59:C60"/>
    <mergeCell ref="C61:C62"/>
    <mergeCell ref="C51:C52"/>
    <mergeCell ref="C39:C40"/>
    <mergeCell ref="C37:C38"/>
    <mergeCell ref="C31:C32"/>
    <mergeCell ref="C29:C30"/>
    <mergeCell ref="C27:C28"/>
    <mergeCell ref="C7:C8"/>
    <mergeCell ref="C2:C4"/>
    <mergeCell ref="C91:C92"/>
    <mergeCell ref="C89:C90"/>
    <mergeCell ref="C87:C88"/>
    <mergeCell ref="A96:A105"/>
    <mergeCell ref="B96:B105"/>
    <mergeCell ref="B1:D1"/>
    <mergeCell ref="D2:D4"/>
    <mergeCell ref="C181:C182"/>
    <mergeCell ref="C179:C180"/>
    <mergeCell ref="C177:C178"/>
    <mergeCell ref="C171:C172"/>
    <mergeCell ref="C169:C170"/>
    <mergeCell ref="C167:C168"/>
    <mergeCell ref="C161:C162"/>
    <mergeCell ref="C159:C160"/>
    <mergeCell ref="C157:C158"/>
    <mergeCell ref="C151:C152"/>
    <mergeCell ref="C149:C150"/>
    <mergeCell ref="C147:C148"/>
    <mergeCell ref="C141:C142"/>
    <mergeCell ref="C139:C140"/>
    <mergeCell ref="C137:C138"/>
    <mergeCell ref="C107:C108"/>
    <mergeCell ref="C101:C102"/>
    <mergeCell ref="C99:C100"/>
    <mergeCell ref="C97:C98"/>
    <mergeCell ref="C129:C130"/>
    <mergeCell ref="C131:C132"/>
    <mergeCell ref="C127:C128"/>
    <mergeCell ref="C121:C122"/>
    <mergeCell ref="C119:C120"/>
    <mergeCell ref="C117:C118"/>
    <mergeCell ref="C111:C112"/>
    <mergeCell ref="C109:C110"/>
    <mergeCell ref="C21:C22"/>
    <mergeCell ref="C19:C20"/>
    <mergeCell ref="C17:C18"/>
    <mergeCell ref="C11:C12"/>
    <mergeCell ref="C9:C10"/>
    <mergeCell ref="B76:B85"/>
    <mergeCell ref="B2:B4"/>
    <mergeCell ref="A26:A35"/>
    <mergeCell ref="B26:B35"/>
    <mergeCell ref="A36:A45"/>
    <mergeCell ref="B36:B45"/>
    <mergeCell ref="B6:B15"/>
    <mergeCell ref="A6:A15"/>
    <mergeCell ref="A16:A25"/>
    <mergeCell ref="B16:B25"/>
    <mergeCell ref="A56:A65"/>
    <mergeCell ref="B56:B65"/>
    <mergeCell ref="A2:A4"/>
    <mergeCell ref="A176:B185"/>
    <mergeCell ref="A136:A145"/>
    <mergeCell ref="B136:B145"/>
    <mergeCell ref="A146:A155"/>
    <mergeCell ref="B146:B155"/>
    <mergeCell ref="A156:A165"/>
    <mergeCell ref="B156:B165"/>
    <mergeCell ref="L2:N2"/>
    <mergeCell ref="A126:A135"/>
    <mergeCell ref="B126:B135"/>
    <mergeCell ref="A166:A175"/>
    <mergeCell ref="B166:B175"/>
    <mergeCell ref="A86:A95"/>
    <mergeCell ref="B86:B95"/>
    <mergeCell ref="A106:A115"/>
    <mergeCell ref="B106:B115"/>
    <mergeCell ref="A116:A125"/>
    <mergeCell ref="B116:B125"/>
    <mergeCell ref="A46:A55"/>
    <mergeCell ref="B46:B55"/>
    <mergeCell ref="A66:A75"/>
    <mergeCell ref="B66:B75"/>
    <mergeCell ref="A76:A85"/>
  </mergeCells>
  <phoneticPr fontId="23" type="noConversion"/>
  <printOptions horizontalCentered="1"/>
  <pageMargins left="0.39370078740157483" right="0.39370078740157483" top="0.39370078740157483" bottom="0.39370078740157483" header="0.31496062992125984" footer="0.31496062992125984"/>
  <pageSetup paperSize="8" scale="63" orientation="landscape" horizontalDpi="180" verticalDpi="180" r:id="rId1"/>
  <headerFooter alignWithMargins="0"/>
  <rowBreaks count="2" manualBreakCount="2">
    <brk id="65" max="17" man="1"/>
    <brk id="125" max="17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97"/>
  <sheetViews>
    <sheetView view="pageBreakPreview" zoomScale="80" zoomScaleNormal="70" zoomScaleSheetLayoutView="80" workbookViewId="0">
      <pane xSplit="3" ySplit="4" topLeftCell="D5" activePane="bottomRight" state="frozen"/>
      <selection activeCell="A5" sqref="A5:XFD5"/>
      <selection pane="topRight" activeCell="A5" sqref="A5:XFD5"/>
      <selection pane="bottomLeft" activeCell="A5" sqref="A5:XFD5"/>
      <selection pane="bottomRight" activeCell="A5" sqref="A5:XFD5"/>
    </sheetView>
  </sheetViews>
  <sheetFormatPr defaultRowHeight="18.75"/>
  <cols>
    <col min="1" max="1" width="7.140625" style="209" customWidth="1"/>
    <col min="2" max="2" width="22.7109375" style="188" customWidth="1"/>
    <col min="3" max="3" width="34.28515625" style="6" customWidth="1"/>
    <col min="4" max="4" width="22" style="6" customWidth="1"/>
    <col min="5" max="5" width="19.140625" style="6" customWidth="1"/>
    <col min="6" max="6" width="19.7109375" style="6" customWidth="1"/>
    <col min="7" max="7" width="22.140625" style="6" customWidth="1"/>
    <col min="8" max="8" width="14" style="80" customWidth="1"/>
    <col min="9" max="9" width="14.28515625" style="80" customWidth="1"/>
    <col min="10" max="10" width="15.42578125" style="80" customWidth="1"/>
    <col min="11" max="11" width="15" style="80" customWidth="1"/>
    <col min="12" max="12" width="16.5703125" style="6" customWidth="1"/>
    <col min="13" max="13" width="20.28515625" style="156" customWidth="1"/>
    <col min="14" max="14" width="18.42578125" style="156" customWidth="1"/>
    <col min="15" max="15" width="14" style="157" customWidth="1"/>
    <col min="16" max="16" width="14.28515625" style="157" customWidth="1"/>
    <col min="17" max="17" width="16.42578125" style="157" customWidth="1"/>
    <col min="18" max="18" width="13.28515625" style="157" customWidth="1"/>
    <col min="19" max="19" width="15.42578125" customWidth="1"/>
    <col min="20" max="20" width="10.42578125" customWidth="1"/>
    <col min="21" max="21" width="9.28515625" customWidth="1"/>
  </cols>
  <sheetData>
    <row r="1" spans="1:27" ht="32.25" customHeight="1" thickBot="1">
      <c r="B1" s="1349" t="s">
        <v>55</v>
      </c>
      <c r="C1" s="1349"/>
      <c r="D1" s="1349"/>
      <c r="N1" s="156">
        <v>9942</v>
      </c>
    </row>
    <row r="2" spans="1:27" s="36" customFormat="1" ht="15">
      <c r="A2" s="1551" t="s">
        <v>30</v>
      </c>
      <c r="B2" s="1554" t="s">
        <v>29</v>
      </c>
      <c r="C2" s="1554" t="s">
        <v>27</v>
      </c>
      <c r="D2" s="1554" t="s">
        <v>28</v>
      </c>
      <c r="E2" s="1565" t="s">
        <v>49</v>
      </c>
      <c r="F2" s="1565"/>
      <c r="G2" s="1565"/>
      <c r="H2" s="1565"/>
      <c r="I2" s="1565"/>
      <c r="J2" s="1565"/>
      <c r="K2" s="1565"/>
      <c r="L2" s="1562" t="s">
        <v>43</v>
      </c>
      <c r="M2" s="1563"/>
      <c r="N2" s="1563"/>
      <c r="O2" s="1563"/>
      <c r="P2" s="1563"/>
      <c r="Q2" s="1563"/>
      <c r="R2" s="1564"/>
    </row>
    <row r="3" spans="1:27" s="36" customFormat="1" ht="43.5" customHeight="1">
      <c r="A3" s="1552" t="s">
        <v>30</v>
      </c>
      <c r="B3" s="1555" t="s">
        <v>29</v>
      </c>
      <c r="C3" s="1555"/>
      <c r="D3" s="1555" t="s">
        <v>28</v>
      </c>
      <c r="E3" s="552" t="s">
        <v>2</v>
      </c>
      <c r="F3" s="552" t="s">
        <v>107</v>
      </c>
      <c r="G3" s="552" t="s">
        <v>108</v>
      </c>
      <c r="H3" s="1566" t="s">
        <v>109</v>
      </c>
      <c r="I3" s="1567"/>
      <c r="J3" s="1566" t="s">
        <v>110</v>
      </c>
      <c r="K3" s="1568"/>
      <c r="L3" s="553" t="s">
        <v>2</v>
      </c>
      <c r="M3" s="553" t="s">
        <v>107</v>
      </c>
      <c r="N3" s="553" t="s">
        <v>108</v>
      </c>
      <c r="O3" s="554" t="s">
        <v>109</v>
      </c>
      <c r="P3" s="214"/>
      <c r="Q3" s="554" t="s">
        <v>110</v>
      </c>
      <c r="R3" s="544"/>
    </row>
    <row r="4" spans="1:27" s="36" customFormat="1" ht="22.5" customHeight="1" thickBot="1">
      <c r="A4" s="1553"/>
      <c r="B4" s="1556"/>
      <c r="C4" s="1556"/>
      <c r="D4" s="1556"/>
      <c r="E4" s="545" t="s">
        <v>14</v>
      </c>
      <c r="F4" s="545" t="s">
        <v>14</v>
      </c>
      <c r="G4" s="545" t="s">
        <v>14</v>
      </c>
      <c r="H4" s="546" t="s">
        <v>14</v>
      </c>
      <c r="I4" s="546" t="s">
        <v>26</v>
      </c>
      <c r="J4" s="546" t="s">
        <v>14</v>
      </c>
      <c r="K4" s="547" t="s">
        <v>26</v>
      </c>
      <c r="L4" s="545" t="s">
        <v>14</v>
      </c>
      <c r="M4" s="545" t="s">
        <v>14</v>
      </c>
      <c r="N4" s="545" t="s">
        <v>14</v>
      </c>
      <c r="O4" s="546" t="s">
        <v>14</v>
      </c>
      <c r="P4" s="546" t="s">
        <v>26</v>
      </c>
      <c r="Q4" s="546" t="s">
        <v>14</v>
      </c>
      <c r="R4" s="548" t="s">
        <v>26</v>
      </c>
    </row>
    <row r="5" spans="1:27" s="116" customFormat="1" ht="14.25" customHeight="1" thickBot="1">
      <c r="A5" s="1147">
        <v>1</v>
      </c>
      <c r="B5" s="1147">
        <v>2</v>
      </c>
      <c r="C5" s="1147">
        <v>3</v>
      </c>
      <c r="D5" s="1147">
        <v>4</v>
      </c>
      <c r="E5" s="1147">
        <v>5</v>
      </c>
      <c r="F5" s="1147">
        <v>6</v>
      </c>
      <c r="G5" s="1147">
        <v>7</v>
      </c>
      <c r="H5" s="1147">
        <v>8</v>
      </c>
      <c r="I5" s="1147">
        <v>9</v>
      </c>
      <c r="J5" s="1147">
        <v>10</v>
      </c>
      <c r="K5" s="1147">
        <v>11</v>
      </c>
      <c r="L5" s="1147">
        <v>12</v>
      </c>
      <c r="M5" s="1147">
        <v>13</v>
      </c>
      <c r="N5" s="1147">
        <v>14</v>
      </c>
      <c r="O5" s="1147">
        <v>15</v>
      </c>
      <c r="P5" s="1147">
        <v>16</v>
      </c>
      <c r="Q5" s="1147">
        <v>17</v>
      </c>
      <c r="R5" s="1147">
        <v>18</v>
      </c>
    </row>
    <row r="6" spans="1:27" s="151" customFormat="1" ht="30" customHeight="1">
      <c r="A6" s="1548">
        <v>1</v>
      </c>
      <c r="B6" s="1557" t="s">
        <v>13</v>
      </c>
      <c r="C6" s="531" t="s">
        <v>19</v>
      </c>
      <c r="D6" s="531" t="s">
        <v>14</v>
      </c>
      <c r="E6" s="577">
        <v>65093.407000000007</v>
      </c>
      <c r="F6" s="578" t="e">
        <f>#REF!</f>
        <v>#REF!</v>
      </c>
      <c r="G6" s="578">
        <f>G7+G13</f>
        <v>65861.998000000007</v>
      </c>
      <c r="H6" s="591" t="e">
        <f>G6-F6</f>
        <v>#REF!</v>
      </c>
      <c r="I6" s="592" t="e">
        <f>IF(F6=0," ",H6/F6)</f>
        <v>#REF!</v>
      </c>
      <c r="J6" s="591">
        <f>G6-E6</f>
        <v>768.59100000000035</v>
      </c>
      <c r="K6" s="592">
        <f>IF(E6=0," ",J6/E6)</f>
        <v>1.1807509169092966E-2</v>
      </c>
      <c r="L6" s="606" t="e">
        <f>E6+ноябрь!L6</f>
        <v>#REF!</v>
      </c>
      <c r="M6" s="606" t="e">
        <f>F6+ноябрь!M6</f>
        <v>#REF!</v>
      </c>
      <c r="N6" s="606" t="e">
        <f>G6+ноябрь!N6</f>
        <v>#REF!</v>
      </c>
      <c r="O6" s="591" t="e">
        <f>N6-M6</f>
        <v>#REF!</v>
      </c>
      <c r="P6" s="592" t="e">
        <f>IF(M6=0," ",O6/M6)</f>
        <v>#REF!</v>
      </c>
      <c r="Q6" s="591" t="e">
        <f>N6-L6</f>
        <v>#REF!</v>
      </c>
      <c r="R6" s="593" t="e">
        <f>IF(L6=0," ",Q6/L6)</f>
        <v>#REF!</v>
      </c>
      <c r="AA6" s="151" t="e">
        <f>N6-Z6</f>
        <v>#REF!</v>
      </c>
    </row>
    <row r="7" spans="1:27" s="151" customFormat="1" ht="30" customHeight="1">
      <c r="A7" s="1549"/>
      <c r="B7" s="1558"/>
      <c r="C7" s="1560" t="s">
        <v>15</v>
      </c>
      <c r="D7" s="533" t="s">
        <v>14</v>
      </c>
      <c r="E7" s="579">
        <v>12365.088</v>
      </c>
      <c r="F7" s="579" t="e">
        <f>#REF!</f>
        <v>#REF!</v>
      </c>
      <c r="G7" s="579">
        <v>10199.31</v>
      </c>
      <c r="H7" s="79" t="e">
        <f t="shared" ref="H7:H12" si="0">G7-F7</f>
        <v>#REF!</v>
      </c>
      <c r="I7" s="97" t="e">
        <f t="shared" ref="I7:I12" si="1">IF(F7=0," ",H7/F7)</f>
        <v>#REF!</v>
      </c>
      <c r="J7" s="79">
        <f>G7-E7</f>
        <v>-2165.7780000000002</v>
      </c>
      <c r="K7" s="97">
        <f>IF(E7=0," ",J7/E7)</f>
        <v>-0.17515265560584772</v>
      </c>
      <c r="L7" s="586" t="e">
        <f>E7+ноябрь!L7</f>
        <v>#REF!</v>
      </c>
      <c r="M7" s="586" t="e">
        <f>F7+ноябрь!M7</f>
        <v>#REF!</v>
      </c>
      <c r="N7" s="586" t="e">
        <f>G7+ноябрь!N7</f>
        <v>#REF!</v>
      </c>
      <c r="O7" s="79" t="e">
        <f t="shared" ref="O7:O70" si="2">N7-M7</f>
        <v>#REF!</v>
      </c>
      <c r="P7" s="97" t="e">
        <f t="shared" ref="P7:P70" si="3">IF(M7=0," ",O7/M7)</f>
        <v>#REF!</v>
      </c>
      <c r="Q7" s="79" t="e">
        <f t="shared" ref="Q7:Q70" si="4">N7-L7</f>
        <v>#REF!</v>
      </c>
      <c r="R7" s="594" t="e">
        <f t="shared" ref="R7:R70" si="5">IF(L7=0," ",Q7/L7)</f>
        <v>#REF!</v>
      </c>
    </row>
    <row r="8" spans="1:27" s="151" customFormat="1" ht="30" customHeight="1">
      <c r="A8" s="1549"/>
      <c r="B8" s="1558"/>
      <c r="C8" s="1561"/>
      <c r="D8" s="533" t="s">
        <v>16</v>
      </c>
      <c r="E8" s="580">
        <f>E7/E6</f>
        <v>0.18995914593931146</v>
      </c>
      <c r="F8" s="580" t="e">
        <f>F7/F6</f>
        <v>#REF!</v>
      </c>
      <c r="G8" s="580">
        <f>G7/G6</f>
        <v>0.15485880036618382</v>
      </c>
      <c r="H8" s="595"/>
      <c r="I8" s="596" t="e">
        <f>G8-F8</f>
        <v>#REF!</v>
      </c>
      <c r="J8" s="597"/>
      <c r="K8" s="596">
        <f>G8-E8</f>
        <v>-3.5100345573127634E-2</v>
      </c>
      <c r="L8" s="590" t="e">
        <f>L7/L6</f>
        <v>#REF!</v>
      </c>
      <c r="M8" s="580" t="e">
        <f>M7/M6</f>
        <v>#REF!</v>
      </c>
      <c r="N8" s="580" t="e">
        <f>N7/N6</f>
        <v>#REF!</v>
      </c>
      <c r="O8" s="595"/>
      <c r="P8" s="596" t="e">
        <f>N8-M8</f>
        <v>#REF!</v>
      </c>
      <c r="Q8" s="597"/>
      <c r="R8" s="598" t="e">
        <f>N8-L8</f>
        <v>#REF!</v>
      </c>
    </row>
    <row r="9" spans="1:27" s="151" customFormat="1" ht="30" hidden="1" customHeight="1">
      <c r="A9" s="1549"/>
      <c r="B9" s="1558"/>
      <c r="C9" s="1560" t="s">
        <v>17</v>
      </c>
      <c r="D9" s="533" t="s">
        <v>14</v>
      </c>
      <c r="E9" s="579">
        <v>9980.875</v>
      </c>
      <c r="F9" s="579" t="e">
        <f>#REF!</f>
        <v>#REF!</v>
      </c>
      <c r="G9" s="579" t="e">
        <f>F10*G6</f>
        <v>#REF!</v>
      </c>
      <c r="H9" s="79" t="e">
        <f t="shared" si="0"/>
        <v>#REF!</v>
      </c>
      <c r="I9" s="97" t="e">
        <f t="shared" si="1"/>
        <v>#REF!</v>
      </c>
      <c r="J9" s="79" t="e">
        <f>G9-E9</f>
        <v>#REF!</v>
      </c>
      <c r="K9" s="97" t="e">
        <f>IF(E9=0," ",J9/E9)</f>
        <v>#REF!</v>
      </c>
      <c r="L9" s="587" t="e">
        <f>E9+ноябрь!L9</f>
        <v>#REF!</v>
      </c>
      <c r="M9" s="586" t="e">
        <f>F9+ноябрь!M9</f>
        <v>#REF!</v>
      </c>
      <c r="N9" s="586" t="e">
        <f>G9+ноябрь!N9</f>
        <v>#REF!</v>
      </c>
      <c r="O9" s="79" t="e">
        <f t="shared" si="2"/>
        <v>#REF!</v>
      </c>
      <c r="P9" s="97" t="e">
        <f t="shared" si="3"/>
        <v>#REF!</v>
      </c>
      <c r="Q9" s="79" t="e">
        <f t="shared" si="4"/>
        <v>#REF!</v>
      </c>
      <c r="R9" s="594" t="e">
        <f t="shared" si="5"/>
        <v>#REF!</v>
      </c>
    </row>
    <row r="10" spans="1:27" s="151" customFormat="1" ht="30" hidden="1" customHeight="1">
      <c r="A10" s="1549"/>
      <c r="B10" s="1558"/>
      <c r="C10" s="1561"/>
      <c r="D10" s="533" t="s">
        <v>16</v>
      </c>
      <c r="E10" s="580">
        <f>E9/E6</f>
        <v>0.15333158087730758</v>
      </c>
      <c r="F10" s="580" t="e">
        <f>F9/F6</f>
        <v>#REF!</v>
      </c>
      <c r="G10" s="580" t="e">
        <f>G9/G6</f>
        <v>#REF!</v>
      </c>
      <c r="H10" s="79" t="e">
        <f t="shared" si="0"/>
        <v>#REF!</v>
      </c>
      <c r="I10" s="97" t="e">
        <f t="shared" si="1"/>
        <v>#REF!</v>
      </c>
      <c r="J10" s="79" t="e">
        <f t="shared" ref="J10" si="6">G10-E10</f>
        <v>#REF!</v>
      </c>
      <c r="K10" s="97" t="e">
        <f>IF(E10=0," ",J10/E10)</f>
        <v>#REF!</v>
      </c>
      <c r="L10" s="588" t="e">
        <f>L9/L6</f>
        <v>#REF!</v>
      </c>
      <c r="M10" s="580" t="e">
        <f>M9/M6</f>
        <v>#REF!</v>
      </c>
      <c r="N10" s="580" t="e">
        <f>N9/N6</f>
        <v>#REF!</v>
      </c>
      <c r="O10" s="79" t="e">
        <f t="shared" si="2"/>
        <v>#REF!</v>
      </c>
      <c r="P10" s="97" t="e">
        <f t="shared" si="3"/>
        <v>#REF!</v>
      </c>
      <c r="Q10" s="79" t="e">
        <f t="shared" si="4"/>
        <v>#REF!</v>
      </c>
      <c r="R10" s="594" t="e">
        <f t="shared" si="5"/>
        <v>#REF!</v>
      </c>
    </row>
    <row r="11" spans="1:27" s="151" customFormat="1" ht="30" hidden="1" customHeight="1">
      <c r="A11" s="1549"/>
      <c r="B11" s="1558"/>
      <c r="C11" s="1560" t="s">
        <v>18</v>
      </c>
      <c r="D11" s="533" t="s">
        <v>14</v>
      </c>
      <c r="E11" s="579">
        <v>327.63896461246077</v>
      </c>
      <c r="F11" s="579" t="e">
        <f>F7-F9</f>
        <v>#REF!</v>
      </c>
      <c r="G11" s="579" t="e">
        <f>G7-G9</f>
        <v>#REF!</v>
      </c>
      <c r="H11" s="79" t="e">
        <f t="shared" si="0"/>
        <v>#REF!</v>
      </c>
      <c r="I11" s="97" t="e">
        <f t="shared" si="1"/>
        <v>#REF!</v>
      </c>
      <c r="J11" s="79" t="e">
        <f>G11-E11</f>
        <v>#REF!</v>
      </c>
      <c r="K11" s="97" t="e">
        <f>IF(E11=0," ",J11/E11)</f>
        <v>#REF!</v>
      </c>
      <c r="L11" s="587" t="e">
        <f>E11+ноябрь!L11</f>
        <v>#REF!</v>
      </c>
      <c r="M11" s="586" t="e">
        <f>F11+ноябрь!M11</f>
        <v>#REF!</v>
      </c>
      <c r="N11" s="586" t="e">
        <f>G11+ноябрь!N11</f>
        <v>#REF!</v>
      </c>
      <c r="O11" s="79" t="e">
        <f t="shared" si="2"/>
        <v>#REF!</v>
      </c>
      <c r="P11" s="97" t="e">
        <f t="shared" si="3"/>
        <v>#REF!</v>
      </c>
      <c r="Q11" s="79" t="e">
        <f t="shared" si="4"/>
        <v>#REF!</v>
      </c>
      <c r="R11" s="594" t="e">
        <f t="shared" si="5"/>
        <v>#REF!</v>
      </c>
    </row>
    <row r="12" spans="1:27" s="151" customFormat="1" ht="30" hidden="1" customHeight="1">
      <c r="A12" s="1549"/>
      <c r="B12" s="1558"/>
      <c r="C12" s="1561"/>
      <c r="D12" s="533" t="s">
        <v>16</v>
      </c>
      <c r="E12" s="580">
        <v>5.1322699044380462E-3</v>
      </c>
      <c r="F12" s="580" t="e">
        <f>F11/F6</f>
        <v>#REF!</v>
      </c>
      <c r="G12" s="580" t="e">
        <f>G11/G6</f>
        <v>#REF!</v>
      </c>
      <c r="H12" s="79" t="e">
        <f t="shared" si="0"/>
        <v>#REF!</v>
      </c>
      <c r="I12" s="97" t="e">
        <f t="shared" si="1"/>
        <v>#REF!</v>
      </c>
      <c r="J12" s="79" t="e">
        <f t="shared" ref="J12" si="7">G12-E12</f>
        <v>#REF!</v>
      </c>
      <c r="K12" s="97" t="e">
        <f t="shared" ref="K12" si="8">IF(E12=0," ",J12/E12)</f>
        <v>#REF!</v>
      </c>
      <c r="L12" s="588" t="e">
        <f>L11/L6</f>
        <v>#REF!</v>
      </c>
      <c r="M12" s="580" t="e">
        <f>M11/M6</f>
        <v>#REF!</v>
      </c>
      <c r="N12" s="580" t="e">
        <f>N11/N6</f>
        <v>#REF!</v>
      </c>
      <c r="O12" s="79" t="e">
        <f t="shared" si="2"/>
        <v>#REF!</v>
      </c>
      <c r="P12" s="97" t="e">
        <f t="shared" si="3"/>
        <v>#REF!</v>
      </c>
      <c r="Q12" s="79" t="e">
        <f t="shared" si="4"/>
        <v>#REF!</v>
      </c>
      <c r="R12" s="594" t="e">
        <f t="shared" si="5"/>
        <v>#REF!</v>
      </c>
    </row>
    <row r="13" spans="1:27" s="151" customFormat="1" ht="30" customHeight="1">
      <c r="A13" s="1549"/>
      <c r="B13" s="1558"/>
      <c r="C13" s="513" t="s">
        <v>111</v>
      </c>
      <c r="D13" s="493" t="s">
        <v>14</v>
      </c>
      <c r="E13" s="581">
        <v>52728.319000000003</v>
      </c>
      <c r="F13" s="581" t="e">
        <f>F6-F7</f>
        <v>#REF!</v>
      </c>
      <c r="G13" s="581">
        <f>G14+G15</f>
        <v>55662.688000000002</v>
      </c>
      <c r="H13" s="79" t="e">
        <f t="shared" ref="H13:H25" si="9">G13-F13</f>
        <v>#REF!</v>
      </c>
      <c r="I13" s="97" t="e">
        <f t="shared" ref="I13:I25" si="10">IF(F13=0," ",H13/F13)</f>
        <v>#REF!</v>
      </c>
      <c r="J13" s="79">
        <f t="shared" ref="J13:J25" si="11">G13-E13</f>
        <v>2934.3689999999988</v>
      </c>
      <c r="K13" s="113">
        <f t="shared" ref="K13:K25" si="12">IF(E13=0," ",J13/E13)</f>
        <v>5.5650721579043674E-2</v>
      </c>
      <c r="L13" s="582" t="e">
        <f>L6-L7</f>
        <v>#REF!</v>
      </c>
      <c r="M13" s="581" t="e">
        <f>M6-M7</f>
        <v>#REF!</v>
      </c>
      <c r="N13" s="581" t="e">
        <f>N6-N7</f>
        <v>#REF!</v>
      </c>
      <c r="O13" s="79" t="e">
        <f t="shared" si="2"/>
        <v>#REF!</v>
      </c>
      <c r="P13" s="97" t="e">
        <f t="shared" si="3"/>
        <v>#REF!</v>
      </c>
      <c r="Q13" s="79" t="e">
        <f t="shared" si="4"/>
        <v>#REF!</v>
      </c>
      <c r="R13" s="594" t="e">
        <f t="shared" si="5"/>
        <v>#REF!</v>
      </c>
    </row>
    <row r="14" spans="1:27" s="151" customFormat="1" ht="30" customHeight="1">
      <c r="A14" s="1549"/>
      <c r="B14" s="1558"/>
      <c r="C14" s="518" t="s">
        <v>104</v>
      </c>
      <c r="D14" s="492" t="s">
        <v>14</v>
      </c>
      <c r="E14" s="582">
        <v>0</v>
      </c>
      <c r="F14" s="582"/>
      <c r="G14" s="582">
        <v>9.2509999999999994</v>
      </c>
      <c r="H14" s="79">
        <f t="shared" si="9"/>
        <v>9.2509999999999994</v>
      </c>
      <c r="I14" s="97" t="str">
        <f t="shared" si="10"/>
        <v xml:space="preserve"> </v>
      </c>
      <c r="J14" s="79">
        <f t="shared" si="11"/>
        <v>9.2509999999999994</v>
      </c>
      <c r="K14" s="97" t="str">
        <f t="shared" si="12"/>
        <v xml:space="preserve"> </v>
      </c>
      <c r="L14" s="582" t="e">
        <f>E14+ноябрь!L14</f>
        <v>#REF!</v>
      </c>
      <c r="M14" s="582" t="e">
        <f>F14+ноябрь!M14</f>
        <v>#REF!</v>
      </c>
      <c r="N14" s="582" t="e">
        <f>G14+ноябрь!N14</f>
        <v>#REF!</v>
      </c>
      <c r="O14" s="79" t="e">
        <f>N14-M14</f>
        <v>#REF!</v>
      </c>
      <c r="P14" s="97" t="e">
        <f t="shared" si="3"/>
        <v>#REF!</v>
      </c>
      <c r="Q14" s="79" t="e">
        <f t="shared" si="4"/>
        <v>#REF!</v>
      </c>
      <c r="R14" s="594" t="e">
        <f t="shared" si="5"/>
        <v>#REF!</v>
      </c>
    </row>
    <row r="15" spans="1:27" s="151" customFormat="1" ht="30" customHeight="1" thickBot="1">
      <c r="A15" s="1550"/>
      <c r="B15" s="1559"/>
      <c r="C15" s="525" t="s">
        <v>106</v>
      </c>
      <c r="D15" s="526" t="s">
        <v>14</v>
      </c>
      <c r="E15" s="584">
        <f>E13-E14</f>
        <v>52728.319000000003</v>
      </c>
      <c r="F15" s="584" t="e">
        <f>F13-F14</f>
        <v>#REF!</v>
      </c>
      <c r="G15" s="584">
        <f>54337.529+1315.908</f>
        <v>55653.437000000005</v>
      </c>
      <c r="H15" s="599" t="e">
        <f t="shared" si="9"/>
        <v>#REF!</v>
      </c>
      <c r="I15" s="600" t="e">
        <f t="shared" si="10"/>
        <v>#REF!</v>
      </c>
      <c r="J15" s="599">
        <f t="shared" si="11"/>
        <v>2925.1180000000022</v>
      </c>
      <c r="K15" s="600">
        <f t="shared" si="12"/>
        <v>5.5475275060447159E-2</v>
      </c>
      <c r="L15" s="582" t="e">
        <f>E15+ноябрь!L15</f>
        <v>#REF!</v>
      </c>
      <c r="M15" s="582" t="e">
        <f>F15+ноябрь!M15</f>
        <v>#REF!</v>
      </c>
      <c r="N15" s="582" t="e">
        <f>G15+ноябрь!N15</f>
        <v>#REF!</v>
      </c>
      <c r="O15" s="599" t="e">
        <f t="shared" si="2"/>
        <v>#REF!</v>
      </c>
      <c r="P15" s="600" t="e">
        <f t="shared" si="3"/>
        <v>#REF!</v>
      </c>
      <c r="Q15" s="599" t="e">
        <f t="shared" si="4"/>
        <v>#REF!</v>
      </c>
      <c r="R15" s="601" t="e">
        <f t="shared" si="5"/>
        <v>#REF!</v>
      </c>
    </row>
    <row r="16" spans="1:27" s="151" customFormat="1" ht="30" customHeight="1">
      <c r="A16" s="1548">
        <v>2</v>
      </c>
      <c r="B16" s="1557" t="s">
        <v>5</v>
      </c>
      <c r="C16" s="531" t="s">
        <v>19</v>
      </c>
      <c r="D16" s="531" t="s">
        <v>14</v>
      </c>
      <c r="E16" s="577">
        <v>12090.835999999999</v>
      </c>
      <c r="F16" s="578" t="e">
        <f>#REF!</f>
        <v>#REF!</v>
      </c>
      <c r="G16" s="578">
        <f>G17+G23</f>
        <v>11220.557999999999</v>
      </c>
      <c r="H16" s="591" t="e">
        <f t="shared" si="9"/>
        <v>#REF!</v>
      </c>
      <c r="I16" s="592" t="e">
        <f t="shared" si="10"/>
        <v>#REF!</v>
      </c>
      <c r="J16" s="591">
        <f t="shared" si="11"/>
        <v>-870.27800000000025</v>
      </c>
      <c r="K16" s="592">
        <f t="shared" si="12"/>
        <v>-7.197831481627906E-2</v>
      </c>
      <c r="L16" s="606" t="e">
        <f>E16+ноябрь!L16</f>
        <v>#REF!</v>
      </c>
      <c r="M16" s="606" t="e">
        <f>F16+ноябрь!M16</f>
        <v>#REF!</v>
      </c>
      <c r="N16" s="606" t="e">
        <f>G16+ноябрь!N16</f>
        <v>#REF!</v>
      </c>
      <c r="O16" s="591" t="e">
        <f t="shared" si="2"/>
        <v>#REF!</v>
      </c>
      <c r="P16" s="592" t="e">
        <f t="shared" si="3"/>
        <v>#REF!</v>
      </c>
      <c r="Q16" s="591" t="e">
        <f t="shared" si="4"/>
        <v>#REF!</v>
      </c>
      <c r="R16" s="593" t="e">
        <f t="shared" si="5"/>
        <v>#REF!</v>
      </c>
      <c r="AA16" s="151" t="e">
        <f>N16-Z16</f>
        <v>#REF!</v>
      </c>
    </row>
    <row r="17" spans="1:27" s="151" customFormat="1" ht="30" customHeight="1">
      <c r="A17" s="1549"/>
      <c r="B17" s="1558"/>
      <c r="C17" s="1560" t="s">
        <v>15</v>
      </c>
      <c r="D17" s="533" t="s">
        <v>14</v>
      </c>
      <c r="E17" s="579">
        <v>4021.33</v>
      </c>
      <c r="F17" s="579" t="e">
        <f>#REF!</f>
        <v>#REF!</v>
      </c>
      <c r="G17" s="579">
        <v>3718.3049999999998</v>
      </c>
      <c r="H17" s="79" t="e">
        <f t="shared" si="9"/>
        <v>#REF!</v>
      </c>
      <c r="I17" s="97" t="e">
        <f t="shared" si="10"/>
        <v>#REF!</v>
      </c>
      <c r="J17" s="79">
        <f t="shared" si="11"/>
        <v>-303.02500000000009</v>
      </c>
      <c r="K17" s="97">
        <f>IF(E17=0," ",J17/E17)</f>
        <v>-7.5354422541795904E-2</v>
      </c>
      <c r="L17" s="586" t="e">
        <f>E17+ноябрь!L17</f>
        <v>#REF!</v>
      </c>
      <c r="M17" s="586" t="e">
        <f>F17+ноябрь!M17</f>
        <v>#REF!</v>
      </c>
      <c r="N17" s="586" t="e">
        <f>G17+ноябрь!N17</f>
        <v>#REF!</v>
      </c>
      <c r="O17" s="79" t="e">
        <f t="shared" si="2"/>
        <v>#REF!</v>
      </c>
      <c r="P17" s="97" t="e">
        <f t="shared" si="3"/>
        <v>#REF!</v>
      </c>
      <c r="Q17" s="79" t="e">
        <f t="shared" si="4"/>
        <v>#REF!</v>
      </c>
      <c r="R17" s="594" t="e">
        <f t="shared" si="5"/>
        <v>#REF!</v>
      </c>
    </row>
    <row r="18" spans="1:27" s="151" customFormat="1" ht="30" customHeight="1">
      <c r="A18" s="1549"/>
      <c r="B18" s="1558"/>
      <c r="C18" s="1561"/>
      <c r="D18" s="533" t="s">
        <v>16</v>
      </c>
      <c r="E18" s="580">
        <f>E17/E16</f>
        <v>0.33259321357100535</v>
      </c>
      <c r="F18" s="580" t="e">
        <f>F17/F16</f>
        <v>#REF!</v>
      </c>
      <c r="G18" s="580">
        <f>G17/G16</f>
        <v>0.33138325206286534</v>
      </c>
      <c r="H18" s="595"/>
      <c r="I18" s="596" t="e">
        <f>G18-F18</f>
        <v>#REF!</v>
      </c>
      <c r="J18" s="597"/>
      <c r="K18" s="596">
        <f>G18-E18</f>
        <v>-1.2099615081400117E-3</v>
      </c>
      <c r="L18" s="590" t="e">
        <f>L17/L16</f>
        <v>#REF!</v>
      </c>
      <c r="M18" s="580" t="e">
        <f>M17/M16</f>
        <v>#REF!</v>
      </c>
      <c r="N18" s="580" t="e">
        <f>N17/N16</f>
        <v>#REF!</v>
      </c>
      <c r="O18" s="595"/>
      <c r="P18" s="596" t="e">
        <f>N18-M18</f>
        <v>#REF!</v>
      </c>
      <c r="Q18" s="597"/>
      <c r="R18" s="598" t="e">
        <f>N18-L18</f>
        <v>#REF!</v>
      </c>
    </row>
    <row r="19" spans="1:27" s="151" customFormat="1" ht="30" hidden="1" customHeight="1">
      <c r="A19" s="1549"/>
      <c r="B19" s="1558"/>
      <c r="C19" s="1560" t="s">
        <v>17</v>
      </c>
      <c r="D19" s="533" t="s">
        <v>14</v>
      </c>
      <c r="E19" s="579">
        <v>3347.2080000000001</v>
      </c>
      <c r="F19" s="579" t="e">
        <f>#REF!</f>
        <v>#REF!</v>
      </c>
      <c r="G19" s="579" t="e">
        <f>F20*G16</f>
        <v>#REF!</v>
      </c>
      <c r="H19" s="79" t="e">
        <f t="shared" si="9"/>
        <v>#REF!</v>
      </c>
      <c r="I19" s="97" t="e">
        <f t="shared" si="10"/>
        <v>#REF!</v>
      </c>
      <c r="J19" s="79" t="e">
        <f t="shared" si="11"/>
        <v>#REF!</v>
      </c>
      <c r="K19" s="97" t="e">
        <f t="shared" si="12"/>
        <v>#REF!</v>
      </c>
      <c r="L19" s="587" t="e">
        <f>E19+ноябрь!L19</f>
        <v>#REF!</v>
      </c>
      <c r="M19" s="586" t="e">
        <f>F19+ноябрь!M19</f>
        <v>#REF!</v>
      </c>
      <c r="N19" s="586" t="e">
        <f>G19+ноябрь!N19</f>
        <v>#REF!</v>
      </c>
      <c r="O19" s="79" t="e">
        <f t="shared" si="2"/>
        <v>#REF!</v>
      </c>
      <c r="P19" s="97" t="e">
        <f t="shared" si="3"/>
        <v>#REF!</v>
      </c>
      <c r="Q19" s="79" t="e">
        <f t="shared" si="4"/>
        <v>#REF!</v>
      </c>
      <c r="R19" s="594" t="e">
        <f t="shared" si="5"/>
        <v>#REF!</v>
      </c>
    </row>
    <row r="20" spans="1:27" s="151" customFormat="1" ht="30" hidden="1" customHeight="1">
      <c r="A20" s="1549"/>
      <c r="B20" s="1558"/>
      <c r="C20" s="1561"/>
      <c r="D20" s="533" t="s">
        <v>16</v>
      </c>
      <c r="E20" s="580">
        <v>0.27683842539920317</v>
      </c>
      <c r="F20" s="580" t="e">
        <f>F19/F16</f>
        <v>#REF!</v>
      </c>
      <c r="G20" s="580" t="e">
        <f>G19/G16</f>
        <v>#REF!</v>
      </c>
      <c r="H20" s="79" t="e">
        <f t="shared" si="9"/>
        <v>#REF!</v>
      </c>
      <c r="I20" s="97" t="e">
        <f t="shared" si="10"/>
        <v>#REF!</v>
      </c>
      <c r="J20" s="79" t="e">
        <f t="shared" si="11"/>
        <v>#REF!</v>
      </c>
      <c r="K20" s="97" t="e">
        <f t="shared" si="12"/>
        <v>#REF!</v>
      </c>
      <c r="L20" s="588" t="e">
        <f>L19/L16</f>
        <v>#REF!</v>
      </c>
      <c r="M20" s="580" t="e">
        <f>M19/M16</f>
        <v>#REF!</v>
      </c>
      <c r="N20" s="580" t="e">
        <f>N19/N16</f>
        <v>#REF!</v>
      </c>
      <c r="O20" s="79" t="e">
        <f t="shared" si="2"/>
        <v>#REF!</v>
      </c>
      <c r="P20" s="97" t="e">
        <f t="shared" si="3"/>
        <v>#REF!</v>
      </c>
      <c r="Q20" s="79" t="e">
        <f t="shared" si="4"/>
        <v>#REF!</v>
      </c>
      <c r="R20" s="594" t="e">
        <f t="shared" si="5"/>
        <v>#REF!</v>
      </c>
    </row>
    <row r="21" spans="1:27" s="151" customFormat="1" ht="30" hidden="1" customHeight="1">
      <c r="A21" s="1549"/>
      <c r="B21" s="1558"/>
      <c r="C21" s="1560" t="s">
        <v>18</v>
      </c>
      <c r="D21" s="533" t="s">
        <v>14</v>
      </c>
      <c r="E21" s="579">
        <v>109.87807015103499</v>
      </c>
      <c r="F21" s="579" t="e">
        <f>F17-F19</f>
        <v>#REF!</v>
      </c>
      <c r="G21" s="579" t="e">
        <f>G17-G19</f>
        <v>#REF!</v>
      </c>
      <c r="H21" s="79" t="e">
        <f t="shared" si="9"/>
        <v>#REF!</v>
      </c>
      <c r="I21" s="97" t="e">
        <f t="shared" si="10"/>
        <v>#REF!</v>
      </c>
      <c r="J21" s="79" t="e">
        <f t="shared" si="11"/>
        <v>#REF!</v>
      </c>
      <c r="K21" s="97" t="e">
        <f t="shared" si="12"/>
        <v>#REF!</v>
      </c>
      <c r="L21" s="587" t="e">
        <f>E21+ноябрь!L21</f>
        <v>#REF!</v>
      </c>
      <c r="M21" s="586" t="e">
        <f>F21+ноябрь!M21</f>
        <v>#REF!</v>
      </c>
      <c r="N21" s="586" t="e">
        <f>G21+ноябрь!N21</f>
        <v>#REF!</v>
      </c>
      <c r="O21" s="79" t="e">
        <f t="shared" si="2"/>
        <v>#REF!</v>
      </c>
      <c r="P21" s="97" t="e">
        <f t="shared" si="3"/>
        <v>#REF!</v>
      </c>
      <c r="Q21" s="79" t="e">
        <f t="shared" si="4"/>
        <v>#REF!</v>
      </c>
      <c r="R21" s="594" t="e">
        <f t="shared" si="5"/>
        <v>#REF!</v>
      </c>
    </row>
    <row r="22" spans="1:27" s="151" customFormat="1" ht="30" hidden="1" customHeight="1">
      <c r="A22" s="1549"/>
      <c r="B22" s="1558"/>
      <c r="C22" s="1561"/>
      <c r="D22" s="533" t="s">
        <v>16</v>
      </c>
      <c r="E22" s="580">
        <v>5.1322699044380462E-3</v>
      </c>
      <c r="F22" s="580" t="e">
        <f>F21/F16</f>
        <v>#REF!</v>
      </c>
      <c r="G22" s="580" t="e">
        <f>G21/G16</f>
        <v>#REF!</v>
      </c>
      <c r="H22" s="79" t="e">
        <f t="shared" si="9"/>
        <v>#REF!</v>
      </c>
      <c r="I22" s="97" t="e">
        <f t="shared" si="10"/>
        <v>#REF!</v>
      </c>
      <c r="J22" s="79" t="e">
        <f t="shared" si="11"/>
        <v>#REF!</v>
      </c>
      <c r="K22" s="97" t="e">
        <f t="shared" si="12"/>
        <v>#REF!</v>
      </c>
      <c r="L22" s="1188" t="e">
        <f>L21/L16</f>
        <v>#REF!</v>
      </c>
      <c r="M22" s="580" t="e">
        <f>M21/M16</f>
        <v>#REF!</v>
      </c>
      <c r="N22" s="580" t="e">
        <f>N21/N16</f>
        <v>#REF!</v>
      </c>
      <c r="O22" s="79" t="e">
        <f t="shared" si="2"/>
        <v>#REF!</v>
      </c>
      <c r="P22" s="97" t="e">
        <f t="shared" si="3"/>
        <v>#REF!</v>
      </c>
      <c r="Q22" s="79" t="e">
        <f t="shared" si="4"/>
        <v>#REF!</v>
      </c>
      <c r="R22" s="594" t="e">
        <f t="shared" si="5"/>
        <v>#REF!</v>
      </c>
    </row>
    <row r="23" spans="1:27" s="151" customFormat="1" ht="30" customHeight="1">
      <c r="A23" s="1549"/>
      <c r="B23" s="1558"/>
      <c r="C23" s="513" t="s">
        <v>111</v>
      </c>
      <c r="D23" s="495" t="s">
        <v>14</v>
      </c>
      <c r="E23" s="581">
        <v>8069.5060000000003</v>
      </c>
      <c r="F23" s="581" t="e">
        <f>F16-F17</f>
        <v>#REF!</v>
      </c>
      <c r="G23" s="581">
        <f>G24+G25</f>
        <v>7502.2529999999997</v>
      </c>
      <c r="H23" s="79" t="e">
        <f t="shared" si="9"/>
        <v>#REF!</v>
      </c>
      <c r="I23" s="97" t="e">
        <f t="shared" si="10"/>
        <v>#REF!</v>
      </c>
      <c r="J23" s="79">
        <f t="shared" si="11"/>
        <v>-567.25300000000061</v>
      </c>
      <c r="K23" s="113">
        <f t="shared" si="12"/>
        <v>-7.0295876847975655E-2</v>
      </c>
      <c r="L23" s="582" t="e">
        <f>L16-L17</f>
        <v>#REF!</v>
      </c>
      <c r="M23" s="1187" t="e">
        <f>M16-M17</f>
        <v>#REF!</v>
      </c>
      <c r="N23" s="581" t="e">
        <f>N16-N17</f>
        <v>#REF!</v>
      </c>
      <c r="O23" s="79" t="e">
        <f t="shared" si="2"/>
        <v>#REF!</v>
      </c>
      <c r="P23" s="97" t="e">
        <f t="shared" si="3"/>
        <v>#REF!</v>
      </c>
      <c r="Q23" s="79" t="e">
        <f t="shared" si="4"/>
        <v>#REF!</v>
      </c>
      <c r="R23" s="594" t="e">
        <f t="shared" si="5"/>
        <v>#REF!</v>
      </c>
    </row>
    <row r="24" spans="1:27" s="151" customFormat="1" ht="30" customHeight="1">
      <c r="A24" s="1549"/>
      <c r="B24" s="1558"/>
      <c r="C24" s="518" t="s">
        <v>104</v>
      </c>
      <c r="D24" s="492" t="s">
        <v>14</v>
      </c>
      <c r="E24" s="582">
        <v>14.06</v>
      </c>
      <c r="F24" s="582"/>
      <c r="G24" s="582">
        <v>14.516</v>
      </c>
      <c r="H24" s="79">
        <f t="shared" si="9"/>
        <v>14.516</v>
      </c>
      <c r="I24" s="97" t="str">
        <f t="shared" si="10"/>
        <v xml:space="preserve"> </v>
      </c>
      <c r="J24" s="79">
        <f t="shared" si="11"/>
        <v>0.45599999999999952</v>
      </c>
      <c r="K24" s="97">
        <f t="shared" si="12"/>
        <v>3.24324324324324E-2</v>
      </c>
      <c r="L24" s="1189" t="e">
        <f>E24+ноябрь!L24</f>
        <v>#REF!</v>
      </c>
      <c r="M24" s="582" t="e">
        <f>F24+ноябрь!M24</f>
        <v>#REF!</v>
      </c>
      <c r="N24" s="582" t="e">
        <f>G24+ноябрь!N24</f>
        <v>#REF!</v>
      </c>
      <c r="O24" s="79" t="e">
        <f t="shared" si="2"/>
        <v>#REF!</v>
      </c>
      <c r="P24" s="97" t="e">
        <f t="shared" si="3"/>
        <v>#REF!</v>
      </c>
      <c r="Q24" s="79" t="e">
        <f t="shared" si="4"/>
        <v>#REF!</v>
      </c>
      <c r="R24" s="594" t="e">
        <f t="shared" si="5"/>
        <v>#REF!</v>
      </c>
    </row>
    <row r="25" spans="1:27" s="151" customFormat="1" ht="30" customHeight="1" thickBot="1">
      <c r="A25" s="1550"/>
      <c r="B25" s="1559"/>
      <c r="C25" s="525" t="s">
        <v>106</v>
      </c>
      <c r="D25" s="526" t="s">
        <v>14</v>
      </c>
      <c r="E25" s="584">
        <f>E23-E24</f>
        <v>8055.4459999999999</v>
      </c>
      <c r="F25" s="584" t="e">
        <f>F23-F24</f>
        <v>#REF!</v>
      </c>
      <c r="G25" s="584">
        <v>7487.7370000000001</v>
      </c>
      <c r="H25" s="599" t="e">
        <f t="shared" si="9"/>
        <v>#REF!</v>
      </c>
      <c r="I25" s="600" t="e">
        <f t="shared" si="10"/>
        <v>#REF!</v>
      </c>
      <c r="J25" s="599">
        <f t="shared" si="11"/>
        <v>-567.70899999999983</v>
      </c>
      <c r="K25" s="600">
        <f t="shared" si="12"/>
        <v>-7.0475179152091616E-2</v>
      </c>
      <c r="L25" s="582" t="e">
        <f>E25+ноябрь!L25</f>
        <v>#REF!</v>
      </c>
      <c r="M25" s="582" t="e">
        <f>F25+ноябрь!M25</f>
        <v>#REF!</v>
      </c>
      <c r="N25" s="582" t="e">
        <f>G25+ноябрь!N25</f>
        <v>#REF!</v>
      </c>
      <c r="O25" s="599" t="e">
        <f t="shared" si="2"/>
        <v>#REF!</v>
      </c>
      <c r="P25" s="600" t="e">
        <f t="shared" si="3"/>
        <v>#REF!</v>
      </c>
      <c r="Q25" s="599" t="e">
        <f t="shared" si="4"/>
        <v>#REF!</v>
      </c>
      <c r="R25" s="601" t="e">
        <f t="shared" si="5"/>
        <v>#REF!</v>
      </c>
    </row>
    <row r="26" spans="1:27" ht="30" customHeight="1">
      <c r="A26" s="1526">
        <v>3</v>
      </c>
      <c r="B26" s="1528" t="s">
        <v>21</v>
      </c>
      <c r="C26" s="531" t="s">
        <v>19</v>
      </c>
      <c r="D26" s="531" t="s">
        <v>14</v>
      </c>
      <c r="E26" s="577">
        <v>3693.6469999999999</v>
      </c>
      <c r="F26" s="578" t="e">
        <f>#REF!</f>
        <v>#REF!</v>
      </c>
      <c r="G26" s="578">
        <f>G27+G33</f>
        <v>3528.6040000000003</v>
      </c>
      <c r="H26" s="591" t="e">
        <f>G26-F26</f>
        <v>#REF!</v>
      </c>
      <c r="I26" s="592" t="e">
        <f>IF(F26=0," ",H26/F26)</f>
        <v>#REF!</v>
      </c>
      <c r="J26" s="591">
        <f>G26-E26</f>
        <v>-165.04299999999967</v>
      </c>
      <c r="K26" s="592">
        <f>IF(E26=0," ",J26/E26)</f>
        <v>-4.4682938028457964E-2</v>
      </c>
      <c r="L26" s="606" t="e">
        <f>E26+ноябрь!L26</f>
        <v>#REF!</v>
      </c>
      <c r="M26" s="606" t="e">
        <f>F26+ноябрь!M26</f>
        <v>#REF!</v>
      </c>
      <c r="N26" s="1191" t="e">
        <f>G26+ноябрь!N26</f>
        <v>#REF!</v>
      </c>
      <c r="O26" s="591" t="e">
        <f t="shared" si="2"/>
        <v>#REF!</v>
      </c>
      <c r="P26" s="592" t="e">
        <f t="shared" si="3"/>
        <v>#REF!</v>
      </c>
      <c r="Q26" s="591" t="e">
        <f t="shared" si="4"/>
        <v>#REF!</v>
      </c>
      <c r="R26" s="593" t="e">
        <f t="shared" si="5"/>
        <v>#REF!</v>
      </c>
      <c r="S26" s="215"/>
      <c r="AA26" t="e">
        <f>N26-Z26</f>
        <v>#REF!</v>
      </c>
    </row>
    <row r="27" spans="1:27" ht="44.25" customHeight="1">
      <c r="A27" s="1522"/>
      <c r="B27" s="1507"/>
      <c r="C27" s="1547" t="s">
        <v>15</v>
      </c>
      <c r="D27" s="533" t="s">
        <v>14</v>
      </c>
      <c r="E27" s="579">
        <v>778.33500000000004</v>
      </c>
      <c r="F27" s="579" t="e">
        <f>#REF!</f>
        <v>#REF!</v>
      </c>
      <c r="G27" s="579">
        <v>595.21299999999997</v>
      </c>
      <c r="H27" s="79" t="e">
        <f>G27-F27</f>
        <v>#REF!</v>
      </c>
      <c r="I27" s="97" t="e">
        <f>IF(F27=0," ",H27/F27)</f>
        <v>#REF!</v>
      </c>
      <c r="J27" s="79">
        <f>G27-E27</f>
        <v>-183.12200000000007</v>
      </c>
      <c r="K27" s="97">
        <f>IF(E27=0," ",J27/E27)</f>
        <v>-0.23527401440253884</v>
      </c>
      <c r="L27" s="586" t="e">
        <f>E27+ноябрь!L27</f>
        <v>#REF!</v>
      </c>
      <c r="M27" s="586" t="e">
        <f>F27+ноябрь!M27</f>
        <v>#REF!</v>
      </c>
      <c r="N27" s="586" t="e">
        <f>G27+ноябрь!N27</f>
        <v>#REF!</v>
      </c>
      <c r="O27" s="79" t="e">
        <f t="shared" si="2"/>
        <v>#REF!</v>
      </c>
      <c r="P27" s="97" t="e">
        <f t="shared" si="3"/>
        <v>#REF!</v>
      </c>
      <c r="Q27" s="79" t="e">
        <f t="shared" si="4"/>
        <v>#REF!</v>
      </c>
      <c r="R27" s="594" t="e">
        <f t="shared" si="5"/>
        <v>#REF!</v>
      </c>
    </row>
    <row r="28" spans="1:27" ht="30" customHeight="1">
      <c r="A28" s="1522"/>
      <c r="B28" s="1507"/>
      <c r="C28" s="1547"/>
      <c r="D28" s="533" t="s">
        <v>16</v>
      </c>
      <c r="E28" s="580">
        <f>E27/E26</f>
        <v>0.21072262725701726</v>
      </c>
      <c r="F28" s="580" t="e">
        <f>F27/F26</f>
        <v>#REF!</v>
      </c>
      <c r="G28" s="580">
        <f>G27/G26</f>
        <v>0.16868228908656224</v>
      </c>
      <c r="H28" s="595"/>
      <c r="I28" s="596" t="e">
        <f>G28-F28</f>
        <v>#REF!</v>
      </c>
      <c r="J28" s="597"/>
      <c r="K28" s="596">
        <f>G28-E28</f>
        <v>-4.2040338170455022E-2</v>
      </c>
      <c r="L28" s="590" t="e">
        <f>L27/L26</f>
        <v>#REF!</v>
      </c>
      <c r="M28" s="580" t="e">
        <f>M27/M26</f>
        <v>#REF!</v>
      </c>
      <c r="N28" s="580" t="e">
        <f>N27/N26</f>
        <v>#REF!</v>
      </c>
      <c r="O28" s="595"/>
      <c r="P28" s="596" t="e">
        <f>N28-M28</f>
        <v>#REF!</v>
      </c>
      <c r="Q28" s="597"/>
      <c r="R28" s="598" t="e">
        <f>N28-L28</f>
        <v>#REF!</v>
      </c>
    </row>
    <row r="29" spans="1:27" ht="30" hidden="1" customHeight="1">
      <c r="A29" s="1522"/>
      <c r="B29" s="1507"/>
      <c r="C29" s="1547" t="s">
        <v>17</v>
      </c>
      <c r="D29" s="533" t="s">
        <v>14</v>
      </c>
      <c r="E29" s="579">
        <v>628.23500000000001</v>
      </c>
      <c r="F29" s="579" t="e">
        <f>#REF!</f>
        <v>#REF!</v>
      </c>
      <c r="G29" s="579" t="e">
        <f>F30*G26</f>
        <v>#REF!</v>
      </c>
      <c r="H29" s="79" t="e">
        <f t="shared" ref="H29:H45" si="13">G29-F29</f>
        <v>#REF!</v>
      </c>
      <c r="I29" s="97" t="e">
        <f t="shared" ref="I29:I45" si="14">IF(F29=0," ",H29/F29)</f>
        <v>#REF!</v>
      </c>
      <c r="J29" s="79" t="e">
        <f t="shared" ref="J29:J45" si="15">G29-E29</f>
        <v>#REF!</v>
      </c>
      <c r="K29" s="97" t="e">
        <f t="shared" ref="K29:K45" si="16">IF(E29=0," ",J29/E29)</f>
        <v>#REF!</v>
      </c>
      <c r="L29" s="587" t="e">
        <f>E29+ноябрь!L29</f>
        <v>#REF!</v>
      </c>
      <c r="M29" s="586" t="e">
        <f>F29+ноябрь!M29</f>
        <v>#REF!</v>
      </c>
      <c r="N29" s="586" t="e">
        <f>G29+ноябрь!N29</f>
        <v>#REF!</v>
      </c>
      <c r="O29" s="79" t="e">
        <f t="shared" si="2"/>
        <v>#REF!</v>
      </c>
      <c r="P29" s="97" t="e">
        <f t="shared" si="3"/>
        <v>#REF!</v>
      </c>
      <c r="Q29" s="79" t="e">
        <f t="shared" si="4"/>
        <v>#REF!</v>
      </c>
      <c r="R29" s="594" t="e">
        <f t="shared" si="5"/>
        <v>#REF!</v>
      </c>
    </row>
    <row r="30" spans="1:27" ht="30" hidden="1" customHeight="1">
      <c r="A30" s="1522"/>
      <c r="B30" s="1507"/>
      <c r="C30" s="1547"/>
      <c r="D30" s="533" t="s">
        <v>16</v>
      </c>
      <c r="E30" s="580">
        <v>0.17008528427323999</v>
      </c>
      <c r="F30" s="580" t="e">
        <f>F29/F26</f>
        <v>#REF!</v>
      </c>
      <c r="G30" s="580" t="e">
        <f>G29/G26</f>
        <v>#REF!</v>
      </c>
      <c r="H30" s="79" t="e">
        <f t="shared" si="13"/>
        <v>#REF!</v>
      </c>
      <c r="I30" s="97" t="e">
        <f t="shared" si="14"/>
        <v>#REF!</v>
      </c>
      <c r="J30" s="79" t="e">
        <f t="shared" si="15"/>
        <v>#REF!</v>
      </c>
      <c r="K30" s="97" t="e">
        <f t="shared" si="16"/>
        <v>#REF!</v>
      </c>
      <c r="L30" s="588" t="e">
        <f>L29/L26</f>
        <v>#REF!</v>
      </c>
      <c r="M30" s="580" t="e">
        <f>M29/M26</f>
        <v>#REF!</v>
      </c>
      <c r="N30" s="580" t="e">
        <f>N29/N26</f>
        <v>#REF!</v>
      </c>
      <c r="O30" s="79" t="e">
        <f t="shared" si="2"/>
        <v>#REF!</v>
      </c>
      <c r="P30" s="97" t="e">
        <f t="shared" si="3"/>
        <v>#REF!</v>
      </c>
      <c r="Q30" s="79" t="e">
        <f t="shared" si="4"/>
        <v>#REF!</v>
      </c>
      <c r="R30" s="594" t="e">
        <f t="shared" si="5"/>
        <v>#REF!</v>
      </c>
    </row>
    <row r="31" spans="1:27" ht="30" hidden="1" customHeight="1">
      <c r="A31" s="1522"/>
      <c r="B31" s="1507"/>
      <c r="C31" s="1547" t="s">
        <v>18</v>
      </c>
      <c r="D31" s="533" t="s">
        <v>14</v>
      </c>
      <c r="E31" s="579">
        <v>20.622440000000097</v>
      </c>
      <c r="F31" s="579" t="e">
        <f>F27-F29</f>
        <v>#REF!</v>
      </c>
      <c r="G31" s="579" t="e">
        <f>G27-G29</f>
        <v>#REF!</v>
      </c>
      <c r="H31" s="79" t="e">
        <f t="shared" si="13"/>
        <v>#REF!</v>
      </c>
      <c r="I31" s="97" t="e">
        <f t="shared" si="14"/>
        <v>#REF!</v>
      </c>
      <c r="J31" s="79" t="e">
        <f t="shared" si="15"/>
        <v>#REF!</v>
      </c>
      <c r="K31" s="97" t="e">
        <f t="shared" si="16"/>
        <v>#REF!</v>
      </c>
      <c r="L31" s="587" t="e">
        <f>E31+ноябрь!L31</f>
        <v>#REF!</v>
      </c>
      <c r="M31" s="586" t="e">
        <f>F31+ноябрь!M31</f>
        <v>#REF!</v>
      </c>
      <c r="N31" s="586" t="e">
        <f>G31+ноябрь!N31</f>
        <v>#REF!</v>
      </c>
      <c r="O31" s="79" t="e">
        <f t="shared" si="2"/>
        <v>#REF!</v>
      </c>
      <c r="P31" s="97" t="e">
        <f t="shared" si="3"/>
        <v>#REF!</v>
      </c>
      <c r="Q31" s="79" t="e">
        <f t="shared" si="4"/>
        <v>#REF!</v>
      </c>
      <c r="R31" s="594" t="e">
        <f t="shared" si="5"/>
        <v>#REF!</v>
      </c>
    </row>
    <row r="32" spans="1:27" ht="30" hidden="1" customHeight="1">
      <c r="A32" s="1522"/>
      <c r="B32" s="1507"/>
      <c r="C32" s="1547"/>
      <c r="D32" s="533" t="s">
        <v>16</v>
      </c>
      <c r="E32" s="580">
        <v>5.1322699044380462E-3</v>
      </c>
      <c r="F32" s="580" t="e">
        <f>F31/F26</f>
        <v>#REF!</v>
      </c>
      <c r="G32" s="580" t="e">
        <f>G31/G26</f>
        <v>#REF!</v>
      </c>
      <c r="H32" s="79" t="e">
        <f t="shared" si="13"/>
        <v>#REF!</v>
      </c>
      <c r="I32" s="97" t="e">
        <f t="shared" si="14"/>
        <v>#REF!</v>
      </c>
      <c r="J32" s="79" t="e">
        <f t="shared" si="15"/>
        <v>#REF!</v>
      </c>
      <c r="K32" s="97" t="e">
        <f t="shared" si="16"/>
        <v>#REF!</v>
      </c>
      <c r="L32" s="588" t="e">
        <f>L31/L26</f>
        <v>#REF!</v>
      </c>
      <c r="M32" s="580" t="e">
        <f>M31/M26</f>
        <v>#REF!</v>
      </c>
      <c r="N32" s="580" t="e">
        <f>N31/N26</f>
        <v>#REF!</v>
      </c>
      <c r="O32" s="79" t="e">
        <f t="shared" si="2"/>
        <v>#REF!</v>
      </c>
      <c r="P32" s="97" t="e">
        <f t="shared" si="3"/>
        <v>#REF!</v>
      </c>
      <c r="Q32" s="79" t="e">
        <f t="shared" si="4"/>
        <v>#REF!</v>
      </c>
      <c r="R32" s="594" t="e">
        <f t="shared" si="5"/>
        <v>#REF!</v>
      </c>
    </row>
    <row r="33" spans="1:27" ht="30" customHeight="1">
      <c r="A33" s="1522"/>
      <c r="B33" s="1507"/>
      <c r="C33" s="513" t="s">
        <v>111</v>
      </c>
      <c r="D33" s="533" t="s">
        <v>14</v>
      </c>
      <c r="E33" s="582">
        <v>2915.3119999999999</v>
      </c>
      <c r="F33" s="582" t="e">
        <f>F26-F27</f>
        <v>#REF!</v>
      </c>
      <c r="G33" s="582">
        <f>G34+G35</f>
        <v>2933.3910000000001</v>
      </c>
      <c r="H33" s="79" t="e">
        <f t="shared" si="13"/>
        <v>#REF!</v>
      </c>
      <c r="I33" s="97" t="e">
        <f t="shared" si="14"/>
        <v>#REF!</v>
      </c>
      <c r="J33" s="79">
        <f t="shared" si="15"/>
        <v>18.079000000000178</v>
      </c>
      <c r="K33" s="113">
        <f t="shared" si="16"/>
        <v>6.2013945677169991E-3</v>
      </c>
      <c r="L33" s="582" t="e">
        <f>L26-L27</f>
        <v>#REF!</v>
      </c>
      <c r="M33" s="581" t="e">
        <f>M26-M27</f>
        <v>#REF!</v>
      </c>
      <c r="N33" s="581" t="e">
        <f>N26-N27</f>
        <v>#REF!</v>
      </c>
      <c r="O33" s="79" t="e">
        <f t="shared" si="2"/>
        <v>#REF!</v>
      </c>
      <c r="P33" s="97" t="e">
        <f t="shared" si="3"/>
        <v>#REF!</v>
      </c>
      <c r="Q33" s="79" t="e">
        <f t="shared" si="4"/>
        <v>#REF!</v>
      </c>
      <c r="R33" s="594" t="e">
        <f t="shared" si="5"/>
        <v>#REF!</v>
      </c>
    </row>
    <row r="34" spans="1:27" ht="30" customHeight="1">
      <c r="A34" s="1522"/>
      <c r="B34" s="1507"/>
      <c r="C34" s="518" t="s">
        <v>104</v>
      </c>
      <c r="D34" s="492" t="s">
        <v>14</v>
      </c>
      <c r="E34" s="582">
        <v>69.277000000000001</v>
      </c>
      <c r="F34" s="582">
        <f>'Баланс ВОЭК (план 2013)'!N11+'Баланс ВОЭК (план 2013)'!N12</f>
        <v>45.392000000000003</v>
      </c>
      <c r="G34" s="582">
        <v>12.361000000000001</v>
      </c>
      <c r="H34" s="79">
        <f t="shared" si="13"/>
        <v>-33.031000000000006</v>
      </c>
      <c r="I34" s="97">
        <f t="shared" si="14"/>
        <v>-0.7276832922100811</v>
      </c>
      <c r="J34" s="79">
        <f t="shared" si="15"/>
        <v>-56.915999999999997</v>
      </c>
      <c r="K34" s="97">
        <f t="shared" si="16"/>
        <v>-0.82157137289432269</v>
      </c>
      <c r="L34" s="582" t="e">
        <f>E34+ноябрь!L34</f>
        <v>#REF!</v>
      </c>
      <c r="M34" s="582" t="e">
        <f>F34+ноябрь!M34</f>
        <v>#REF!</v>
      </c>
      <c r="N34" s="582" t="e">
        <f>G34+ноябрь!N34</f>
        <v>#REF!</v>
      </c>
      <c r="O34" s="79" t="e">
        <f t="shared" si="2"/>
        <v>#REF!</v>
      </c>
      <c r="P34" s="97" t="e">
        <f t="shared" si="3"/>
        <v>#REF!</v>
      </c>
      <c r="Q34" s="79" t="e">
        <f t="shared" si="4"/>
        <v>#REF!</v>
      </c>
      <c r="R34" s="594" t="e">
        <f t="shared" si="5"/>
        <v>#REF!</v>
      </c>
    </row>
    <row r="35" spans="1:27" ht="30" customHeight="1" thickBot="1">
      <c r="A35" s="1523"/>
      <c r="B35" s="1525"/>
      <c r="C35" s="525" t="s">
        <v>106</v>
      </c>
      <c r="D35" s="526" t="s">
        <v>14</v>
      </c>
      <c r="E35" s="584">
        <f>E33-E34</f>
        <v>2846.0349999999999</v>
      </c>
      <c r="F35" s="584" t="e">
        <f>F33-F34</f>
        <v>#REF!</v>
      </c>
      <c r="G35" s="584">
        <v>2921.03</v>
      </c>
      <c r="H35" s="599" t="e">
        <f t="shared" si="13"/>
        <v>#REF!</v>
      </c>
      <c r="I35" s="600" t="e">
        <f t="shared" si="14"/>
        <v>#REF!</v>
      </c>
      <c r="J35" s="599">
        <f t="shared" si="15"/>
        <v>74.995000000000346</v>
      </c>
      <c r="K35" s="600">
        <f t="shared" si="16"/>
        <v>2.6350694914152619E-2</v>
      </c>
      <c r="L35" s="582" t="e">
        <f>E35+ноябрь!L35</f>
        <v>#REF!</v>
      </c>
      <c r="M35" s="582" t="e">
        <f>F35+ноябрь!M35</f>
        <v>#REF!</v>
      </c>
      <c r="N35" s="582" t="e">
        <f>G35+ноябрь!N35</f>
        <v>#REF!</v>
      </c>
      <c r="O35" s="599" t="e">
        <f t="shared" si="2"/>
        <v>#REF!</v>
      </c>
      <c r="P35" s="600" t="e">
        <f t="shared" si="3"/>
        <v>#REF!</v>
      </c>
      <c r="Q35" s="599" t="e">
        <f t="shared" si="4"/>
        <v>#REF!</v>
      </c>
      <c r="R35" s="601" t="e">
        <f t="shared" si="5"/>
        <v>#REF!</v>
      </c>
    </row>
    <row r="36" spans="1:27" ht="30" customHeight="1">
      <c r="A36" s="1526">
        <v>4</v>
      </c>
      <c r="B36" s="1528" t="s">
        <v>22</v>
      </c>
      <c r="C36" s="531" t="s">
        <v>19</v>
      </c>
      <c r="D36" s="531" t="s">
        <v>14</v>
      </c>
      <c r="E36" s="577">
        <v>75.683999999999997</v>
      </c>
      <c r="F36" s="578" t="e">
        <f>#REF!</f>
        <v>#REF!</v>
      </c>
      <c r="G36" s="578">
        <f>G37+G43</f>
        <v>72.155000000000001</v>
      </c>
      <c r="H36" s="591" t="e">
        <f t="shared" si="13"/>
        <v>#REF!</v>
      </c>
      <c r="I36" s="592" t="e">
        <f t="shared" si="14"/>
        <v>#REF!</v>
      </c>
      <c r="J36" s="591">
        <f t="shared" si="15"/>
        <v>-3.5289999999999964</v>
      </c>
      <c r="K36" s="592">
        <f t="shared" si="16"/>
        <v>-4.6628085196342643E-2</v>
      </c>
      <c r="L36" s="606" t="e">
        <f>E36+ноябрь!L36</f>
        <v>#REF!</v>
      </c>
      <c r="M36" s="606" t="e">
        <f>F36+ноябрь!M36</f>
        <v>#REF!</v>
      </c>
      <c r="N36" s="606" t="e">
        <f>G36+ноябрь!N36</f>
        <v>#REF!</v>
      </c>
      <c r="O36" s="591" t="e">
        <f t="shared" si="2"/>
        <v>#REF!</v>
      </c>
      <c r="P36" s="592" t="e">
        <f t="shared" si="3"/>
        <v>#REF!</v>
      </c>
      <c r="Q36" s="591" t="e">
        <f t="shared" si="4"/>
        <v>#REF!</v>
      </c>
      <c r="R36" s="593" t="e">
        <f t="shared" si="5"/>
        <v>#REF!</v>
      </c>
      <c r="AA36" t="e">
        <f>N36-Z36</f>
        <v>#REF!</v>
      </c>
    </row>
    <row r="37" spans="1:27" ht="30" customHeight="1">
      <c r="A37" s="1522"/>
      <c r="B37" s="1507"/>
      <c r="C37" s="1547" t="s">
        <v>15</v>
      </c>
      <c r="D37" s="533" t="s">
        <v>14</v>
      </c>
      <c r="E37" s="579">
        <v>28.105</v>
      </c>
      <c r="F37" s="579" t="e">
        <f>#REF!</f>
        <v>#REF!</v>
      </c>
      <c r="G37" s="579">
        <v>20.97</v>
      </c>
      <c r="H37" s="79" t="e">
        <f t="shared" si="13"/>
        <v>#REF!</v>
      </c>
      <c r="I37" s="97" t="e">
        <f t="shared" si="14"/>
        <v>#REF!</v>
      </c>
      <c r="J37" s="79">
        <f t="shared" si="15"/>
        <v>-7.1350000000000016</v>
      </c>
      <c r="K37" s="97">
        <f t="shared" si="16"/>
        <v>-0.25386941825297993</v>
      </c>
      <c r="L37" s="586" t="e">
        <f>E37+ноябрь!L37</f>
        <v>#REF!</v>
      </c>
      <c r="M37" s="586" t="e">
        <f>F37+ноябрь!M37</f>
        <v>#REF!</v>
      </c>
      <c r="N37" s="586" t="e">
        <f>G37+ноябрь!N37</f>
        <v>#REF!</v>
      </c>
      <c r="O37" s="79" t="e">
        <f t="shared" si="2"/>
        <v>#REF!</v>
      </c>
      <c r="P37" s="97" t="e">
        <f t="shared" si="3"/>
        <v>#REF!</v>
      </c>
      <c r="Q37" s="79" t="e">
        <f t="shared" si="4"/>
        <v>#REF!</v>
      </c>
      <c r="R37" s="594" t="e">
        <f t="shared" si="5"/>
        <v>#REF!</v>
      </c>
    </row>
    <row r="38" spans="1:27" ht="30" customHeight="1">
      <c r="A38" s="1522"/>
      <c r="B38" s="1507"/>
      <c r="C38" s="1547"/>
      <c r="D38" s="533" t="s">
        <v>16</v>
      </c>
      <c r="E38" s="580">
        <f>E37/E36</f>
        <v>0.37134665186829452</v>
      </c>
      <c r="F38" s="580" t="e">
        <f>F37/F36</f>
        <v>#REF!</v>
      </c>
      <c r="G38" s="580">
        <f>G37/G36</f>
        <v>0.29062435035687062</v>
      </c>
      <c r="H38" s="595"/>
      <c r="I38" s="596" t="e">
        <f>G38-F38</f>
        <v>#REF!</v>
      </c>
      <c r="J38" s="597"/>
      <c r="K38" s="596">
        <f>G38-E38</f>
        <v>-8.07223015114239E-2</v>
      </c>
      <c r="L38" s="590" t="e">
        <f>L37/L36</f>
        <v>#REF!</v>
      </c>
      <c r="M38" s="580" t="e">
        <f>M37/M36</f>
        <v>#REF!</v>
      </c>
      <c r="N38" s="580" t="e">
        <f>N37/N36</f>
        <v>#REF!</v>
      </c>
      <c r="O38" s="595"/>
      <c r="P38" s="596" t="e">
        <f>N38-M38</f>
        <v>#REF!</v>
      </c>
      <c r="Q38" s="597"/>
      <c r="R38" s="598" t="e">
        <f>N38-L38</f>
        <v>#REF!</v>
      </c>
    </row>
    <row r="39" spans="1:27" ht="30" hidden="1" customHeight="1">
      <c r="A39" s="1522"/>
      <c r="B39" s="1507"/>
      <c r="C39" s="1547" t="s">
        <v>17</v>
      </c>
      <c r="D39" s="533" t="s">
        <v>14</v>
      </c>
      <c r="E39" s="579">
        <v>14.574999999999999</v>
      </c>
      <c r="F39" s="579" t="e">
        <f>#REF!</f>
        <v>#REF!</v>
      </c>
      <c r="G39" s="579" t="e">
        <f>F40*G36</f>
        <v>#REF!</v>
      </c>
      <c r="H39" s="79" t="e">
        <f t="shared" si="13"/>
        <v>#REF!</v>
      </c>
      <c r="I39" s="97" t="e">
        <f t="shared" si="14"/>
        <v>#REF!</v>
      </c>
      <c r="J39" s="79" t="e">
        <f t="shared" si="15"/>
        <v>#REF!</v>
      </c>
      <c r="K39" s="97" t="e">
        <f t="shared" si="16"/>
        <v>#REF!</v>
      </c>
      <c r="L39" s="587" t="e">
        <f>E39+ноябрь!L39</f>
        <v>#REF!</v>
      </c>
      <c r="M39" s="586" t="e">
        <f>F39+ноябрь!M39</f>
        <v>#REF!</v>
      </c>
      <c r="N39" s="586" t="e">
        <f>G39+ноябрь!N39</f>
        <v>#REF!</v>
      </c>
      <c r="O39" s="79" t="e">
        <f t="shared" si="2"/>
        <v>#REF!</v>
      </c>
      <c r="P39" s="97" t="e">
        <f t="shared" si="3"/>
        <v>#REF!</v>
      </c>
      <c r="Q39" s="79" t="e">
        <f t="shared" si="4"/>
        <v>#REF!</v>
      </c>
      <c r="R39" s="594" t="e">
        <f t="shared" si="5"/>
        <v>#REF!</v>
      </c>
    </row>
    <row r="40" spans="1:27" ht="30" hidden="1" customHeight="1">
      <c r="A40" s="1522"/>
      <c r="B40" s="1507"/>
      <c r="C40" s="1547"/>
      <c r="D40" s="533" t="s">
        <v>16</v>
      </c>
      <c r="E40" s="580">
        <v>0.19257703081232494</v>
      </c>
      <c r="F40" s="580" t="e">
        <f>F39/F36</f>
        <v>#REF!</v>
      </c>
      <c r="G40" s="580" t="e">
        <f>G39/G36</f>
        <v>#REF!</v>
      </c>
      <c r="H40" s="79" t="e">
        <f t="shared" si="13"/>
        <v>#REF!</v>
      </c>
      <c r="I40" s="97" t="e">
        <f t="shared" si="14"/>
        <v>#REF!</v>
      </c>
      <c r="J40" s="79" t="e">
        <f t="shared" si="15"/>
        <v>#REF!</v>
      </c>
      <c r="K40" s="97" t="e">
        <f t="shared" si="16"/>
        <v>#REF!</v>
      </c>
      <c r="L40" s="588" t="e">
        <f>L39/L36</f>
        <v>#REF!</v>
      </c>
      <c r="M40" s="580" t="e">
        <f>M39/M36</f>
        <v>#REF!</v>
      </c>
      <c r="N40" s="580" t="e">
        <f>N39/N36</f>
        <v>#REF!</v>
      </c>
      <c r="O40" s="79" t="e">
        <f t="shared" si="2"/>
        <v>#REF!</v>
      </c>
      <c r="P40" s="97" t="e">
        <f t="shared" si="3"/>
        <v>#REF!</v>
      </c>
      <c r="Q40" s="79" t="e">
        <f t="shared" si="4"/>
        <v>#REF!</v>
      </c>
      <c r="R40" s="594" t="e">
        <f t="shared" si="5"/>
        <v>#REF!</v>
      </c>
    </row>
    <row r="41" spans="1:27" ht="30" hidden="1" customHeight="1">
      <c r="A41" s="1522"/>
      <c r="B41" s="1507"/>
      <c r="C41" s="1547" t="s">
        <v>18</v>
      </c>
      <c r="D41" s="533" t="s">
        <v>14</v>
      </c>
      <c r="E41" s="579">
        <v>1.4685749999999977</v>
      </c>
      <c r="F41" s="579" t="e">
        <f>F37-F39</f>
        <v>#REF!</v>
      </c>
      <c r="G41" s="579" t="e">
        <f>G37-G39</f>
        <v>#REF!</v>
      </c>
      <c r="H41" s="79" t="e">
        <f t="shared" si="13"/>
        <v>#REF!</v>
      </c>
      <c r="I41" s="97" t="e">
        <f t="shared" si="14"/>
        <v>#REF!</v>
      </c>
      <c r="J41" s="79" t="e">
        <f t="shared" si="15"/>
        <v>#REF!</v>
      </c>
      <c r="K41" s="97" t="e">
        <f t="shared" si="16"/>
        <v>#REF!</v>
      </c>
      <c r="L41" s="587" t="e">
        <f>E41+ноябрь!L41</f>
        <v>#REF!</v>
      </c>
      <c r="M41" s="586" t="e">
        <f>F41+ноябрь!M41</f>
        <v>#REF!</v>
      </c>
      <c r="N41" s="586" t="e">
        <f>G41+ноябрь!N41</f>
        <v>#REF!</v>
      </c>
      <c r="O41" s="79" t="e">
        <f t="shared" si="2"/>
        <v>#REF!</v>
      </c>
      <c r="P41" s="97" t="e">
        <f t="shared" si="3"/>
        <v>#REF!</v>
      </c>
      <c r="Q41" s="79" t="e">
        <f t="shared" si="4"/>
        <v>#REF!</v>
      </c>
      <c r="R41" s="594" t="e">
        <f t="shared" si="5"/>
        <v>#REF!</v>
      </c>
    </row>
    <row r="42" spans="1:27" ht="30" hidden="1" customHeight="1">
      <c r="A42" s="1522"/>
      <c r="B42" s="1507"/>
      <c r="C42" s="1547"/>
      <c r="D42" s="533" t="s">
        <v>16</v>
      </c>
      <c r="E42" s="580">
        <v>5.1322699044380462E-3</v>
      </c>
      <c r="F42" s="580" t="e">
        <f>F41/F36</f>
        <v>#REF!</v>
      </c>
      <c r="G42" s="580" t="e">
        <f>G41/G36</f>
        <v>#REF!</v>
      </c>
      <c r="H42" s="79" t="e">
        <f t="shared" si="13"/>
        <v>#REF!</v>
      </c>
      <c r="I42" s="97" t="e">
        <f t="shared" si="14"/>
        <v>#REF!</v>
      </c>
      <c r="J42" s="79" t="e">
        <f t="shared" si="15"/>
        <v>#REF!</v>
      </c>
      <c r="K42" s="97" t="e">
        <f t="shared" si="16"/>
        <v>#REF!</v>
      </c>
      <c r="L42" s="588" t="e">
        <f>L41/L36</f>
        <v>#REF!</v>
      </c>
      <c r="M42" s="580" t="e">
        <f>M41/M36</f>
        <v>#REF!</v>
      </c>
      <c r="N42" s="580" t="e">
        <f>N41/N36</f>
        <v>#REF!</v>
      </c>
      <c r="O42" s="79" t="e">
        <f t="shared" si="2"/>
        <v>#REF!</v>
      </c>
      <c r="P42" s="97" t="e">
        <f t="shared" si="3"/>
        <v>#REF!</v>
      </c>
      <c r="Q42" s="79" t="e">
        <f t="shared" si="4"/>
        <v>#REF!</v>
      </c>
      <c r="R42" s="594" t="e">
        <f t="shared" si="5"/>
        <v>#REF!</v>
      </c>
    </row>
    <row r="43" spans="1:27" ht="30" customHeight="1">
      <c r="A43" s="1522"/>
      <c r="B43" s="1507"/>
      <c r="C43" s="513" t="s">
        <v>111</v>
      </c>
      <c r="D43" s="533" t="s">
        <v>14</v>
      </c>
      <c r="E43" s="582">
        <v>47.578999999999994</v>
      </c>
      <c r="F43" s="582" t="e">
        <f>F36-F37</f>
        <v>#REF!</v>
      </c>
      <c r="G43" s="582">
        <f>G44+G45</f>
        <v>51.185000000000002</v>
      </c>
      <c r="H43" s="79" t="e">
        <f t="shared" si="13"/>
        <v>#REF!</v>
      </c>
      <c r="I43" s="97" t="e">
        <f t="shared" si="14"/>
        <v>#REF!</v>
      </c>
      <c r="J43" s="79">
        <f t="shared" si="15"/>
        <v>3.6060000000000088</v>
      </c>
      <c r="K43" s="97">
        <f t="shared" si="16"/>
        <v>7.5789739170642703E-2</v>
      </c>
      <c r="L43" s="589" t="e">
        <f>L36-L37</f>
        <v>#REF!</v>
      </c>
      <c r="M43" s="581" t="e">
        <f>M36-M37</f>
        <v>#REF!</v>
      </c>
      <c r="N43" s="581" t="e">
        <f>N36-N37</f>
        <v>#REF!</v>
      </c>
      <c r="O43" s="79" t="e">
        <f t="shared" si="2"/>
        <v>#REF!</v>
      </c>
      <c r="P43" s="97" t="e">
        <f t="shared" si="3"/>
        <v>#REF!</v>
      </c>
      <c r="Q43" s="79" t="e">
        <f t="shared" si="4"/>
        <v>#REF!</v>
      </c>
      <c r="R43" s="594" t="e">
        <f t="shared" si="5"/>
        <v>#REF!</v>
      </c>
    </row>
    <row r="44" spans="1:27" ht="30" customHeight="1">
      <c r="A44" s="1522"/>
      <c r="B44" s="1507"/>
      <c r="C44" s="518" t="s">
        <v>104</v>
      </c>
      <c r="D44" s="492" t="s">
        <v>14</v>
      </c>
      <c r="E44" s="582">
        <v>0</v>
      </c>
      <c r="F44" s="582"/>
      <c r="G44" s="582"/>
      <c r="H44" s="79">
        <f t="shared" si="13"/>
        <v>0</v>
      </c>
      <c r="I44" s="97" t="str">
        <f t="shared" si="14"/>
        <v xml:space="preserve"> </v>
      </c>
      <c r="J44" s="79">
        <f t="shared" si="15"/>
        <v>0</v>
      </c>
      <c r="K44" s="97" t="str">
        <f t="shared" si="16"/>
        <v xml:space="preserve"> </v>
      </c>
      <c r="L44" s="582" t="e">
        <f>E44+ноябрь!L44</f>
        <v>#REF!</v>
      </c>
      <c r="M44" s="582" t="e">
        <f>F44+ноябрь!M44</f>
        <v>#REF!</v>
      </c>
      <c r="N44" s="582" t="e">
        <f>G44+ноябрь!N44</f>
        <v>#REF!</v>
      </c>
      <c r="O44" s="79" t="e">
        <f t="shared" si="2"/>
        <v>#REF!</v>
      </c>
      <c r="P44" s="97" t="e">
        <f t="shared" si="3"/>
        <v>#REF!</v>
      </c>
      <c r="Q44" s="79" t="e">
        <f t="shared" si="4"/>
        <v>#REF!</v>
      </c>
      <c r="R44" s="594" t="e">
        <f t="shared" si="5"/>
        <v>#REF!</v>
      </c>
    </row>
    <row r="45" spans="1:27" ht="30" customHeight="1" thickBot="1">
      <c r="A45" s="1523"/>
      <c r="B45" s="1525"/>
      <c r="C45" s="525" t="s">
        <v>106</v>
      </c>
      <c r="D45" s="526" t="s">
        <v>14</v>
      </c>
      <c r="E45" s="584">
        <f>E43-E44</f>
        <v>47.578999999999994</v>
      </c>
      <c r="F45" s="584" t="e">
        <f>F43-F44</f>
        <v>#REF!</v>
      </c>
      <c r="G45" s="584">
        <v>51.185000000000002</v>
      </c>
      <c r="H45" s="599" t="e">
        <f t="shared" si="13"/>
        <v>#REF!</v>
      </c>
      <c r="I45" s="600" t="e">
        <f t="shared" si="14"/>
        <v>#REF!</v>
      </c>
      <c r="J45" s="599">
        <f t="shared" si="15"/>
        <v>3.6060000000000088</v>
      </c>
      <c r="K45" s="600">
        <f t="shared" si="16"/>
        <v>7.5789739170642703E-2</v>
      </c>
      <c r="L45" s="582" t="e">
        <f>E45+ноябрь!L45</f>
        <v>#REF!</v>
      </c>
      <c r="M45" s="582" t="e">
        <f>F45+ноябрь!M45</f>
        <v>#REF!</v>
      </c>
      <c r="N45" s="582" t="e">
        <f>G45+ноябрь!N45</f>
        <v>#REF!</v>
      </c>
      <c r="O45" s="599" t="e">
        <f t="shared" si="2"/>
        <v>#REF!</v>
      </c>
      <c r="P45" s="600" t="e">
        <f t="shared" si="3"/>
        <v>#REF!</v>
      </c>
      <c r="Q45" s="599" t="e">
        <f t="shared" si="4"/>
        <v>#REF!</v>
      </c>
      <c r="R45" s="601" t="e">
        <f t="shared" si="5"/>
        <v>#REF!</v>
      </c>
    </row>
    <row r="46" spans="1:27" ht="30" customHeight="1">
      <c r="A46" s="1526">
        <v>3</v>
      </c>
      <c r="B46" s="1545" t="s">
        <v>87</v>
      </c>
      <c r="C46" s="531" t="s">
        <v>19</v>
      </c>
      <c r="D46" s="531" t="s">
        <v>14</v>
      </c>
      <c r="E46" s="577">
        <v>3769.3310000000001</v>
      </c>
      <c r="F46" s="578" t="e">
        <f>F26+F36</f>
        <v>#REF!</v>
      </c>
      <c r="G46" s="1106">
        <f t="shared" ref="G46:G47" si="17">G26+G36</f>
        <v>3600.7590000000005</v>
      </c>
      <c r="H46" s="591" t="e">
        <f>G46-F46</f>
        <v>#REF!</v>
      </c>
      <c r="I46" s="592" t="e">
        <f>IF(F46=0," ",H46/F46)</f>
        <v>#REF!</v>
      </c>
      <c r="J46" s="591">
        <f>G46-E46</f>
        <v>-168.57199999999966</v>
      </c>
      <c r="K46" s="592">
        <f>IF(E46=0," ",J46/E46)</f>
        <v>-4.4721994433494873E-2</v>
      </c>
      <c r="L46" s="606" t="e">
        <f>E46+ноябрь!L46</f>
        <v>#REF!</v>
      </c>
      <c r="M46" s="606" t="e">
        <f>F46+ноябрь!M46</f>
        <v>#REF!</v>
      </c>
      <c r="N46" s="606" t="e">
        <f>G46+ноябрь!N46</f>
        <v>#REF!</v>
      </c>
      <c r="O46" s="591" t="e">
        <f t="shared" si="2"/>
        <v>#REF!</v>
      </c>
      <c r="P46" s="592" t="e">
        <f t="shared" si="3"/>
        <v>#REF!</v>
      </c>
      <c r="Q46" s="591" t="e">
        <f t="shared" si="4"/>
        <v>#REF!</v>
      </c>
      <c r="R46" s="593" t="e">
        <f t="shared" si="5"/>
        <v>#REF!</v>
      </c>
      <c r="AA46" t="e">
        <f>N46-Z46</f>
        <v>#REF!</v>
      </c>
    </row>
    <row r="47" spans="1:27" ht="30" customHeight="1">
      <c r="A47" s="1522"/>
      <c r="B47" s="1508"/>
      <c r="C47" s="1547" t="s">
        <v>15</v>
      </c>
      <c r="D47" s="533" t="s">
        <v>14</v>
      </c>
      <c r="E47" s="579">
        <v>806.44</v>
      </c>
      <c r="F47" s="579" t="e">
        <f>F27+F37</f>
        <v>#REF!</v>
      </c>
      <c r="G47" s="1152">
        <f t="shared" si="17"/>
        <v>616.18299999999999</v>
      </c>
      <c r="H47" s="79" t="e">
        <f>G47-F47</f>
        <v>#REF!</v>
      </c>
      <c r="I47" s="97" t="e">
        <f>IF(F47=0," ",H47/F47)</f>
        <v>#REF!</v>
      </c>
      <c r="J47" s="79">
        <f>G47-E47</f>
        <v>-190.25700000000006</v>
      </c>
      <c r="K47" s="97">
        <f>IF(E47=0," ",J47/E47)</f>
        <v>-0.23592207727791287</v>
      </c>
      <c r="L47" s="586" t="e">
        <f>E47+ноябрь!L47</f>
        <v>#REF!</v>
      </c>
      <c r="M47" s="586" t="e">
        <f>F47+ноябрь!M47</f>
        <v>#REF!</v>
      </c>
      <c r="N47" s="586" t="e">
        <f>G47+ноябрь!N47</f>
        <v>#REF!</v>
      </c>
      <c r="O47" s="79" t="e">
        <f t="shared" si="2"/>
        <v>#REF!</v>
      </c>
      <c r="P47" s="97" t="e">
        <f t="shared" si="3"/>
        <v>#REF!</v>
      </c>
      <c r="Q47" s="79" t="e">
        <f t="shared" si="4"/>
        <v>#REF!</v>
      </c>
      <c r="R47" s="594" t="e">
        <f t="shared" si="5"/>
        <v>#REF!</v>
      </c>
    </row>
    <row r="48" spans="1:27" ht="30" customHeight="1">
      <c r="A48" s="1522"/>
      <c r="B48" s="1508"/>
      <c r="C48" s="1547"/>
      <c r="D48" s="533" t="s">
        <v>16</v>
      </c>
      <c r="E48" s="580">
        <f>E47/E46</f>
        <v>0.21394778012331633</v>
      </c>
      <c r="F48" s="580" t="e">
        <f>F47/F46</f>
        <v>#REF!</v>
      </c>
      <c r="G48" s="1154">
        <f>G47/G46</f>
        <v>0.17112586540782093</v>
      </c>
      <c r="H48" s="595"/>
      <c r="I48" s="596" t="e">
        <f>G48-F48</f>
        <v>#REF!</v>
      </c>
      <c r="J48" s="597"/>
      <c r="K48" s="596">
        <f>G48-E48</f>
        <v>-4.2821914715495402E-2</v>
      </c>
      <c r="L48" s="590" t="e">
        <f>L47/L46</f>
        <v>#REF!</v>
      </c>
      <c r="M48" s="580" t="e">
        <f>M47/M46</f>
        <v>#REF!</v>
      </c>
      <c r="N48" s="580" t="e">
        <f>N47/N46</f>
        <v>#REF!</v>
      </c>
      <c r="O48" s="595"/>
      <c r="P48" s="596" t="e">
        <f>N48-M48</f>
        <v>#REF!</v>
      </c>
      <c r="Q48" s="597"/>
      <c r="R48" s="598" t="e">
        <f>N48-L48</f>
        <v>#REF!</v>
      </c>
    </row>
    <row r="49" spans="1:27" ht="30" hidden="1" customHeight="1">
      <c r="A49" s="1522"/>
      <c r="B49" s="1508"/>
      <c r="C49" s="1547" t="s">
        <v>17</v>
      </c>
      <c r="D49" s="533" t="s">
        <v>14</v>
      </c>
      <c r="E49" s="579">
        <v>642.81000000000006</v>
      </c>
      <c r="F49" s="579" t="e">
        <f>F29+F39</f>
        <v>#REF!</v>
      </c>
      <c r="G49" s="1152" t="e">
        <f>G29+G39</f>
        <v>#REF!</v>
      </c>
      <c r="H49" s="79" t="e">
        <f t="shared" ref="H49:H112" si="18">G49-F49</f>
        <v>#REF!</v>
      </c>
      <c r="I49" s="97" t="e">
        <f t="shared" ref="I49:I112" si="19">IF(F49=0," ",H49/F49)</f>
        <v>#REF!</v>
      </c>
      <c r="J49" s="79" t="e">
        <f t="shared" ref="J49:J112" si="20">G49-E49</f>
        <v>#REF!</v>
      </c>
      <c r="K49" s="97" t="e">
        <f t="shared" ref="K49:K112" si="21">IF(E49=0," ",J49/E49)</f>
        <v>#REF!</v>
      </c>
      <c r="L49" s="587" t="e">
        <f>E49+ноябрь!L49</f>
        <v>#REF!</v>
      </c>
      <c r="M49" s="586" t="e">
        <f>F49+ноябрь!M49</f>
        <v>#REF!</v>
      </c>
      <c r="N49" s="586" t="e">
        <f>G49+ноябрь!N49</f>
        <v>#REF!</v>
      </c>
      <c r="O49" s="79" t="e">
        <f t="shared" si="2"/>
        <v>#REF!</v>
      </c>
      <c r="P49" s="97" t="e">
        <f t="shared" si="3"/>
        <v>#REF!</v>
      </c>
      <c r="Q49" s="79" t="e">
        <f t="shared" si="4"/>
        <v>#REF!</v>
      </c>
      <c r="R49" s="594" t="e">
        <f t="shared" si="5"/>
        <v>#REF!</v>
      </c>
    </row>
    <row r="50" spans="1:27" ht="30" hidden="1" customHeight="1">
      <c r="A50" s="1522"/>
      <c r="B50" s="1508"/>
      <c r="C50" s="1547"/>
      <c r="D50" s="533" t="s">
        <v>16</v>
      </c>
      <c r="E50" s="580">
        <v>0.17053689368219455</v>
      </c>
      <c r="F50" s="580" t="e">
        <f>F49/F46</f>
        <v>#REF!</v>
      </c>
      <c r="G50" s="1154" t="e">
        <f>G49/G46</f>
        <v>#REF!</v>
      </c>
      <c r="H50" s="79" t="e">
        <f t="shared" si="18"/>
        <v>#REF!</v>
      </c>
      <c r="I50" s="97" t="e">
        <f t="shared" si="19"/>
        <v>#REF!</v>
      </c>
      <c r="J50" s="79" t="e">
        <f t="shared" si="20"/>
        <v>#REF!</v>
      </c>
      <c r="K50" s="97" t="e">
        <f t="shared" si="21"/>
        <v>#REF!</v>
      </c>
      <c r="L50" s="588" t="e">
        <f>L49/L46</f>
        <v>#REF!</v>
      </c>
      <c r="M50" s="580" t="e">
        <f>M49/M46</f>
        <v>#REF!</v>
      </c>
      <c r="N50" s="580" t="e">
        <f>N49/N46</f>
        <v>#REF!</v>
      </c>
      <c r="O50" s="79" t="e">
        <f t="shared" si="2"/>
        <v>#REF!</v>
      </c>
      <c r="P50" s="97" t="e">
        <f t="shared" si="3"/>
        <v>#REF!</v>
      </c>
      <c r="Q50" s="79" t="e">
        <f t="shared" si="4"/>
        <v>#REF!</v>
      </c>
      <c r="R50" s="594" t="e">
        <f t="shared" si="5"/>
        <v>#REF!</v>
      </c>
    </row>
    <row r="51" spans="1:27" ht="30" hidden="1" customHeight="1">
      <c r="A51" s="1522"/>
      <c r="B51" s="1508"/>
      <c r="C51" s="1547" t="s">
        <v>18</v>
      </c>
      <c r="D51" s="533" t="s">
        <v>14</v>
      </c>
      <c r="E51" s="579">
        <v>22.091015000000095</v>
      </c>
      <c r="F51" s="579" t="e">
        <f>F31+F41</f>
        <v>#REF!</v>
      </c>
      <c r="G51" s="1152" t="e">
        <f>G31+G41</f>
        <v>#REF!</v>
      </c>
      <c r="H51" s="79" t="e">
        <f t="shared" si="18"/>
        <v>#REF!</v>
      </c>
      <c r="I51" s="97" t="e">
        <f t="shared" si="19"/>
        <v>#REF!</v>
      </c>
      <c r="J51" s="79" t="e">
        <f t="shared" si="20"/>
        <v>#REF!</v>
      </c>
      <c r="K51" s="97" t="e">
        <f t="shared" si="21"/>
        <v>#REF!</v>
      </c>
      <c r="L51" s="587" t="e">
        <f>E51+ноябрь!L51</f>
        <v>#REF!</v>
      </c>
      <c r="M51" s="586" t="e">
        <f>F51+ноябрь!M51</f>
        <v>#REF!</v>
      </c>
      <c r="N51" s="586" t="e">
        <f>G51+ноябрь!N51</f>
        <v>#REF!</v>
      </c>
      <c r="O51" s="79" t="e">
        <f t="shared" si="2"/>
        <v>#REF!</v>
      </c>
      <c r="P51" s="97" t="e">
        <f t="shared" si="3"/>
        <v>#REF!</v>
      </c>
      <c r="Q51" s="79" t="e">
        <f t="shared" si="4"/>
        <v>#REF!</v>
      </c>
      <c r="R51" s="594" t="e">
        <f t="shared" si="5"/>
        <v>#REF!</v>
      </c>
    </row>
    <row r="52" spans="1:27" ht="30" hidden="1" customHeight="1">
      <c r="A52" s="1522"/>
      <c r="B52" s="1508"/>
      <c r="C52" s="1547"/>
      <c r="D52" s="533" t="s">
        <v>16</v>
      </c>
      <c r="E52" s="580">
        <v>5.1322699044380462E-3</v>
      </c>
      <c r="F52" s="1154" t="e">
        <f>F51/F46</f>
        <v>#REF!</v>
      </c>
      <c r="G52" s="1154" t="e">
        <f>G51/G46</f>
        <v>#REF!</v>
      </c>
      <c r="H52" s="79" t="e">
        <f t="shared" si="18"/>
        <v>#REF!</v>
      </c>
      <c r="I52" s="97" t="e">
        <f t="shared" si="19"/>
        <v>#REF!</v>
      </c>
      <c r="J52" s="79" t="e">
        <f t="shared" si="20"/>
        <v>#REF!</v>
      </c>
      <c r="K52" s="97" t="e">
        <f t="shared" si="21"/>
        <v>#REF!</v>
      </c>
      <c r="L52" s="588" t="e">
        <f>L51/L46</f>
        <v>#REF!</v>
      </c>
      <c r="M52" s="580" t="e">
        <f>M51/M46</f>
        <v>#REF!</v>
      </c>
      <c r="N52" s="580" t="e">
        <f>N51/N46</f>
        <v>#REF!</v>
      </c>
      <c r="O52" s="79" t="e">
        <f t="shared" si="2"/>
        <v>#REF!</v>
      </c>
      <c r="P52" s="97" t="e">
        <f t="shared" si="3"/>
        <v>#REF!</v>
      </c>
      <c r="Q52" s="79" t="e">
        <f t="shared" si="4"/>
        <v>#REF!</v>
      </c>
      <c r="R52" s="594" t="e">
        <f t="shared" si="5"/>
        <v>#REF!</v>
      </c>
    </row>
    <row r="53" spans="1:27" ht="30" customHeight="1">
      <c r="A53" s="1522"/>
      <c r="B53" s="1508"/>
      <c r="C53" s="513" t="s">
        <v>111</v>
      </c>
      <c r="D53" s="533" t="s">
        <v>14</v>
      </c>
      <c r="E53" s="582">
        <v>2962.8910000000001</v>
      </c>
      <c r="F53" s="582" t="e">
        <f>F46-F47</f>
        <v>#REF!</v>
      </c>
      <c r="G53" s="1158">
        <f>G46-G47</f>
        <v>2984.5760000000005</v>
      </c>
      <c r="H53" s="79" t="e">
        <f t="shared" si="18"/>
        <v>#REF!</v>
      </c>
      <c r="I53" s="97" t="e">
        <f t="shared" si="19"/>
        <v>#REF!</v>
      </c>
      <c r="J53" s="79">
        <f t="shared" si="20"/>
        <v>21.6850000000004</v>
      </c>
      <c r="K53" s="97">
        <f t="shared" si="21"/>
        <v>7.3188652569400629E-3</v>
      </c>
      <c r="L53" s="589" t="e">
        <f>L46-L47</f>
        <v>#REF!</v>
      </c>
      <c r="M53" s="581" t="e">
        <f>M46-M47</f>
        <v>#REF!</v>
      </c>
      <c r="N53" s="581" t="e">
        <f>N46-N47</f>
        <v>#REF!</v>
      </c>
      <c r="O53" s="79" t="e">
        <f t="shared" si="2"/>
        <v>#REF!</v>
      </c>
      <c r="P53" s="97" t="e">
        <f t="shared" si="3"/>
        <v>#REF!</v>
      </c>
      <c r="Q53" s="79" t="e">
        <f t="shared" si="4"/>
        <v>#REF!</v>
      </c>
      <c r="R53" s="594" t="e">
        <f t="shared" si="5"/>
        <v>#REF!</v>
      </c>
    </row>
    <row r="54" spans="1:27" ht="30" customHeight="1">
      <c r="A54" s="1522"/>
      <c r="B54" s="1508"/>
      <c r="C54" s="518" t="s">
        <v>104</v>
      </c>
      <c r="D54" s="492" t="s">
        <v>14</v>
      </c>
      <c r="E54" s="582">
        <f>E44+E34</f>
        <v>69.277000000000001</v>
      </c>
      <c r="F54" s="582"/>
      <c r="G54" s="1158">
        <f>G44+G34</f>
        <v>12.361000000000001</v>
      </c>
      <c r="H54" s="79">
        <f t="shared" si="18"/>
        <v>12.361000000000001</v>
      </c>
      <c r="I54" s="97" t="str">
        <f t="shared" si="19"/>
        <v xml:space="preserve"> </v>
      </c>
      <c r="J54" s="79">
        <f t="shared" si="20"/>
        <v>-56.915999999999997</v>
      </c>
      <c r="K54" s="97">
        <f t="shared" si="21"/>
        <v>-0.82157137289432269</v>
      </c>
      <c r="L54" s="582" t="e">
        <f>E54+ноябрь!L54</f>
        <v>#REF!</v>
      </c>
      <c r="M54" s="582" t="e">
        <f>F54+ноябрь!M54</f>
        <v>#REF!</v>
      </c>
      <c r="N54" s="582" t="e">
        <f>G54+ноябрь!N54</f>
        <v>#REF!</v>
      </c>
      <c r="O54" s="79" t="e">
        <f t="shared" si="2"/>
        <v>#REF!</v>
      </c>
      <c r="P54" s="97" t="e">
        <f t="shared" si="3"/>
        <v>#REF!</v>
      </c>
      <c r="Q54" s="79" t="e">
        <f t="shared" si="4"/>
        <v>#REF!</v>
      </c>
      <c r="R54" s="594" t="e">
        <f t="shared" si="5"/>
        <v>#REF!</v>
      </c>
    </row>
    <row r="55" spans="1:27" ht="30" customHeight="1" thickBot="1">
      <c r="A55" s="1523"/>
      <c r="B55" s="1531"/>
      <c r="C55" s="525" t="s">
        <v>106</v>
      </c>
      <c r="D55" s="526" t="s">
        <v>14</v>
      </c>
      <c r="E55" s="584">
        <f>E53-E54</f>
        <v>2893.614</v>
      </c>
      <c r="F55" s="584" t="e">
        <f>F53-F54</f>
        <v>#REF!</v>
      </c>
      <c r="G55" s="1172">
        <f>G53-G54</f>
        <v>2972.2150000000006</v>
      </c>
      <c r="H55" s="599" t="e">
        <f t="shared" si="18"/>
        <v>#REF!</v>
      </c>
      <c r="I55" s="600" t="e">
        <f t="shared" si="19"/>
        <v>#REF!</v>
      </c>
      <c r="J55" s="599">
        <f t="shared" si="20"/>
        <v>78.601000000000568</v>
      </c>
      <c r="K55" s="600">
        <f t="shared" si="21"/>
        <v>2.7163609244356908E-2</v>
      </c>
      <c r="L55" s="582" t="e">
        <f>E55+ноябрь!L55</f>
        <v>#REF!</v>
      </c>
      <c r="M55" s="582" t="e">
        <f>F55+ноябрь!M55</f>
        <v>#REF!</v>
      </c>
      <c r="N55" s="582" t="e">
        <f>G55+ноябрь!N55</f>
        <v>#REF!</v>
      </c>
      <c r="O55" s="599" t="e">
        <f t="shared" si="2"/>
        <v>#REF!</v>
      </c>
      <c r="P55" s="600" t="e">
        <f t="shared" si="3"/>
        <v>#REF!</v>
      </c>
      <c r="Q55" s="599" t="e">
        <f t="shared" si="4"/>
        <v>#REF!</v>
      </c>
      <c r="R55" s="601" t="e">
        <f t="shared" si="5"/>
        <v>#REF!</v>
      </c>
    </row>
    <row r="56" spans="1:27" ht="30" customHeight="1">
      <c r="A56" s="1526">
        <v>5</v>
      </c>
      <c r="B56" s="1528" t="s">
        <v>6</v>
      </c>
      <c r="C56" s="531" t="s">
        <v>19</v>
      </c>
      <c r="D56" s="531" t="s">
        <v>14</v>
      </c>
      <c r="E56" s="577">
        <v>8527.7899999999991</v>
      </c>
      <c r="F56" s="578" t="e">
        <f>#REF!</f>
        <v>#REF!</v>
      </c>
      <c r="G56" s="578">
        <f>G57+G63</f>
        <v>7195.7540000000008</v>
      </c>
      <c r="H56" s="591" t="e">
        <f t="shared" si="18"/>
        <v>#REF!</v>
      </c>
      <c r="I56" s="592" t="e">
        <f t="shared" si="19"/>
        <v>#REF!</v>
      </c>
      <c r="J56" s="591">
        <f t="shared" si="20"/>
        <v>-1332.0359999999982</v>
      </c>
      <c r="K56" s="592">
        <f t="shared" si="21"/>
        <v>-0.15619943736888436</v>
      </c>
      <c r="L56" s="606" t="e">
        <f>E56+ноябрь!L56</f>
        <v>#REF!</v>
      </c>
      <c r="M56" s="606" t="e">
        <f>F56+ноябрь!M56</f>
        <v>#REF!</v>
      </c>
      <c r="N56" s="606" t="e">
        <f>G56+ноябрь!N56</f>
        <v>#REF!</v>
      </c>
      <c r="O56" s="591" t="e">
        <f t="shared" si="2"/>
        <v>#REF!</v>
      </c>
      <c r="P56" s="592" t="e">
        <f t="shared" si="3"/>
        <v>#REF!</v>
      </c>
      <c r="Q56" s="591" t="e">
        <f t="shared" si="4"/>
        <v>#REF!</v>
      </c>
      <c r="R56" s="593" t="e">
        <f t="shared" si="5"/>
        <v>#REF!</v>
      </c>
      <c r="AA56" t="e">
        <f>N56-Z56</f>
        <v>#REF!</v>
      </c>
    </row>
    <row r="57" spans="1:27" ht="30" customHeight="1">
      <c r="A57" s="1522"/>
      <c r="B57" s="1507"/>
      <c r="C57" s="1547" t="s">
        <v>15</v>
      </c>
      <c r="D57" s="533" t="s">
        <v>14</v>
      </c>
      <c r="E57" s="579">
        <v>1993.1669999999999</v>
      </c>
      <c r="F57" s="579" t="e">
        <f>#REF!</f>
        <v>#REF!</v>
      </c>
      <c r="G57" s="1192">
        <f>1758.551-753.076</f>
        <v>1005.4749999999999</v>
      </c>
      <c r="H57" s="79" t="e">
        <f t="shared" si="18"/>
        <v>#REF!</v>
      </c>
      <c r="I57" s="97" t="e">
        <f t="shared" si="19"/>
        <v>#REF!</v>
      </c>
      <c r="J57" s="79">
        <f t="shared" si="20"/>
        <v>-987.69200000000001</v>
      </c>
      <c r="K57" s="97">
        <f t="shared" si="21"/>
        <v>-0.49553900902433168</v>
      </c>
      <c r="L57" s="586" t="e">
        <f>E57+ноябрь!L57</f>
        <v>#REF!</v>
      </c>
      <c r="M57" s="586" t="e">
        <f>F57+ноябрь!M57</f>
        <v>#REF!</v>
      </c>
      <c r="N57" s="586" t="e">
        <f>G57+ноябрь!N57</f>
        <v>#REF!</v>
      </c>
      <c r="O57" s="79" t="e">
        <f t="shared" si="2"/>
        <v>#REF!</v>
      </c>
      <c r="P57" s="97" t="e">
        <f t="shared" si="3"/>
        <v>#REF!</v>
      </c>
      <c r="Q57" s="79" t="e">
        <f t="shared" si="4"/>
        <v>#REF!</v>
      </c>
      <c r="R57" s="594" t="e">
        <f t="shared" si="5"/>
        <v>#REF!</v>
      </c>
    </row>
    <row r="58" spans="1:27" ht="30" customHeight="1">
      <c r="A58" s="1522"/>
      <c r="B58" s="1507"/>
      <c r="C58" s="1547"/>
      <c r="D58" s="533" t="s">
        <v>16</v>
      </c>
      <c r="E58" s="580">
        <f>E57/E56</f>
        <v>0.23372608847075269</v>
      </c>
      <c r="F58" s="580" t="e">
        <f>F57/F56</f>
        <v>#REF!</v>
      </c>
      <c r="G58" s="580">
        <f>G57/G56</f>
        <v>0.13973170844917709</v>
      </c>
      <c r="H58" s="595"/>
      <c r="I58" s="596" t="e">
        <f>G58-F58</f>
        <v>#REF!</v>
      </c>
      <c r="J58" s="597"/>
      <c r="K58" s="596">
        <f>G58-E58</f>
        <v>-9.3994380021575591E-2</v>
      </c>
      <c r="L58" s="590" t="e">
        <f>L57/L56</f>
        <v>#REF!</v>
      </c>
      <c r="M58" s="580" t="e">
        <f>M57/M56</f>
        <v>#REF!</v>
      </c>
      <c r="N58" s="580" t="e">
        <f>N57/N56</f>
        <v>#REF!</v>
      </c>
      <c r="O58" s="595"/>
      <c r="P58" s="596" t="e">
        <f>N58-M58</f>
        <v>#REF!</v>
      </c>
      <c r="Q58" s="597"/>
      <c r="R58" s="598" t="e">
        <f>N58-L58</f>
        <v>#REF!</v>
      </c>
    </row>
    <row r="59" spans="1:27" ht="30" hidden="1" customHeight="1">
      <c r="A59" s="1522"/>
      <c r="B59" s="1507"/>
      <c r="C59" s="1547" t="s">
        <v>17</v>
      </c>
      <c r="D59" s="533" t="s">
        <v>14</v>
      </c>
      <c r="E59" s="579">
        <v>2022.44</v>
      </c>
      <c r="F59" s="579" t="e">
        <f>#REF!</f>
        <v>#REF!</v>
      </c>
      <c r="G59" s="579" t="e">
        <f>F60*G56</f>
        <v>#REF!</v>
      </c>
      <c r="H59" s="79" t="e">
        <f t="shared" si="18"/>
        <v>#REF!</v>
      </c>
      <c r="I59" s="97" t="e">
        <f t="shared" si="19"/>
        <v>#REF!</v>
      </c>
      <c r="J59" s="79" t="e">
        <f t="shared" si="20"/>
        <v>#REF!</v>
      </c>
      <c r="K59" s="97" t="e">
        <f t="shared" si="21"/>
        <v>#REF!</v>
      </c>
      <c r="L59" s="587" t="e">
        <f>E59+ноябрь!L59</f>
        <v>#REF!</v>
      </c>
      <c r="M59" s="586" t="e">
        <f>F59+ноябрь!M59</f>
        <v>#REF!</v>
      </c>
      <c r="N59" s="586" t="e">
        <f>G59+ноябрь!N59</f>
        <v>#REF!</v>
      </c>
      <c r="O59" s="79" t="e">
        <f t="shared" si="2"/>
        <v>#REF!</v>
      </c>
      <c r="P59" s="97" t="e">
        <f t="shared" si="3"/>
        <v>#REF!</v>
      </c>
      <c r="Q59" s="79" t="e">
        <f t="shared" si="4"/>
        <v>#REF!</v>
      </c>
      <c r="R59" s="594" t="e">
        <f t="shared" si="5"/>
        <v>#REF!</v>
      </c>
    </row>
    <row r="60" spans="1:27" ht="30" hidden="1" customHeight="1">
      <c r="A60" s="1522"/>
      <c r="B60" s="1507"/>
      <c r="C60" s="1547"/>
      <c r="D60" s="533" t="s">
        <v>16</v>
      </c>
      <c r="E60" s="580">
        <v>0.23715874804609405</v>
      </c>
      <c r="F60" s="580" t="e">
        <f>F59/F56</f>
        <v>#REF!</v>
      </c>
      <c r="G60" s="580" t="e">
        <f>G59/G56</f>
        <v>#REF!</v>
      </c>
      <c r="H60" s="79" t="e">
        <f t="shared" si="18"/>
        <v>#REF!</v>
      </c>
      <c r="I60" s="97" t="e">
        <f t="shared" si="19"/>
        <v>#REF!</v>
      </c>
      <c r="J60" s="79" t="e">
        <f t="shared" si="20"/>
        <v>#REF!</v>
      </c>
      <c r="K60" s="97" t="e">
        <f t="shared" si="21"/>
        <v>#REF!</v>
      </c>
      <c r="L60" s="588" t="e">
        <f>L59/L56</f>
        <v>#REF!</v>
      </c>
      <c r="M60" s="580" t="e">
        <f>M59/M56</f>
        <v>#REF!</v>
      </c>
      <c r="N60" s="580" t="e">
        <f>N59/N56</f>
        <v>#REF!</v>
      </c>
      <c r="O60" s="79" t="e">
        <f t="shared" si="2"/>
        <v>#REF!</v>
      </c>
      <c r="P60" s="97" t="e">
        <f t="shared" si="3"/>
        <v>#REF!</v>
      </c>
      <c r="Q60" s="79" t="e">
        <f t="shared" si="4"/>
        <v>#REF!</v>
      </c>
      <c r="R60" s="594" t="e">
        <f t="shared" si="5"/>
        <v>#REF!</v>
      </c>
    </row>
    <row r="61" spans="1:27" ht="30" hidden="1" customHeight="1">
      <c r="A61" s="1522"/>
      <c r="B61" s="1507"/>
      <c r="C61" s="1547" t="s">
        <v>18</v>
      </c>
      <c r="D61" s="533" t="s">
        <v>14</v>
      </c>
      <c r="E61" s="579">
        <v>66.389699999999721</v>
      </c>
      <c r="F61" s="579" t="e">
        <f>F57-F59</f>
        <v>#REF!</v>
      </c>
      <c r="G61" s="579" t="e">
        <f>G57-G59</f>
        <v>#REF!</v>
      </c>
      <c r="H61" s="79" t="e">
        <f t="shared" si="18"/>
        <v>#REF!</v>
      </c>
      <c r="I61" s="97" t="e">
        <f t="shared" si="19"/>
        <v>#REF!</v>
      </c>
      <c r="J61" s="79" t="e">
        <f t="shared" si="20"/>
        <v>#REF!</v>
      </c>
      <c r="K61" s="97" t="e">
        <f t="shared" si="21"/>
        <v>#REF!</v>
      </c>
      <c r="L61" s="587" t="e">
        <f>E61+ноябрь!L61</f>
        <v>#REF!</v>
      </c>
      <c r="M61" s="586" t="e">
        <f>F61+ноябрь!M61</f>
        <v>#REF!</v>
      </c>
      <c r="N61" s="586" t="e">
        <f>G61+ноябрь!N61</f>
        <v>#REF!</v>
      </c>
      <c r="O61" s="79" t="e">
        <f t="shared" si="2"/>
        <v>#REF!</v>
      </c>
      <c r="P61" s="97" t="e">
        <f t="shared" si="3"/>
        <v>#REF!</v>
      </c>
      <c r="Q61" s="79" t="e">
        <f t="shared" si="4"/>
        <v>#REF!</v>
      </c>
      <c r="R61" s="594" t="e">
        <f t="shared" si="5"/>
        <v>#REF!</v>
      </c>
    </row>
    <row r="62" spans="1:27" ht="30" hidden="1" customHeight="1">
      <c r="A62" s="1522"/>
      <c r="B62" s="1507"/>
      <c r="C62" s="1547"/>
      <c r="D62" s="533" t="s">
        <v>16</v>
      </c>
      <c r="E62" s="580">
        <v>5.1322699044380462E-3</v>
      </c>
      <c r="F62" s="580" t="e">
        <f>F61/F56</f>
        <v>#REF!</v>
      </c>
      <c r="G62" s="580" t="e">
        <f>G61/G56</f>
        <v>#REF!</v>
      </c>
      <c r="H62" s="79" t="e">
        <f t="shared" si="18"/>
        <v>#REF!</v>
      </c>
      <c r="I62" s="97" t="e">
        <f t="shared" si="19"/>
        <v>#REF!</v>
      </c>
      <c r="J62" s="79" t="e">
        <f t="shared" si="20"/>
        <v>#REF!</v>
      </c>
      <c r="K62" s="97" t="e">
        <f t="shared" si="21"/>
        <v>#REF!</v>
      </c>
      <c r="L62" s="588" t="e">
        <f>L61/L56</f>
        <v>#REF!</v>
      </c>
      <c r="M62" s="580" t="e">
        <f>M61/M56</f>
        <v>#REF!</v>
      </c>
      <c r="N62" s="580" t="e">
        <f>N61/N56</f>
        <v>#REF!</v>
      </c>
      <c r="O62" s="79" t="e">
        <f t="shared" si="2"/>
        <v>#REF!</v>
      </c>
      <c r="P62" s="97" t="e">
        <f t="shared" si="3"/>
        <v>#REF!</v>
      </c>
      <c r="Q62" s="79" t="e">
        <f t="shared" si="4"/>
        <v>#REF!</v>
      </c>
      <c r="R62" s="594" t="e">
        <f t="shared" si="5"/>
        <v>#REF!</v>
      </c>
    </row>
    <row r="63" spans="1:27" ht="30" customHeight="1">
      <c r="A63" s="1522"/>
      <c r="B63" s="1507"/>
      <c r="C63" s="513" t="s">
        <v>111</v>
      </c>
      <c r="D63" s="533" t="s">
        <v>14</v>
      </c>
      <c r="E63" s="582">
        <v>6534.6229999999996</v>
      </c>
      <c r="F63" s="582" t="e">
        <f>F56-F57</f>
        <v>#REF!</v>
      </c>
      <c r="G63" s="582">
        <f>G64+G65</f>
        <v>6190.2790000000005</v>
      </c>
      <c r="H63" s="79" t="e">
        <f t="shared" si="18"/>
        <v>#REF!</v>
      </c>
      <c r="I63" s="97" t="e">
        <f t="shared" si="19"/>
        <v>#REF!</v>
      </c>
      <c r="J63" s="79">
        <f t="shared" si="20"/>
        <v>-344.34399999999914</v>
      </c>
      <c r="K63" s="97">
        <f t="shared" si="21"/>
        <v>-5.2695312338599969E-2</v>
      </c>
      <c r="L63" s="589" t="e">
        <f>L56-L57</f>
        <v>#REF!</v>
      </c>
      <c r="M63" s="581" t="e">
        <f>M56-M57</f>
        <v>#REF!</v>
      </c>
      <c r="N63" s="581" t="e">
        <f>N56-N57</f>
        <v>#REF!</v>
      </c>
      <c r="O63" s="79" t="e">
        <f t="shared" si="2"/>
        <v>#REF!</v>
      </c>
      <c r="P63" s="97" t="e">
        <f t="shared" si="3"/>
        <v>#REF!</v>
      </c>
      <c r="Q63" s="79" t="e">
        <f t="shared" si="4"/>
        <v>#REF!</v>
      </c>
      <c r="R63" s="594" t="e">
        <f t="shared" si="5"/>
        <v>#REF!</v>
      </c>
    </row>
    <row r="64" spans="1:27" ht="30" customHeight="1">
      <c r="A64" s="1522"/>
      <c r="B64" s="1507"/>
      <c r="C64" s="518" t="s">
        <v>104</v>
      </c>
      <c r="D64" s="492" t="s">
        <v>14</v>
      </c>
      <c r="E64" s="582">
        <v>0</v>
      </c>
      <c r="F64" s="582"/>
      <c r="G64" s="582"/>
      <c r="H64" s="79">
        <f t="shared" si="18"/>
        <v>0</v>
      </c>
      <c r="I64" s="97" t="str">
        <f t="shared" si="19"/>
        <v xml:space="preserve"> </v>
      </c>
      <c r="J64" s="79">
        <f t="shared" si="20"/>
        <v>0</v>
      </c>
      <c r="K64" s="97" t="str">
        <f t="shared" si="21"/>
        <v xml:space="preserve"> </v>
      </c>
      <c r="L64" s="582" t="e">
        <f>E64+ноябрь!L64</f>
        <v>#REF!</v>
      </c>
      <c r="M64" s="582" t="e">
        <f>F64+ноябрь!M64</f>
        <v>#REF!</v>
      </c>
      <c r="N64" s="582" t="e">
        <f>G64+ноябрь!N64</f>
        <v>#REF!</v>
      </c>
      <c r="O64" s="79" t="e">
        <f t="shared" si="2"/>
        <v>#REF!</v>
      </c>
      <c r="P64" s="97" t="e">
        <f t="shared" si="3"/>
        <v>#REF!</v>
      </c>
      <c r="Q64" s="79" t="e">
        <f t="shared" si="4"/>
        <v>#REF!</v>
      </c>
      <c r="R64" s="594" t="e">
        <f t="shared" si="5"/>
        <v>#REF!</v>
      </c>
    </row>
    <row r="65" spans="1:27" ht="30" customHeight="1" thickBot="1">
      <c r="A65" s="1523"/>
      <c r="B65" s="1525"/>
      <c r="C65" s="525" t="s">
        <v>106</v>
      </c>
      <c r="D65" s="526" t="s">
        <v>14</v>
      </c>
      <c r="E65" s="584">
        <f>E63-E64</f>
        <v>6534.6229999999996</v>
      </c>
      <c r="F65" s="584" t="e">
        <f>F63-F64</f>
        <v>#REF!</v>
      </c>
      <c r="G65" s="584">
        <v>6190.2790000000005</v>
      </c>
      <c r="H65" s="599" t="e">
        <f t="shared" si="18"/>
        <v>#REF!</v>
      </c>
      <c r="I65" s="600" t="e">
        <f t="shared" si="19"/>
        <v>#REF!</v>
      </c>
      <c r="J65" s="599">
        <f t="shared" si="20"/>
        <v>-344.34399999999914</v>
      </c>
      <c r="K65" s="600">
        <f t="shared" si="21"/>
        <v>-5.2695312338599969E-2</v>
      </c>
      <c r="L65" s="582" t="e">
        <f>E65+ноябрь!L65</f>
        <v>#REF!</v>
      </c>
      <c r="M65" s="582" t="e">
        <f>F65+ноябрь!M65</f>
        <v>#REF!</v>
      </c>
      <c r="N65" s="582" t="e">
        <f>G65+ноябрь!N65</f>
        <v>#REF!</v>
      </c>
      <c r="O65" s="599" t="e">
        <f t="shared" si="2"/>
        <v>#REF!</v>
      </c>
      <c r="P65" s="600" t="e">
        <f t="shared" si="3"/>
        <v>#REF!</v>
      </c>
      <c r="Q65" s="599" t="e">
        <f t="shared" si="4"/>
        <v>#REF!</v>
      </c>
      <c r="R65" s="601" t="e">
        <f t="shared" si="5"/>
        <v>#REF!</v>
      </c>
    </row>
    <row r="66" spans="1:27" ht="30" customHeight="1">
      <c r="A66" s="1526">
        <v>6</v>
      </c>
      <c r="B66" s="1528" t="s">
        <v>7</v>
      </c>
      <c r="C66" s="531" t="s">
        <v>19</v>
      </c>
      <c r="D66" s="531" t="s">
        <v>14</v>
      </c>
      <c r="E66" s="577">
        <v>24132.784</v>
      </c>
      <c r="F66" s="578" t="e">
        <f>#REF!</f>
        <v>#REF!</v>
      </c>
      <c r="G66" s="578">
        <f>G67+G73</f>
        <v>22418.947</v>
      </c>
      <c r="H66" s="591" t="e">
        <f t="shared" si="18"/>
        <v>#REF!</v>
      </c>
      <c r="I66" s="592" t="e">
        <f t="shared" si="19"/>
        <v>#REF!</v>
      </c>
      <c r="J66" s="591">
        <f t="shared" si="20"/>
        <v>-1713.8369999999995</v>
      </c>
      <c r="K66" s="592">
        <f t="shared" si="21"/>
        <v>-7.1016961822556388E-2</v>
      </c>
      <c r="L66" s="606" t="e">
        <f>E66+ноябрь!L66</f>
        <v>#REF!</v>
      </c>
      <c r="M66" s="606" t="e">
        <f>F66+ноябрь!M66</f>
        <v>#REF!</v>
      </c>
      <c r="N66" s="606" t="e">
        <f>G66+ноябрь!N66</f>
        <v>#REF!</v>
      </c>
      <c r="O66" s="591" t="e">
        <f t="shared" si="2"/>
        <v>#REF!</v>
      </c>
      <c r="P66" s="592" t="e">
        <f t="shared" si="3"/>
        <v>#REF!</v>
      </c>
      <c r="Q66" s="591" t="e">
        <f t="shared" si="4"/>
        <v>#REF!</v>
      </c>
      <c r="R66" s="593" t="e">
        <f t="shared" si="5"/>
        <v>#REF!</v>
      </c>
      <c r="AA66" t="e">
        <f>N66-Z66</f>
        <v>#REF!</v>
      </c>
    </row>
    <row r="67" spans="1:27" ht="30" customHeight="1">
      <c r="A67" s="1522"/>
      <c r="B67" s="1507"/>
      <c r="C67" s="1547" t="s">
        <v>15</v>
      </c>
      <c r="D67" s="533" t="s">
        <v>14</v>
      </c>
      <c r="E67" s="579">
        <v>6625.5230000000001</v>
      </c>
      <c r="F67" s="579" t="e">
        <f>#REF!</f>
        <v>#REF!</v>
      </c>
      <c r="G67" s="579">
        <v>5237.9399999999996</v>
      </c>
      <c r="H67" s="79" t="e">
        <f t="shared" si="18"/>
        <v>#REF!</v>
      </c>
      <c r="I67" s="97" t="e">
        <f t="shared" si="19"/>
        <v>#REF!</v>
      </c>
      <c r="J67" s="79">
        <f t="shared" si="20"/>
        <v>-1387.5830000000005</v>
      </c>
      <c r="K67" s="97">
        <f t="shared" si="21"/>
        <v>-0.20942995745392484</v>
      </c>
      <c r="L67" s="586" t="e">
        <f>E67+ноябрь!L67</f>
        <v>#REF!</v>
      </c>
      <c r="M67" s="586" t="e">
        <f>F67+ноябрь!M67</f>
        <v>#REF!</v>
      </c>
      <c r="N67" s="586" t="e">
        <f>G67+ноябрь!N67</f>
        <v>#REF!</v>
      </c>
      <c r="O67" s="79" t="e">
        <f t="shared" si="2"/>
        <v>#REF!</v>
      </c>
      <c r="P67" s="97" t="e">
        <f t="shared" si="3"/>
        <v>#REF!</v>
      </c>
      <c r="Q67" s="79" t="e">
        <f t="shared" si="4"/>
        <v>#REF!</v>
      </c>
      <c r="R67" s="594" t="e">
        <f t="shared" si="5"/>
        <v>#REF!</v>
      </c>
    </row>
    <row r="68" spans="1:27" ht="30" customHeight="1">
      <c r="A68" s="1522"/>
      <c r="B68" s="1507"/>
      <c r="C68" s="1547"/>
      <c r="D68" s="533" t="s">
        <v>16</v>
      </c>
      <c r="E68" s="580">
        <f>E67/E66</f>
        <v>0.27454449515646434</v>
      </c>
      <c r="F68" s="580" t="e">
        <f>F67/F66</f>
        <v>#REF!</v>
      </c>
      <c r="G68" s="580">
        <f>G67/G66</f>
        <v>0.23363898402543168</v>
      </c>
      <c r="H68" s="595"/>
      <c r="I68" s="596" t="e">
        <f>G68-F68</f>
        <v>#REF!</v>
      </c>
      <c r="J68" s="597"/>
      <c r="K68" s="596">
        <f>G68-E68</f>
        <v>-4.0905511131032662E-2</v>
      </c>
      <c r="L68" s="590" t="e">
        <f>L67/L66</f>
        <v>#REF!</v>
      </c>
      <c r="M68" s="580" t="e">
        <f>M67/M66</f>
        <v>#REF!</v>
      </c>
      <c r="N68" s="580" t="e">
        <f>N67/N66</f>
        <v>#REF!</v>
      </c>
      <c r="O68" s="595"/>
      <c r="P68" s="596" t="e">
        <f>N68-M68</f>
        <v>#REF!</v>
      </c>
      <c r="Q68" s="597"/>
      <c r="R68" s="598" t="e">
        <f>N68-L68</f>
        <v>#REF!</v>
      </c>
    </row>
    <row r="69" spans="1:27" ht="30" hidden="1" customHeight="1">
      <c r="A69" s="1522"/>
      <c r="B69" s="1507"/>
      <c r="C69" s="1547" t="s">
        <v>17</v>
      </c>
      <c r="D69" s="533" t="s">
        <v>14</v>
      </c>
      <c r="E69" s="579">
        <v>6005.7759999999998</v>
      </c>
      <c r="F69" s="579" t="e">
        <f>#REF!</f>
        <v>#REF!</v>
      </c>
      <c r="G69" s="579" t="e">
        <f>F70*G66</f>
        <v>#REF!</v>
      </c>
      <c r="H69" s="79" t="e">
        <f t="shared" si="18"/>
        <v>#REF!</v>
      </c>
      <c r="I69" s="97" t="e">
        <f t="shared" si="19"/>
        <v>#REF!</v>
      </c>
      <c r="J69" s="79" t="e">
        <f t="shared" si="20"/>
        <v>#REF!</v>
      </c>
      <c r="K69" s="97" t="e">
        <f t="shared" si="21"/>
        <v>#REF!</v>
      </c>
      <c r="L69" s="587" t="e">
        <f>E69+ноябрь!L69</f>
        <v>#REF!</v>
      </c>
      <c r="M69" s="586" t="e">
        <f>F69+ноябрь!M69</f>
        <v>#REF!</v>
      </c>
      <c r="N69" s="586" t="e">
        <f>G69+ноябрь!N69</f>
        <v>#REF!</v>
      </c>
      <c r="O69" s="79" t="e">
        <f t="shared" si="2"/>
        <v>#REF!</v>
      </c>
      <c r="P69" s="97" t="e">
        <f t="shared" si="3"/>
        <v>#REF!</v>
      </c>
      <c r="Q69" s="79" t="e">
        <f t="shared" si="4"/>
        <v>#REF!</v>
      </c>
      <c r="R69" s="594" t="e">
        <f t="shared" si="5"/>
        <v>#REF!</v>
      </c>
    </row>
    <row r="70" spans="1:27" ht="30" hidden="1" customHeight="1">
      <c r="A70" s="1522"/>
      <c r="B70" s="1507"/>
      <c r="C70" s="1547"/>
      <c r="D70" s="533" t="s">
        <v>16</v>
      </c>
      <c r="E70" s="580">
        <v>0.24886378629171008</v>
      </c>
      <c r="F70" s="580" t="e">
        <f>F69/F66</f>
        <v>#REF!</v>
      </c>
      <c r="G70" s="580" t="e">
        <f>G69/G66</f>
        <v>#REF!</v>
      </c>
      <c r="H70" s="79" t="e">
        <f t="shared" si="18"/>
        <v>#REF!</v>
      </c>
      <c r="I70" s="97" t="e">
        <f t="shared" si="19"/>
        <v>#REF!</v>
      </c>
      <c r="J70" s="79" t="e">
        <f t="shared" si="20"/>
        <v>#REF!</v>
      </c>
      <c r="K70" s="97" t="e">
        <f t="shared" si="21"/>
        <v>#REF!</v>
      </c>
      <c r="L70" s="588" t="e">
        <f>L69/L66</f>
        <v>#REF!</v>
      </c>
      <c r="M70" s="580" t="e">
        <f>M69/M66</f>
        <v>#REF!</v>
      </c>
      <c r="N70" s="580" t="e">
        <f>N69/N66</f>
        <v>#REF!</v>
      </c>
      <c r="O70" s="79" t="e">
        <f t="shared" si="2"/>
        <v>#REF!</v>
      </c>
      <c r="P70" s="97" t="e">
        <f t="shared" si="3"/>
        <v>#REF!</v>
      </c>
      <c r="Q70" s="79" t="e">
        <f t="shared" si="4"/>
        <v>#REF!</v>
      </c>
      <c r="R70" s="594" t="e">
        <f t="shared" si="5"/>
        <v>#REF!</v>
      </c>
    </row>
    <row r="71" spans="1:27" ht="30" hidden="1" customHeight="1">
      <c r="A71" s="1522"/>
      <c r="B71" s="1507"/>
      <c r="C71" s="1547" t="s">
        <v>18</v>
      </c>
      <c r="D71" s="533" t="s">
        <v>14</v>
      </c>
      <c r="E71" s="579">
        <v>197.15029825912734</v>
      </c>
      <c r="F71" s="579" t="e">
        <f>F67-F69</f>
        <v>#REF!</v>
      </c>
      <c r="G71" s="579" t="e">
        <f>G67-G69</f>
        <v>#REF!</v>
      </c>
      <c r="H71" s="79" t="e">
        <f t="shared" si="18"/>
        <v>#REF!</v>
      </c>
      <c r="I71" s="97" t="e">
        <f t="shared" si="19"/>
        <v>#REF!</v>
      </c>
      <c r="J71" s="79" t="e">
        <f t="shared" si="20"/>
        <v>#REF!</v>
      </c>
      <c r="K71" s="97" t="e">
        <f t="shared" si="21"/>
        <v>#REF!</v>
      </c>
      <c r="L71" s="587" t="e">
        <f>E71+ноябрь!L71</f>
        <v>#REF!</v>
      </c>
      <c r="M71" s="586" t="e">
        <f>F71+ноябрь!M71</f>
        <v>#REF!</v>
      </c>
      <c r="N71" s="586" t="e">
        <f>G71+ноябрь!N71</f>
        <v>#REF!</v>
      </c>
      <c r="O71" s="79" t="e">
        <f t="shared" ref="O71:O134" si="22">N71-M71</f>
        <v>#REF!</v>
      </c>
      <c r="P71" s="97" t="e">
        <f t="shared" ref="P71:P134" si="23">IF(M71=0," ",O71/M71)</f>
        <v>#REF!</v>
      </c>
      <c r="Q71" s="79" t="e">
        <f t="shared" ref="Q71:Q134" si="24">N71-L71</f>
        <v>#REF!</v>
      </c>
      <c r="R71" s="594" t="e">
        <f t="shared" ref="R71:R134" si="25">IF(L71=0," ",Q71/L71)</f>
        <v>#REF!</v>
      </c>
    </row>
    <row r="72" spans="1:27" ht="30" hidden="1" customHeight="1">
      <c r="A72" s="1522"/>
      <c r="B72" s="1507"/>
      <c r="C72" s="1547"/>
      <c r="D72" s="533" t="s">
        <v>16</v>
      </c>
      <c r="E72" s="580">
        <v>5.1322699044380462E-3</v>
      </c>
      <c r="F72" s="580" t="e">
        <f>F71/F66</f>
        <v>#REF!</v>
      </c>
      <c r="G72" s="580" t="e">
        <f>G71/G66</f>
        <v>#REF!</v>
      </c>
      <c r="H72" s="79" t="e">
        <f t="shared" si="18"/>
        <v>#REF!</v>
      </c>
      <c r="I72" s="97" t="e">
        <f t="shared" si="19"/>
        <v>#REF!</v>
      </c>
      <c r="J72" s="79" t="e">
        <f t="shared" si="20"/>
        <v>#REF!</v>
      </c>
      <c r="K72" s="97" t="e">
        <f t="shared" si="21"/>
        <v>#REF!</v>
      </c>
      <c r="L72" s="588" t="e">
        <f>L71/L66</f>
        <v>#REF!</v>
      </c>
      <c r="M72" s="580" t="e">
        <f>M71/M66</f>
        <v>#REF!</v>
      </c>
      <c r="N72" s="580" t="e">
        <f>N71/N66</f>
        <v>#REF!</v>
      </c>
      <c r="O72" s="79" t="e">
        <f t="shared" si="22"/>
        <v>#REF!</v>
      </c>
      <c r="P72" s="97" t="e">
        <f t="shared" si="23"/>
        <v>#REF!</v>
      </c>
      <c r="Q72" s="79" t="e">
        <f t="shared" si="24"/>
        <v>#REF!</v>
      </c>
      <c r="R72" s="594" t="e">
        <f t="shared" si="25"/>
        <v>#REF!</v>
      </c>
    </row>
    <row r="73" spans="1:27" ht="30" customHeight="1">
      <c r="A73" s="1522"/>
      <c r="B73" s="1507"/>
      <c r="C73" s="513" t="s">
        <v>111</v>
      </c>
      <c r="D73" s="533" t="s">
        <v>14</v>
      </c>
      <c r="E73" s="582">
        <v>17507.260999999999</v>
      </c>
      <c r="F73" s="582" t="e">
        <f>F66-F67</f>
        <v>#REF!</v>
      </c>
      <c r="G73" s="582">
        <f>G74+G75</f>
        <v>17181.007000000001</v>
      </c>
      <c r="H73" s="79" t="e">
        <f t="shared" si="18"/>
        <v>#REF!</v>
      </c>
      <c r="I73" s="97" t="e">
        <f t="shared" si="19"/>
        <v>#REF!</v>
      </c>
      <c r="J73" s="79">
        <f t="shared" si="20"/>
        <v>-326.25399999999718</v>
      </c>
      <c r="K73" s="97">
        <f t="shared" si="21"/>
        <v>-1.8635353639841045E-2</v>
      </c>
      <c r="L73" s="589" t="e">
        <f>L66-L67</f>
        <v>#REF!</v>
      </c>
      <c r="M73" s="581" t="e">
        <f>M66-M67</f>
        <v>#REF!</v>
      </c>
      <c r="N73" s="581" t="e">
        <f>N66-N67</f>
        <v>#REF!</v>
      </c>
      <c r="O73" s="79" t="e">
        <f t="shared" si="22"/>
        <v>#REF!</v>
      </c>
      <c r="P73" s="97" t="e">
        <f t="shared" si="23"/>
        <v>#REF!</v>
      </c>
      <c r="Q73" s="79" t="e">
        <f t="shared" si="24"/>
        <v>#REF!</v>
      </c>
      <c r="R73" s="594" t="e">
        <f t="shared" si="25"/>
        <v>#REF!</v>
      </c>
    </row>
    <row r="74" spans="1:27" ht="30" customHeight="1">
      <c r="A74" s="1522"/>
      <c r="B74" s="1507"/>
      <c r="C74" s="518" t="s">
        <v>104</v>
      </c>
      <c r="D74" s="492" t="s">
        <v>14</v>
      </c>
      <c r="E74" s="582">
        <v>0</v>
      </c>
      <c r="F74" s="582"/>
      <c r="G74" s="582"/>
      <c r="H74" s="79">
        <f t="shared" si="18"/>
        <v>0</v>
      </c>
      <c r="I74" s="97" t="str">
        <f t="shared" si="19"/>
        <v xml:space="preserve"> </v>
      </c>
      <c r="J74" s="79">
        <f t="shared" si="20"/>
        <v>0</v>
      </c>
      <c r="K74" s="97" t="str">
        <f t="shared" si="21"/>
        <v xml:space="preserve"> </v>
      </c>
      <c r="L74" s="582" t="e">
        <f>E74+ноябрь!L74</f>
        <v>#REF!</v>
      </c>
      <c r="M74" s="582" t="e">
        <f>F74+ноябрь!M74</f>
        <v>#REF!</v>
      </c>
      <c r="N74" s="582" t="e">
        <f>G74+ноябрь!N74</f>
        <v>#REF!</v>
      </c>
      <c r="O74" s="79" t="e">
        <f t="shared" si="22"/>
        <v>#REF!</v>
      </c>
      <c r="P74" s="97" t="e">
        <f t="shared" si="23"/>
        <v>#REF!</v>
      </c>
      <c r="Q74" s="79" t="e">
        <f t="shared" si="24"/>
        <v>#REF!</v>
      </c>
      <c r="R74" s="594" t="e">
        <f t="shared" si="25"/>
        <v>#REF!</v>
      </c>
    </row>
    <row r="75" spans="1:27" ht="30" customHeight="1" thickBot="1">
      <c r="A75" s="1523"/>
      <c r="B75" s="1525"/>
      <c r="C75" s="525" t="s">
        <v>106</v>
      </c>
      <c r="D75" s="526" t="s">
        <v>14</v>
      </c>
      <c r="E75" s="584">
        <f>E73-E74</f>
        <v>17507.260999999999</v>
      </c>
      <c r="F75" s="584" t="e">
        <f>F73-F74</f>
        <v>#REF!</v>
      </c>
      <c r="G75" s="584">
        <v>17181.007000000001</v>
      </c>
      <c r="H75" s="599" t="e">
        <f t="shared" si="18"/>
        <v>#REF!</v>
      </c>
      <c r="I75" s="600" t="e">
        <f t="shared" si="19"/>
        <v>#REF!</v>
      </c>
      <c r="J75" s="599">
        <f t="shared" si="20"/>
        <v>-326.25399999999718</v>
      </c>
      <c r="K75" s="600">
        <f t="shared" si="21"/>
        <v>-1.8635353639841045E-2</v>
      </c>
      <c r="L75" s="582" t="e">
        <f>E75+ноябрь!L75</f>
        <v>#REF!</v>
      </c>
      <c r="M75" s="582" t="e">
        <f>F75+ноябрь!M75</f>
        <v>#REF!</v>
      </c>
      <c r="N75" s="582" t="e">
        <f>G75+ноябрь!N75</f>
        <v>#REF!</v>
      </c>
      <c r="O75" s="599" t="e">
        <f t="shared" si="22"/>
        <v>#REF!</v>
      </c>
      <c r="P75" s="600" t="e">
        <f t="shared" si="23"/>
        <v>#REF!</v>
      </c>
      <c r="Q75" s="599" t="e">
        <f t="shared" si="24"/>
        <v>#REF!</v>
      </c>
      <c r="R75" s="601" t="e">
        <f t="shared" si="25"/>
        <v>#REF!</v>
      </c>
    </row>
    <row r="76" spans="1:27" ht="30" customHeight="1">
      <c r="A76" s="1526">
        <v>7</v>
      </c>
      <c r="B76" s="1528" t="s">
        <v>8</v>
      </c>
      <c r="C76" s="531" t="s">
        <v>19</v>
      </c>
      <c r="D76" s="531" t="s">
        <v>14</v>
      </c>
      <c r="E76" s="577">
        <v>9425.4329999999991</v>
      </c>
      <c r="F76" s="578" t="e">
        <f>#REF!</f>
        <v>#REF!</v>
      </c>
      <c r="G76" s="578">
        <f>G77+G83</f>
        <v>9054.5930000000008</v>
      </c>
      <c r="H76" s="591" t="e">
        <f t="shared" si="18"/>
        <v>#REF!</v>
      </c>
      <c r="I76" s="592" t="e">
        <f t="shared" si="19"/>
        <v>#REF!</v>
      </c>
      <c r="J76" s="591">
        <f t="shared" si="20"/>
        <v>-370.83999999999833</v>
      </c>
      <c r="K76" s="592">
        <f t="shared" si="21"/>
        <v>-3.934461154198416E-2</v>
      </c>
      <c r="L76" s="606" t="e">
        <f>E76+ноябрь!L76</f>
        <v>#REF!</v>
      </c>
      <c r="M76" s="606" t="e">
        <f>F76+ноябрь!M76</f>
        <v>#REF!</v>
      </c>
      <c r="N76" s="606" t="e">
        <f>G76+ноябрь!N76</f>
        <v>#REF!</v>
      </c>
      <c r="O76" s="591" t="e">
        <f t="shared" si="22"/>
        <v>#REF!</v>
      </c>
      <c r="P76" s="592" t="e">
        <f t="shared" si="23"/>
        <v>#REF!</v>
      </c>
      <c r="Q76" s="591" t="e">
        <f t="shared" si="24"/>
        <v>#REF!</v>
      </c>
      <c r="R76" s="593" t="e">
        <f t="shared" si="25"/>
        <v>#REF!</v>
      </c>
      <c r="AA76" t="e">
        <f>N76-Z76</f>
        <v>#REF!</v>
      </c>
    </row>
    <row r="77" spans="1:27" ht="30" customHeight="1">
      <c r="A77" s="1522"/>
      <c r="B77" s="1507"/>
      <c r="C77" s="1547" t="s">
        <v>15</v>
      </c>
      <c r="D77" s="533" t="s">
        <v>14</v>
      </c>
      <c r="E77" s="579">
        <v>1968.6980000000001</v>
      </c>
      <c r="F77" s="579" t="e">
        <f>#REF!</f>
        <v>#REF!</v>
      </c>
      <c r="G77" s="579">
        <v>1873.374</v>
      </c>
      <c r="H77" s="79" t="e">
        <f t="shared" si="18"/>
        <v>#REF!</v>
      </c>
      <c r="I77" s="97" t="e">
        <f t="shared" si="19"/>
        <v>#REF!</v>
      </c>
      <c r="J77" s="79">
        <f t="shared" si="20"/>
        <v>-95.324000000000069</v>
      </c>
      <c r="K77" s="97">
        <f t="shared" si="21"/>
        <v>-4.8419818580605081E-2</v>
      </c>
      <c r="L77" s="586" t="e">
        <f>E77+ноябрь!L77</f>
        <v>#REF!</v>
      </c>
      <c r="M77" s="586" t="e">
        <f>F77+ноябрь!M77</f>
        <v>#REF!</v>
      </c>
      <c r="N77" s="586" t="e">
        <f>G77+ноябрь!N77</f>
        <v>#REF!</v>
      </c>
      <c r="O77" s="79" t="e">
        <f t="shared" si="22"/>
        <v>#REF!</v>
      </c>
      <c r="P77" s="97" t="e">
        <f t="shared" si="23"/>
        <v>#REF!</v>
      </c>
      <c r="Q77" s="79" t="e">
        <f t="shared" si="24"/>
        <v>#REF!</v>
      </c>
      <c r="R77" s="594" t="e">
        <f t="shared" si="25"/>
        <v>#REF!</v>
      </c>
    </row>
    <row r="78" spans="1:27" ht="30" customHeight="1">
      <c r="A78" s="1522"/>
      <c r="B78" s="1507"/>
      <c r="C78" s="1547"/>
      <c r="D78" s="533" t="s">
        <v>16</v>
      </c>
      <c r="E78" s="580">
        <f>E77/E76</f>
        <v>0.20887082853381911</v>
      </c>
      <c r="F78" s="580" t="e">
        <f>F77/F76</f>
        <v>#REF!</v>
      </c>
      <c r="G78" s="580">
        <f>G77/G76</f>
        <v>0.20689764851937573</v>
      </c>
      <c r="H78" s="595"/>
      <c r="I78" s="596" t="e">
        <f>G78-F78</f>
        <v>#REF!</v>
      </c>
      <c r="J78" s="597"/>
      <c r="K78" s="596">
        <f>G78-E78</f>
        <v>-1.973180014443382E-3</v>
      </c>
      <c r="L78" s="590" t="e">
        <f>L77/L76</f>
        <v>#REF!</v>
      </c>
      <c r="M78" s="580" t="e">
        <f>M77/M76</f>
        <v>#REF!</v>
      </c>
      <c r="N78" s="580" t="e">
        <f>N77/N76</f>
        <v>#REF!</v>
      </c>
      <c r="O78" s="595"/>
      <c r="P78" s="596" t="e">
        <f>N78-M78</f>
        <v>#REF!</v>
      </c>
      <c r="Q78" s="597"/>
      <c r="R78" s="598" t="e">
        <f>N78-L78</f>
        <v>#REF!</v>
      </c>
    </row>
    <row r="79" spans="1:27" ht="30" hidden="1" customHeight="1">
      <c r="A79" s="1522"/>
      <c r="B79" s="1507"/>
      <c r="C79" s="1547" t="s">
        <v>17</v>
      </c>
      <c r="D79" s="533" t="s">
        <v>14</v>
      </c>
      <c r="E79" s="579">
        <v>1612.694</v>
      </c>
      <c r="F79" s="579" t="e">
        <f>#REF!</f>
        <v>#REF!</v>
      </c>
      <c r="G79" s="579" t="e">
        <f>F80*G76</f>
        <v>#REF!</v>
      </c>
      <c r="H79" s="79" t="e">
        <f t="shared" si="18"/>
        <v>#REF!</v>
      </c>
      <c r="I79" s="97" t="e">
        <f t="shared" si="19"/>
        <v>#REF!</v>
      </c>
      <c r="J79" s="79" t="e">
        <f t="shared" si="20"/>
        <v>#REF!</v>
      </c>
      <c r="K79" s="97" t="e">
        <f t="shared" si="21"/>
        <v>#REF!</v>
      </c>
      <c r="L79" s="587" t="e">
        <f>E79+ноябрь!L79</f>
        <v>#REF!</v>
      </c>
      <c r="M79" s="586" t="e">
        <f>F79+ноябрь!M79</f>
        <v>#REF!</v>
      </c>
      <c r="N79" s="586" t="e">
        <f>G79+ноябрь!N79</f>
        <v>#REF!</v>
      </c>
      <c r="O79" s="79" t="e">
        <f t="shared" si="22"/>
        <v>#REF!</v>
      </c>
      <c r="P79" s="97" t="e">
        <f t="shared" si="23"/>
        <v>#REF!</v>
      </c>
      <c r="Q79" s="79" t="e">
        <f t="shared" si="24"/>
        <v>#REF!</v>
      </c>
      <c r="R79" s="594" t="e">
        <f t="shared" si="25"/>
        <v>#REF!</v>
      </c>
    </row>
    <row r="80" spans="1:27" ht="30" hidden="1" customHeight="1">
      <c r="A80" s="1522"/>
      <c r="B80" s="1507"/>
      <c r="C80" s="1547"/>
      <c r="D80" s="533" t="s">
        <v>16</v>
      </c>
      <c r="E80" s="580">
        <v>0.17110025608372581</v>
      </c>
      <c r="F80" s="580" t="e">
        <f>F79/F76</f>
        <v>#REF!</v>
      </c>
      <c r="G80" s="580" t="e">
        <f>G79/G76</f>
        <v>#REF!</v>
      </c>
      <c r="H80" s="79" t="e">
        <f t="shared" si="18"/>
        <v>#REF!</v>
      </c>
      <c r="I80" s="97" t="e">
        <f t="shared" si="19"/>
        <v>#REF!</v>
      </c>
      <c r="J80" s="79" t="e">
        <f t="shared" si="20"/>
        <v>#REF!</v>
      </c>
      <c r="K80" s="97" t="e">
        <f t="shared" si="21"/>
        <v>#REF!</v>
      </c>
      <c r="L80" s="588" t="e">
        <f>L79/L76</f>
        <v>#REF!</v>
      </c>
      <c r="M80" s="580" t="e">
        <f>M79/M76</f>
        <v>#REF!</v>
      </c>
      <c r="N80" s="580" t="e">
        <f>N79/N76</f>
        <v>#REF!</v>
      </c>
      <c r="O80" s="79" t="e">
        <f t="shared" si="22"/>
        <v>#REF!</v>
      </c>
      <c r="P80" s="97" t="e">
        <f t="shared" si="23"/>
        <v>#REF!</v>
      </c>
      <c r="Q80" s="79" t="e">
        <f t="shared" si="24"/>
        <v>#REF!</v>
      </c>
      <c r="R80" s="594" t="e">
        <f t="shared" si="25"/>
        <v>#REF!</v>
      </c>
    </row>
    <row r="81" spans="1:27" ht="30" hidden="1" customHeight="1">
      <c r="A81" s="1522"/>
      <c r="B81" s="1507"/>
      <c r="C81" s="1547" t="s">
        <v>18</v>
      </c>
      <c r="D81" s="533" t="s">
        <v>14</v>
      </c>
      <c r="E81" s="579">
        <v>52.939158283086272</v>
      </c>
      <c r="F81" s="579" t="e">
        <f>F77-F79</f>
        <v>#REF!</v>
      </c>
      <c r="G81" s="579" t="e">
        <f>G77-G79</f>
        <v>#REF!</v>
      </c>
      <c r="H81" s="79" t="e">
        <f t="shared" si="18"/>
        <v>#REF!</v>
      </c>
      <c r="I81" s="97" t="e">
        <f t="shared" si="19"/>
        <v>#REF!</v>
      </c>
      <c r="J81" s="79" t="e">
        <f t="shared" si="20"/>
        <v>#REF!</v>
      </c>
      <c r="K81" s="97" t="e">
        <f t="shared" si="21"/>
        <v>#REF!</v>
      </c>
      <c r="L81" s="587" t="e">
        <f>E81+ноябрь!L81</f>
        <v>#REF!</v>
      </c>
      <c r="M81" s="586" t="e">
        <f>F81+ноябрь!M81</f>
        <v>#REF!</v>
      </c>
      <c r="N81" s="586" t="e">
        <f>G81+ноябрь!N81</f>
        <v>#REF!</v>
      </c>
      <c r="O81" s="79" t="e">
        <f t="shared" si="22"/>
        <v>#REF!</v>
      </c>
      <c r="P81" s="97" t="e">
        <f t="shared" si="23"/>
        <v>#REF!</v>
      </c>
      <c r="Q81" s="79" t="e">
        <f t="shared" si="24"/>
        <v>#REF!</v>
      </c>
      <c r="R81" s="594" t="e">
        <f t="shared" si="25"/>
        <v>#REF!</v>
      </c>
    </row>
    <row r="82" spans="1:27" ht="30" hidden="1" customHeight="1">
      <c r="A82" s="1522"/>
      <c r="B82" s="1507"/>
      <c r="C82" s="1547"/>
      <c r="D82" s="533" t="s">
        <v>16</v>
      </c>
      <c r="E82" s="580">
        <v>5.1322699044380462E-3</v>
      </c>
      <c r="F82" s="580" t="e">
        <f>F81/F76</f>
        <v>#REF!</v>
      </c>
      <c r="G82" s="580" t="e">
        <f>G81/G76</f>
        <v>#REF!</v>
      </c>
      <c r="H82" s="79" t="e">
        <f t="shared" si="18"/>
        <v>#REF!</v>
      </c>
      <c r="I82" s="97" t="e">
        <f t="shared" si="19"/>
        <v>#REF!</v>
      </c>
      <c r="J82" s="79" t="e">
        <f t="shared" si="20"/>
        <v>#REF!</v>
      </c>
      <c r="K82" s="97" t="e">
        <f t="shared" si="21"/>
        <v>#REF!</v>
      </c>
      <c r="L82" s="588" t="e">
        <f>L81/L76</f>
        <v>#REF!</v>
      </c>
      <c r="M82" s="580" t="e">
        <f>M81/M76</f>
        <v>#REF!</v>
      </c>
      <c r="N82" s="580" t="e">
        <f>N81/N76</f>
        <v>#REF!</v>
      </c>
      <c r="O82" s="79" t="e">
        <f t="shared" si="22"/>
        <v>#REF!</v>
      </c>
      <c r="P82" s="97" t="e">
        <f t="shared" si="23"/>
        <v>#REF!</v>
      </c>
      <c r="Q82" s="79" t="e">
        <f t="shared" si="24"/>
        <v>#REF!</v>
      </c>
      <c r="R82" s="594" t="e">
        <f t="shared" si="25"/>
        <v>#REF!</v>
      </c>
    </row>
    <row r="83" spans="1:27" ht="30" customHeight="1">
      <c r="A83" s="1522"/>
      <c r="B83" s="1507"/>
      <c r="C83" s="513" t="s">
        <v>111</v>
      </c>
      <c r="D83" s="533" t="s">
        <v>14</v>
      </c>
      <c r="E83" s="582">
        <v>7456.7349999999997</v>
      </c>
      <c r="F83" s="582" t="e">
        <f>F76-F77</f>
        <v>#REF!</v>
      </c>
      <c r="G83" s="582">
        <f>G84+G85</f>
        <v>7181.2190000000001</v>
      </c>
      <c r="H83" s="79" t="e">
        <f t="shared" si="18"/>
        <v>#REF!</v>
      </c>
      <c r="I83" s="97" t="e">
        <f t="shared" si="19"/>
        <v>#REF!</v>
      </c>
      <c r="J83" s="79">
        <f t="shared" si="20"/>
        <v>-275.51599999999962</v>
      </c>
      <c r="K83" s="97">
        <f t="shared" si="21"/>
        <v>-3.6948610886668176E-2</v>
      </c>
      <c r="L83" s="589" t="e">
        <f>L76-L77</f>
        <v>#REF!</v>
      </c>
      <c r="M83" s="581" t="e">
        <f>M76-M77</f>
        <v>#REF!</v>
      </c>
      <c r="N83" s="581" t="e">
        <f>N76-N77</f>
        <v>#REF!</v>
      </c>
      <c r="O83" s="79" t="e">
        <f t="shared" si="22"/>
        <v>#REF!</v>
      </c>
      <c r="P83" s="97" t="e">
        <f t="shared" si="23"/>
        <v>#REF!</v>
      </c>
      <c r="Q83" s="79" t="e">
        <f t="shared" si="24"/>
        <v>#REF!</v>
      </c>
      <c r="R83" s="594" t="e">
        <f t="shared" si="25"/>
        <v>#REF!</v>
      </c>
    </row>
    <row r="84" spans="1:27" ht="30" customHeight="1">
      <c r="A84" s="1522"/>
      <c r="B84" s="1507"/>
      <c r="C84" s="518" t="s">
        <v>104</v>
      </c>
      <c r="D84" s="492" t="s">
        <v>14</v>
      </c>
      <c r="E84" s="582">
        <v>0</v>
      </c>
      <c r="F84" s="582"/>
      <c r="G84" s="582"/>
      <c r="H84" s="79">
        <f t="shared" si="18"/>
        <v>0</v>
      </c>
      <c r="I84" s="97" t="str">
        <f t="shared" si="19"/>
        <v xml:space="preserve"> </v>
      </c>
      <c r="J84" s="79">
        <f t="shared" si="20"/>
        <v>0</v>
      </c>
      <c r="K84" s="97" t="str">
        <f t="shared" si="21"/>
        <v xml:space="preserve"> </v>
      </c>
      <c r="L84" s="582" t="e">
        <f>E84+ноябрь!L84</f>
        <v>#REF!</v>
      </c>
      <c r="M84" s="582" t="e">
        <f>F84+ноябрь!M84</f>
        <v>#REF!</v>
      </c>
      <c r="N84" s="582" t="e">
        <f>G84+ноябрь!N84</f>
        <v>#REF!</v>
      </c>
      <c r="O84" s="79" t="e">
        <f t="shared" si="22"/>
        <v>#REF!</v>
      </c>
      <c r="P84" s="97" t="e">
        <f t="shared" si="23"/>
        <v>#REF!</v>
      </c>
      <c r="Q84" s="79" t="e">
        <f t="shared" si="24"/>
        <v>#REF!</v>
      </c>
      <c r="R84" s="594" t="e">
        <f t="shared" si="25"/>
        <v>#REF!</v>
      </c>
    </row>
    <row r="85" spans="1:27" ht="30" customHeight="1" thickBot="1">
      <c r="A85" s="1523"/>
      <c r="B85" s="1525"/>
      <c r="C85" s="525" t="s">
        <v>106</v>
      </c>
      <c r="D85" s="526" t="s">
        <v>14</v>
      </c>
      <c r="E85" s="584">
        <f>E83-E84</f>
        <v>7456.7349999999997</v>
      </c>
      <c r="F85" s="584" t="e">
        <f>F83-F84</f>
        <v>#REF!</v>
      </c>
      <c r="G85" s="584">
        <v>7181.2190000000001</v>
      </c>
      <c r="H85" s="599" t="e">
        <f t="shared" si="18"/>
        <v>#REF!</v>
      </c>
      <c r="I85" s="600" t="e">
        <f t="shared" si="19"/>
        <v>#REF!</v>
      </c>
      <c r="J85" s="599">
        <f t="shared" si="20"/>
        <v>-275.51599999999962</v>
      </c>
      <c r="K85" s="600">
        <f t="shared" si="21"/>
        <v>-3.6948610886668176E-2</v>
      </c>
      <c r="L85" s="582" t="e">
        <f>E85+ноябрь!L85</f>
        <v>#REF!</v>
      </c>
      <c r="M85" s="582" t="e">
        <f>F85+ноябрь!M85</f>
        <v>#REF!</v>
      </c>
      <c r="N85" s="582" t="e">
        <f>G85+ноябрь!N85</f>
        <v>#REF!</v>
      </c>
      <c r="O85" s="599" t="e">
        <f t="shared" si="22"/>
        <v>#REF!</v>
      </c>
      <c r="P85" s="600" t="e">
        <f t="shared" si="23"/>
        <v>#REF!</v>
      </c>
      <c r="Q85" s="599" t="e">
        <f t="shared" si="24"/>
        <v>#REF!</v>
      </c>
      <c r="R85" s="601" t="e">
        <f t="shared" si="25"/>
        <v>#REF!</v>
      </c>
    </row>
    <row r="86" spans="1:27" ht="30" customHeight="1">
      <c r="A86" s="1526">
        <v>8</v>
      </c>
      <c r="B86" s="1528" t="s">
        <v>9</v>
      </c>
      <c r="C86" s="531" t="s">
        <v>19</v>
      </c>
      <c r="D86" s="531" t="s">
        <v>14</v>
      </c>
      <c r="E86" s="577">
        <v>5571.9840000000004</v>
      </c>
      <c r="F86" s="578" t="e">
        <f>#REF!</f>
        <v>#REF!</v>
      </c>
      <c r="G86" s="578">
        <f>G87+G93</f>
        <v>5440.4070000000002</v>
      </c>
      <c r="H86" s="591" t="e">
        <f t="shared" si="18"/>
        <v>#REF!</v>
      </c>
      <c r="I86" s="592" t="e">
        <f t="shared" si="19"/>
        <v>#REF!</v>
      </c>
      <c r="J86" s="591">
        <f t="shared" si="20"/>
        <v>-131.57700000000023</v>
      </c>
      <c r="K86" s="592">
        <f t="shared" si="21"/>
        <v>-2.3614030478192365E-2</v>
      </c>
      <c r="L86" s="606" t="e">
        <f>E86+ноябрь!L86</f>
        <v>#REF!</v>
      </c>
      <c r="M86" s="606" t="e">
        <f>F86+ноябрь!M86</f>
        <v>#REF!</v>
      </c>
      <c r="N86" s="606" t="e">
        <f>G86+ноябрь!N86</f>
        <v>#REF!</v>
      </c>
      <c r="O86" s="591" t="e">
        <f t="shared" si="22"/>
        <v>#REF!</v>
      </c>
      <c r="P86" s="592" t="e">
        <f t="shared" si="23"/>
        <v>#REF!</v>
      </c>
      <c r="Q86" s="591" t="e">
        <f t="shared" si="24"/>
        <v>#REF!</v>
      </c>
      <c r="R86" s="593" t="e">
        <f t="shared" si="25"/>
        <v>#REF!</v>
      </c>
      <c r="AA86" t="e">
        <f>N86-Z86</f>
        <v>#REF!</v>
      </c>
    </row>
    <row r="87" spans="1:27" ht="30" customHeight="1">
      <c r="A87" s="1522"/>
      <c r="B87" s="1507"/>
      <c r="C87" s="1547" t="s">
        <v>15</v>
      </c>
      <c r="D87" s="533" t="s">
        <v>14</v>
      </c>
      <c r="E87" s="579">
        <v>1614.395</v>
      </c>
      <c r="F87" s="579" t="e">
        <f>#REF!</f>
        <v>#REF!</v>
      </c>
      <c r="G87" s="579">
        <v>1238.674</v>
      </c>
      <c r="H87" s="79" t="e">
        <f t="shared" si="18"/>
        <v>#REF!</v>
      </c>
      <c r="I87" s="97" t="e">
        <f t="shared" si="19"/>
        <v>#REF!</v>
      </c>
      <c r="J87" s="79">
        <f t="shared" si="20"/>
        <v>-375.721</v>
      </c>
      <c r="K87" s="97">
        <f t="shared" si="21"/>
        <v>-0.23273176638926657</v>
      </c>
      <c r="L87" s="586" t="e">
        <f>E87+ноябрь!L87</f>
        <v>#REF!</v>
      </c>
      <c r="M87" s="586" t="e">
        <f>F87+ноябрь!M87</f>
        <v>#REF!</v>
      </c>
      <c r="N87" s="586" t="e">
        <f>G87+ноябрь!N87</f>
        <v>#REF!</v>
      </c>
      <c r="O87" s="79" t="e">
        <f t="shared" si="22"/>
        <v>#REF!</v>
      </c>
      <c r="P87" s="97" t="e">
        <f t="shared" si="23"/>
        <v>#REF!</v>
      </c>
      <c r="Q87" s="79" t="e">
        <f t="shared" si="24"/>
        <v>#REF!</v>
      </c>
      <c r="R87" s="594" t="e">
        <f t="shared" si="25"/>
        <v>#REF!</v>
      </c>
    </row>
    <row r="88" spans="1:27" ht="30" customHeight="1">
      <c r="A88" s="1522"/>
      <c r="B88" s="1507"/>
      <c r="C88" s="1547"/>
      <c r="D88" s="533" t="s">
        <v>16</v>
      </c>
      <c r="E88" s="580">
        <f>E87/E86</f>
        <v>0.28973432084514239</v>
      </c>
      <c r="F88" s="580" t="e">
        <f>F87/F86</f>
        <v>#REF!</v>
      </c>
      <c r="G88" s="580">
        <f>G87/G86</f>
        <v>0.22768039229417944</v>
      </c>
      <c r="H88" s="595"/>
      <c r="I88" s="596" t="e">
        <f>G88-F88</f>
        <v>#REF!</v>
      </c>
      <c r="J88" s="597"/>
      <c r="K88" s="596">
        <f>G88-E88</f>
        <v>-6.205392855096295E-2</v>
      </c>
      <c r="L88" s="590" t="e">
        <f>L87/L86</f>
        <v>#REF!</v>
      </c>
      <c r="M88" s="580" t="e">
        <f>M87/M86</f>
        <v>#REF!</v>
      </c>
      <c r="N88" s="580" t="e">
        <f>N87/N86</f>
        <v>#REF!</v>
      </c>
      <c r="O88" s="595"/>
      <c r="P88" s="596" t="e">
        <f>N88-M88</f>
        <v>#REF!</v>
      </c>
      <c r="Q88" s="597"/>
      <c r="R88" s="598" t="e">
        <f>N88-L88</f>
        <v>#REF!</v>
      </c>
    </row>
    <row r="89" spans="1:27" ht="30" hidden="1" customHeight="1">
      <c r="A89" s="1522"/>
      <c r="B89" s="1507"/>
      <c r="C89" s="1547" t="s">
        <v>17</v>
      </c>
      <c r="D89" s="533" t="s">
        <v>14</v>
      </c>
      <c r="E89" s="579">
        <v>1698.9580000000001</v>
      </c>
      <c r="F89" s="579" t="e">
        <f>#REF!</f>
        <v>#REF!</v>
      </c>
      <c r="G89" s="579" t="e">
        <f>F90*G86</f>
        <v>#REF!</v>
      </c>
      <c r="H89" s="79" t="e">
        <f t="shared" si="18"/>
        <v>#REF!</v>
      </c>
      <c r="I89" s="97" t="e">
        <f t="shared" si="19"/>
        <v>#REF!</v>
      </c>
      <c r="J89" s="79" t="e">
        <f t="shared" si="20"/>
        <v>#REF!</v>
      </c>
      <c r="K89" s="97" t="e">
        <f t="shared" si="21"/>
        <v>#REF!</v>
      </c>
      <c r="L89" s="587" t="e">
        <f>E89+ноябрь!L89</f>
        <v>#REF!</v>
      </c>
      <c r="M89" s="586" t="e">
        <f>F89+ноябрь!M89</f>
        <v>#REF!</v>
      </c>
      <c r="N89" s="586" t="e">
        <f>G89+ноябрь!N89</f>
        <v>#REF!</v>
      </c>
      <c r="O89" s="79" t="e">
        <f t="shared" si="22"/>
        <v>#REF!</v>
      </c>
      <c r="P89" s="97" t="e">
        <f t="shared" si="23"/>
        <v>#REF!</v>
      </c>
      <c r="Q89" s="79" t="e">
        <f t="shared" si="24"/>
        <v>#REF!</v>
      </c>
      <c r="R89" s="594" t="e">
        <f t="shared" si="25"/>
        <v>#REF!</v>
      </c>
    </row>
    <row r="90" spans="1:27" ht="30" hidden="1" customHeight="1">
      <c r="A90" s="1522"/>
      <c r="B90" s="1507"/>
      <c r="C90" s="1547"/>
      <c r="D90" s="533" t="s">
        <v>16</v>
      </c>
      <c r="E90" s="580">
        <v>0.30491078222765894</v>
      </c>
      <c r="F90" s="580" t="e">
        <f>F89/F86</f>
        <v>#REF!</v>
      </c>
      <c r="G90" s="580" t="e">
        <f>G89/G86</f>
        <v>#REF!</v>
      </c>
      <c r="H90" s="79" t="e">
        <f t="shared" si="18"/>
        <v>#REF!</v>
      </c>
      <c r="I90" s="97" t="e">
        <f t="shared" si="19"/>
        <v>#REF!</v>
      </c>
      <c r="J90" s="79" t="e">
        <f t="shared" si="20"/>
        <v>#REF!</v>
      </c>
      <c r="K90" s="97" t="e">
        <f t="shared" si="21"/>
        <v>#REF!</v>
      </c>
      <c r="L90" s="588" t="e">
        <f>L89/L86</f>
        <v>#REF!</v>
      </c>
      <c r="M90" s="580" t="e">
        <f>M89/M86</f>
        <v>#REF!</v>
      </c>
      <c r="N90" s="580" t="e">
        <f>N89/N86</f>
        <v>#REF!</v>
      </c>
      <c r="O90" s="79" t="e">
        <f t="shared" si="22"/>
        <v>#REF!</v>
      </c>
      <c r="P90" s="97" t="e">
        <f t="shared" si="23"/>
        <v>#REF!</v>
      </c>
      <c r="Q90" s="79" t="e">
        <f t="shared" si="24"/>
        <v>#REF!</v>
      </c>
      <c r="R90" s="594" t="e">
        <f t="shared" si="25"/>
        <v>#REF!</v>
      </c>
    </row>
    <row r="91" spans="1:27" ht="30" hidden="1" customHeight="1">
      <c r="A91" s="1522"/>
      <c r="B91" s="1507"/>
      <c r="C91" s="1547" t="s">
        <v>18</v>
      </c>
      <c r="D91" s="533" t="s">
        <v>14</v>
      </c>
      <c r="E91" s="579">
        <v>55.770801503637585</v>
      </c>
      <c r="F91" s="579" t="e">
        <f>F87-F89</f>
        <v>#REF!</v>
      </c>
      <c r="G91" s="579" t="e">
        <f>G87-G89</f>
        <v>#REF!</v>
      </c>
      <c r="H91" s="79" t="e">
        <f t="shared" si="18"/>
        <v>#REF!</v>
      </c>
      <c r="I91" s="97" t="e">
        <f t="shared" si="19"/>
        <v>#REF!</v>
      </c>
      <c r="J91" s="79" t="e">
        <f t="shared" si="20"/>
        <v>#REF!</v>
      </c>
      <c r="K91" s="97" t="e">
        <f t="shared" si="21"/>
        <v>#REF!</v>
      </c>
      <c r="L91" s="587" t="e">
        <f>E91+ноябрь!L91</f>
        <v>#REF!</v>
      </c>
      <c r="M91" s="586" t="e">
        <f>F91+ноябрь!M91</f>
        <v>#REF!</v>
      </c>
      <c r="N91" s="586" t="e">
        <f>G91+ноябрь!N91</f>
        <v>#REF!</v>
      </c>
      <c r="O91" s="79" t="e">
        <f t="shared" si="22"/>
        <v>#REF!</v>
      </c>
      <c r="P91" s="97" t="e">
        <f t="shared" si="23"/>
        <v>#REF!</v>
      </c>
      <c r="Q91" s="79" t="e">
        <f t="shared" si="24"/>
        <v>#REF!</v>
      </c>
      <c r="R91" s="594" t="e">
        <f t="shared" si="25"/>
        <v>#REF!</v>
      </c>
    </row>
    <row r="92" spans="1:27" ht="30" hidden="1" customHeight="1">
      <c r="A92" s="1522"/>
      <c r="B92" s="1507"/>
      <c r="C92" s="1547"/>
      <c r="D92" s="533" t="s">
        <v>16</v>
      </c>
      <c r="E92" s="580">
        <v>5.1322699044380462E-3</v>
      </c>
      <c r="F92" s="580" t="e">
        <f>F91/F86</f>
        <v>#REF!</v>
      </c>
      <c r="G92" s="580" t="e">
        <f>G91/G86</f>
        <v>#REF!</v>
      </c>
      <c r="H92" s="79" t="e">
        <f t="shared" si="18"/>
        <v>#REF!</v>
      </c>
      <c r="I92" s="97" t="e">
        <f t="shared" si="19"/>
        <v>#REF!</v>
      </c>
      <c r="J92" s="79" t="e">
        <f t="shared" si="20"/>
        <v>#REF!</v>
      </c>
      <c r="K92" s="97" t="e">
        <f t="shared" si="21"/>
        <v>#REF!</v>
      </c>
      <c r="L92" s="588" t="e">
        <f>L91/L86</f>
        <v>#REF!</v>
      </c>
      <c r="M92" s="580" t="e">
        <f>M91/M86</f>
        <v>#REF!</v>
      </c>
      <c r="N92" s="580" t="e">
        <f>N91/N86</f>
        <v>#REF!</v>
      </c>
      <c r="O92" s="79" t="e">
        <f t="shared" si="22"/>
        <v>#REF!</v>
      </c>
      <c r="P92" s="97" t="e">
        <f t="shared" si="23"/>
        <v>#REF!</v>
      </c>
      <c r="Q92" s="79" t="e">
        <f t="shared" si="24"/>
        <v>#REF!</v>
      </c>
      <c r="R92" s="594" t="e">
        <f t="shared" si="25"/>
        <v>#REF!</v>
      </c>
    </row>
    <row r="93" spans="1:27" ht="30" customHeight="1">
      <c r="A93" s="1522"/>
      <c r="B93" s="1507"/>
      <c r="C93" s="513" t="s">
        <v>111</v>
      </c>
      <c r="D93" s="533" t="s">
        <v>14</v>
      </c>
      <c r="E93" s="582">
        <v>3957.5889999999999</v>
      </c>
      <c r="F93" s="582" t="e">
        <f>F86-F87</f>
        <v>#REF!</v>
      </c>
      <c r="G93" s="582">
        <f>G94+G95</f>
        <v>4201.7330000000002</v>
      </c>
      <c r="H93" s="79" t="e">
        <f t="shared" si="18"/>
        <v>#REF!</v>
      </c>
      <c r="I93" s="97" t="e">
        <f t="shared" si="19"/>
        <v>#REF!</v>
      </c>
      <c r="J93" s="79">
        <f t="shared" si="20"/>
        <v>244.14400000000023</v>
      </c>
      <c r="K93" s="97">
        <f t="shared" si="21"/>
        <v>6.169008454389787E-2</v>
      </c>
      <c r="L93" s="589" t="e">
        <f>L86-L87</f>
        <v>#REF!</v>
      </c>
      <c r="M93" s="581" t="e">
        <f>M86-M87</f>
        <v>#REF!</v>
      </c>
      <c r="N93" s="581" t="e">
        <f>N86-N87</f>
        <v>#REF!</v>
      </c>
      <c r="O93" s="79" t="e">
        <f t="shared" si="22"/>
        <v>#REF!</v>
      </c>
      <c r="P93" s="97" t="e">
        <f t="shared" si="23"/>
        <v>#REF!</v>
      </c>
      <c r="Q93" s="79" t="e">
        <f t="shared" si="24"/>
        <v>#REF!</v>
      </c>
      <c r="R93" s="594" t="e">
        <f t="shared" si="25"/>
        <v>#REF!</v>
      </c>
    </row>
    <row r="94" spans="1:27" ht="30" customHeight="1">
      <c r="A94" s="1522"/>
      <c r="B94" s="1507"/>
      <c r="C94" s="518" t="s">
        <v>104</v>
      </c>
      <c r="D94" s="492" t="s">
        <v>14</v>
      </c>
      <c r="E94" s="582">
        <v>402.52100000000002</v>
      </c>
      <c r="F94" s="582">
        <f>'Баланс ВОЭК (план 2013)'!N13</f>
        <v>302.64400000000001</v>
      </c>
      <c r="G94" s="582">
        <v>369.18700000000001</v>
      </c>
      <c r="H94" s="79">
        <f t="shared" si="18"/>
        <v>66.543000000000006</v>
      </c>
      <c r="I94" s="97">
        <f t="shared" si="19"/>
        <v>0.21987219307172787</v>
      </c>
      <c r="J94" s="79">
        <f t="shared" si="20"/>
        <v>-33.334000000000003</v>
      </c>
      <c r="K94" s="97">
        <f t="shared" si="21"/>
        <v>-8.2813070622402313E-2</v>
      </c>
      <c r="L94" s="582" t="e">
        <f>E94+ноябрь!L94</f>
        <v>#REF!</v>
      </c>
      <c r="M94" s="582" t="e">
        <f>F94+ноябрь!M94</f>
        <v>#REF!</v>
      </c>
      <c r="N94" s="582" t="e">
        <f>G94+ноябрь!N94</f>
        <v>#REF!</v>
      </c>
      <c r="O94" s="79" t="e">
        <f t="shared" si="22"/>
        <v>#REF!</v>
      </c>
      <c r="P94" s="97" t="e">
        <f t="shared" si="23"/>
        <v>#REF!</v>
      </c>
      <c r="Q94" s="79" t="e">
        <f t="shared" si="24"/>
        <v>#REF!</v>
      </c>
      <c r="R94" s="594" t="e">
        <f t="shared" si="25"/>
        <v>#REF!</v>
      </c>
    </row>
    <row r="95" spans="1:27" ht="30" customHeight="1" thickBot="1">
      <c r="A95" s="1523"/>
      <c r="B95" s="1525"/>
      <c r="C95" s="525" t="s">
        <v>106</v>
      </c>
      <c r="D95" s="526" t="s">
        <v>14</v>
      </c>
      <c r="E95" s="584">
        <f>E93-E94</f>
        <v>3555.0679999999998</v>
      </c>
      <c r="F95" s="584" t="e">
        <f>F93-F94</f>
        <v>#REF!</v>
      </c>
      <c r="G95" s="584">
        <v>3832.5459999999998</v>
      </c>
      <c r="H95" s="599" t="e">
        <f t="shared" si="18"/>
        <v>#REF!</v>
      </c>
      <c r="I95" s="600" t="e">
        <f t="shared" si="19"/>
        <v>#REF!</v>
      </c>
      <c r="J95" s="599">
        <f t="shared" si="20"/>
        <v>277.47800000000007</v>
      </c>
      <c r="K95" s="600">
        <f t="shared" si="21"/>
        <v>7.8051390296894479E-2</v>
      </c>
      <c r="L95" s="582" t="e">
        <f>E95+ноябрь!L95</f>
        <v>#REF!</v>
      </c>
      <c r="M95" s="582" t="e">
        <f>F95+ноябрь!M95</f>
        <v>#REF!</v>
      </c>
      <c r="N95" s="582" t="e">
        <f>G95+ноябрь!N95</f>
        <v>#REF!</v>
      </c>
      <c r="O95" s="599" t="e">
        <f t="shared" si="22"/>
        <v>#REF!</v>
      </c>
      <c r="P95" s="600" t="e">
        <f t="shared" si="23"/>
        <v>#REF!</v>
      </c>
      <c r="Q95" s="599" t="e">
        <f t="shared" si="24"/>
        <v>#REF!</v>
      </c>
      <c r="R95" s="601" t="e">
        <f t="shared" si="25"/>
        <v>#REF!</v>
      </c>
    </row>
    <row r="96" spans="1:27" ht="30" customHeight="1">
      <c r="A96" s="1526">
        <v>9</v>
      </c>
      <c r="B96" s="1528" t="s">
        <v>10</v>
      </c>
      <c r="C96" s="531" t="s">
        <v>19</v>
      </c>
      <c r="D96" s="531" t="s">
        <v>14</v>
      </c>
      <c r="E96" s="577">
        <v>8957.2860000000001</v>
      </c>
      <c r="F96" s="578" t="e">
        <f>#REF!</f>
        <v>#REF!</v>
      </c>
      <c r="G96" s="578">
        <f>G97+G103</f>
        <v>8982.5959999999995</v>
      </c>
      <c r="H96" s="591" t="e">
        <f t="shared" si="18"/>
        <v>#REF!</v>
      </c>
      <c r="I96" s="592" t="e">
        <f t="shared" si="19"/>
        <v>#REF!</v>
      </c>
      <c r="J96" s="591">
        <f t="shared" si="20"/>
        <v>25.309999999999491</v>
      </c>
      <c r="K96" s="592">
        <f t="shared" si="21"/>
        <v>2.8256326748972277E-3</v>
      </c>
      <c r="L96" s="606" t="e">
        <f>E96+ноябрь!L96</f>
        <v>#REF!</v>
      </c>
      <c r="M96" s="606" t="e">
        <f>F96+ноябрь!M96</f>
        <v>#REF!</v>
      </c>
      <c r="N96" s="606" t="e">
        <f>G96+ноябрь!N96</f>
        <v>#REF!</v>
      </c>
      <c r="O96" s="591" t="e">
        <f t="shared" si="22"/>
        <v>#REF!</v>
      </c>
      <c r="P96" s="592" t="e">
        <f t="shared" si="23"/>
        <v>#REF!</v>
      </c>
      <c r="Q96" s="591" t="e">
        <f t="shared" si="24"/>
        <v>#REF!</v>
      </c>
      <c r="R96" s="593" t="e">
        <f t="shared" si="25"/>
        <v>#REF!</v>
      </c>
      <c r="AA96" t="e">
        <f>N96-Z96</f>
        <v>#REF!</v>
      </c>
    </row>
    <row r="97" spans="1:27" ht="30" customHeight="1">
      <c r="A97" s="1522"/>
      <c r="B97" s="1507"/>
      <c r="C97" s="1547" t="s">
        <v>15</v>
      </c>
      <c r="D97" s="533" t="s">
        <v>14</v>
      </c>
      <c r="E97" s="579">
        <v>2214.3589999999999</v>
      </c>
      <c r="F97" s="579" t="e">
        <f>#REF!</f>
        <v>#REF!</v>
      </c>
      <c r="G97" s="579">
        <v>2022.625</v>
      </c>
      <c r="H97" s="79" t="e">
        <f t="shared" si="18"/>
        <v>#REF!</v>
      </c>
      <c r="I97" s="97" t="e">
        <f t="shared" si="19"/>
        <v>#REF!</v>
      </c>
      <c r="J97" s="79">
        <f t="shared" si="20"/>
        <v>-191.73399999999992</v>
      </c>
      <c r="K97" s="97">
        <f t="shared" si="21"/>
        <v>-8.6586682647213004E-2</v>
      </c>
      <c r="L97" s="586" t="e">
        <f>E97+ноябрь!L97</f>
        <v>#REF!</v>
      </c>
      <c r="M97" s="586" t="e">
        <f>F97+ноябрь!M97</f>
        <v>#REF!</v>
      </c>
      <c r="N97" s="586" t="e">
        <f>G97+ноябрь!N97</f>
        <v>#REF!</v>
      </c>
      <c r="O97" s="79" t="e">
        <f t="shared" si="22"/>
        <v>#REF!</v>
      </c>
      <c r="P97" s="97" t="e">
        <f t="shared" si="23"/>
        <v>#REF!</v>
      </c>
      <c r="Q97" s="79" t="e">
        <f t="shared" si="24"/>
        <v>#REF!</v>
      </c>
      <c r="R97" s="594" t="e">
        <f t="shared" si="25"/>
        <v>#REF!</v>
      </c>
    </row>
    <row r="98" spans="1:27" ht="30" customHeight="1">
      <c r="A98" s="1522"/>
      <c r="B98" s="1507"/>
      <c r="C98" s="1547"/>
      <c r="D98" s="533" t="s">
        <v>16</v>
      </c>
      <c r="E98" s="580">
        <f>E97/E96</f>
        <v>0.24721316255839101</v>
      </c>
      <c r="F98" s="580" t="e">
        <f>F97/F96</f>
        <v>#REF!</v>
      </c>
      <c r="G98" s="580">
        <f>G97/G96</f>
        <v>0.22517154283683694</v>
      </c>
      <c r="H98" s="595"/>
      <c r="I98" s="596" t="e">
        <f>G98-F98</f>
        <v>#REF!</v>
      </c>
      <c r="J98" s="597"/>
      <c r="K98" s="596">
        <f>G98-E98</f>
        <v>-2.2041619721554079E-2</v>
      </c>
      <c r="L98" s="590" t="e">
        <f>L97/L96</f>
        <v>#REF!</v>
      </c>
      <c r="M98" s="580" t="e">
        <f>M97/M96</f>
        <v>#REF!</v>
      </c>
      <c r="N98" s="580" t="e">
        <f>N97/N96</f>
        <v>#REF!</v>
      </c>
      <c r="O98" s="595"/>
      <c r="P98" s="596" t="e">
        <f>N98-M98</f>
        <v>#REF!</v>
      </c>
      <c r="Q98" s="597"/>
      <c r="R98" s="598" t="e">
        <f>N98-L98</f>
        <v>#REF!</v>
      </c>
    </row>
    <row r="99" spans="1:27" ht="30" hidden="1" customHeight="1">
      <c r="A99" s="1522"/>
      <c r="B99" s="1507"/>
      <c r="C99" s="1547" t="s">
        <v>17</v>
      </c>
      <c r="D99" s="533" t="s">
        <v>14</v>
      </c>
      <c r="E99" s="579">
        <v>2214.4929999999999</v>
      </c>
      <c r="F99" s="579" t="e">
        <f>#REF!</f>
        <v>#REF!</v>
      </c>
      <c r="G99" s="579" t="e">
        <f>F100*G96</f>
        <v>#REF!</v>
      </c>
      <c r="H99" s="79" t="e">
        <f t="shared" si="18"/>
        <v>#REF!</v>
      </c>
      <c r="I99" s="97" t="e">
        <f t="shared" si="19"/>
        <v>#REF!</v>
      </c>
      <c r="J99" s="79" t="e">
        <f t="shared" si="20"/>
        <v>#REF!</v>
      </c>
      <c r="K99" s="97" t="e">
        <f t="shared" si="21"/>
        <v>#REF!</v>
      </c>
      <c r="L99" s="587" t="e">
        <f>E99+ноябрь!L99</f>
        <v>#REF!</v>
      </c>
      <c r="M99" s="586" t="e">
        <f>F99+ноябрь!M99</f>
        <v>#REF!</v>
      </c>
      <c r="N99" s="586" t="e">
        <f>G99+ноябрь!N99</f>
        <v>#REF!</v>
      </c>
      <c r="O99" s="79" t="e">
        <f t="shared" si="22"/>
        <v>#REF!</v>
      </c>
      <c r="P99" s="97" t="e">
        <f t="shared" si="23"/>
        <v>#REF!</v>
      </c>
      <c r="Q99" s="79" t="e">
        <f t="shared" si="24"/>
        <v>#REF!</v>
      </c>
      <c r="R99" s="594" t="e">
        <f t="shared" si="25"/>
        <v>#REF!</v>
      </c>
    </row>
    <row r="100" spans="1:27" ht="30" hidden="1" customHeight="1">
      <c r="A100" s="1522"/>
      <c r="B100" s="1507"/>
      <c r="C100" s="1547"/>
      <c r="D100" s="533" t="s">
        <v>16</v>
      </c>
      <c r="E100" s="580">
        <v>0.24722812244691081</v>
      </c>
      <c r="F100" s="580" t="e">
        <f>F99/F96</f>
        <v>#REF!</v>
      </c>
      <c r="G100" s="580" t="e">
        <f>G99/G96</f>
        <v>#REF!</v>
      </c>
      <c r="H100" s="79" t="e">
        <f t="shared" si="18"/>
        <v>#REF!</v>
      </c>
      <c r="I100" s="97" t="e">
        <f t="shared" si="19"/>
        <v>#REF!</v>
      </c>
      <c r="J100" s="79" t="e">
        <f t="shared" si="20"/>
        <v>#REF!</v>
      </c>
      <c r="K100" s="97" t="e">
        <f t="shared" si="21"/>
        <v>#REF!</v>
      </c>
      <c r="L100" s="588" t="e">
        <f>L99/L96</f>
        <v>#REF!</v>
      </c>
      <c r="M100" s="580" t="e">
        <f>M99/M96</f>
        <v>#REF!</v>
      </c>
      <c r="N100" s="580" t="e">
        <f>N99/N96</f>
        <v>#REF!</v>
      </c>
      <c r="O100" s="79" t="e">
        <f t="shared" si="22"/>
        <v>#REF!</v>
      </c>
      <c r="P100" s="97" t="e">
        <f t="shared" si="23"/>
        <v>#REF!</v>
      </c>
      <c r="Q100" s="79" t="e">
        <f t="shared" si="24"/>
        <v>#REF!</v>
      </c>
      <c r="R100" s="594" t="e">
        <f t="shared" si="25"/>
        <v>#REF!</v>
      </c>
    </row>
    <row r="101" spans="1:27" ht="30" hidden="1" customHeight="1">
      <c r="A101" s="1522"/>
      <c r="B101" s="1507"/>
      <c r="C101" s="1547" t="s">
        <v>18</v>
      </c>
      <c r="D101" s="533" t="s">
        <v>14</v>
      </c>
      <c r="E101" s="579">
        <v>72.694158457612957</v>
      </c>
      <c r="F101" s="579" t="e">
        <f>F97-F99</f>
        <v>#REF!</v>
      </c>
      <c r="G101" s="579" t="e">
        <f>G97-G99</f>
        <v>#REF!</v>
      </c>
      <c r="H101" s="79" t="e">
        <f t="shared" si="18"/>
        <v>#REF!</v>
      </c>
      <c r="I101" s="97" t="e">
        <f t="shared" si="19"/>
        <v>#REF!</v>
      </c>
      <c r="J101" s="79" t="e">
        <f t="shared" si="20"/>
        <v>#REF!</v>
      </c>
      <c r="K101" s="97" t="e">
        <f t="shared" si="21"/>
        <v>#REF!</v>
      </c>
      <c r="L101" s="587" t="e">
        <f>E101+ноябрь!L101</f>
        <v>#REF!</v>
      </c>
      <c r="M101" s="586" t="e">
        <f>F101+ноябрь!M101</f>
        <v>#REF!</v>
      </c>
      <c r="N101" s="586" t="e">
        <f>G101+ноябрь!N101</f>
        <v>#REF!</v>
      </c>
      <c r="O101" s="79" t="e">
        <f t="shared" si="22"/>
        <v>#REF!</v>
      </c>
      <c r="P101" s="97" t="e">
        <f t="shared" si="23"/>
        <v>#REF!</v>
      </c>
      <c r="Q101" s="79" t="e">
        <f t="shared" si="24"/>
        <v>#REF!</v>
      </c>
      <c r="R101" s="594" t="e">
        <f t="shared" si="25"/>
        <v>#REF!</v>
      </c>
    </row>
    <row r="102" spans="1:27" ht="30" hidden="1" customHeight="1">
      <c r="A102" s="1522"/>
      <c r="B102" s="1507"/>
      <c r="C102" s="1547"/>
      <c r="D102" s="533" t="s">
        <v>16</v>
      </c>
      <c r="E102" s="580">
        <v>5.1322699044380462E-3</v>
      </c>
      <c r="F102" s="580" t="e">
        <f>F101/F96</f>
        <v>#REF!</v>
      </c>
      <c r="G102" s="580" t="e">
        <f>G101/G96</f>
        <v>#REF!</v>
      </c>
      <c r="H102" s="79" t="e">
        <f t="shared" si="18"/>
        <v>#REF!</v>
      </c>
      <c r="I102" s="97" t="e">
        <f t="shared" si="19"/>
        <v>#REF!</v>
      </c>
      <c r="J102" s="79" t="e">
        <f t="shared" si="20"/>
        <v>#REF!</v>
      </c>
      <c r="K102" s="97" t="e">
        <f t="shared" si="21"/>
        <v>#REF!</v>
      </c>
      <c r="L102" s="588" t="e">
        <f>L101/L96</f>
        <v>#REF!</v>
      </c>
      <c r="M102" s="580" t="e">
        <f>M101/M96</f>
        <v>#REF!</v>
      </c>
      <c r="N102" s="580" t="e">
        <f>N101/N96</f>
        <v>#REF!</v>
      </c>
      <c r="O102" s="79" t="e">
        <f t="shared" si="22"/>
        <v>#REF!</v>
      </c>
      <c r="P102" s="97" t="e">
        <f t="shared" si="23"/>
        <v>#REF!</v>
      </c>
      <c r="Q102" s="79" t="e">
        <f t="shared" si="24"/>
        <v>#REF!</v>
      </c>
      <c r="R102" s="594" t="e">
        <f t="shared" si="25"/>
        <v>#REF!</v>
      </c>
    </row>
    <row r="103" spans="1:27" ht="30" customHeight="1">
      <c r="A103" s="1522"/>
      <c r="B103" s="1507"/>
      <c r="C103" s="513" t="s">
        <v>111</v>
      </c>
      <c r="D103" s="533" t="s">
        <v>14</v>
      </c>
      <c r="E103" s="582">
        <v>6742.9269999999997</v>
      </c>
      <c r="F103" s="582" t="e">
        <f>F96-F97</f>
        <v>#REF!</v>
      </c>
      <c r="G103" s="582">
        <f>G104+G105</f>
        <v>6959.9709999999995</v>
      </c>
      <c r="H103" s="79" t="e">
        <f t="shared" si="18"/>
        <v>#REF!</v>
      </c>
      <c r="I103" s="97" t="e">
        <f t="shared" si="19"/>
        <v>#REF!</v>
      </c>
      <c r="J103" s="79">
        <f t="shared" si="20"/>
        <v>217.04399999999987</v>
      </c>
      <c r="K103" s="97">
        <f t="shared" si="21"/>
        <v>3.218839533632796E-2</v>
      </c>
      <c r="L103" s="589" t="e">
        <f>L96-L97</f>
        <v>#REF!</v>
      </c>
      <c r="M103" s="581" t="e">
        <f>M96-M97</f>
        <v>#REF!</v>
      </c>
      <c r="N103" s="581" t="e">
        <f>N96-N97</f>
        <v>#REF!</v>
      </c>
      <c r="O103" s="79" t="e">
        <f t="shared" si="22"/>
        <v>#REF!</v>
      </c>
      <c r="P103" s="97" t="e">
        <f t="shared" si="23"/>
        <v>#REF!</v>
      </c>
      <c r="Q103" s="79" t="e">
        <f t="shared" si="24"/>
        <v>#REF!</v>
      </c>
      <c r="R103" s="594" t="e">
        <f t="shared" si="25"/>
        <v>#REF!</v>
      </c>
    </row>
    <row r="104" spans="1:27" ht="30" customHeight="1">
      <c r="A104" s="1522"/>
      <c r="B104" s="1507"/>
      <c r="C104" s="518" t="s">
        <v>104</v>
      </c>
      <c r="D104" s="492" t="s">
        <v>14</v>
      </c>
      <c r="E104" s="582">
        <v>7.7359999999999998</v>
      </c>
      <c r="F104" s="582">
        <f>'Баланс ВОЭК (план 2013)'!N16+'Баланс ВОЭК (план 2013)'!N17</f>
        <v>7.3789999999999996</v>
      </c>
      <c r="G104" s="582">
        <v>3.7589999999999999</v>
      </c>
      <c r="H104" s="79">
        <f t="shared" si="18"/>
        <v>-3.6199999999999997</v>
      </c>
      <c r="I104" s="97">
        <f t="shared" si="19"/>
        <v>-0.49058137959073045</v>
      </c>
      <c r="J104" s="79">
        <f t="shared" si="20"/>
        <v>-3.9769999999999999</v>
      </c>
      <c r="K104" s="97">
        <f t="shared" si="21"/>
        <v>-0.51408996897621506</v>
      </c>
      <c r="L104" s="582" t="e">
        <f>E104+ноябрь!L104</f>
        <v>#REF!</v>
      </c>
      <c r="M104" s="582" t="e">
        <f>F104+ноябрь!M104</f>
        <v>#REF!</v>
      </c>
      <c r="N104" s="582" t="e">
        <f>G104+ноябрь!N104</f>
        <v>#REF!</v>
      </c>
      <c r="O104" s="79" t="e">
        <f t="shared" si="22"/>
        <v>#REF!</v>
      </c>
      <c r="P104" s="97" t="e">
        <f t="shared" si="23"/>
        <v>#REF!</v>
      </c>
      <c r="Q104" s="79" t="e">
        <f t="shared" si="24"/>
        <v>#REF!</v>
      </c>
      <c r="R104" s="594" t="e">
        <f t="shared" si="25"/>
        <v>#REF!</v>
      </c>
    </row>
    <row r="105" spans="1:27" ht="30" customHeight="1" thickBot="1">
      <c r="A105" s="1523"/>
      <c r="B105" s="1525"/>
      <c r="C105" s="525" t="s">
        <v>106</v>
      </c>
      <c r="D105" s="526" t="s">
        <v>14</v>
      </c>
      <c r="E105" s="584">
        <f>E103-E104</f>
        <v>6735.1909999999998</v>
      </c>
      <c r="F105" s="584" t="e">
        <f>F103-F104</f>
        <v>#REF!</v>
      </c>
      <c r="G105" s="584">
        <v>6956.2119999999995</v>
      </c>
      <c r="H105" s="599" t="e">
        <f t="shared" si="18"/>
        <v>#REF!</v>
      </c>
      <c r="I105" s="600" t="e">
        <f t="shared" si="19"/>
        <v>#REF!</v>
      </c>
      <c r="J105" s="599">
        <f t="shared" si="20"/>
        <v>221.02099999999973</v>
      </c>
      <c r="K105" s="600">
        <f t="shared" si="21"/>
        <v>3.2815847390222454E-2</v>
      </c>
      <c r="L105" s="582" t="e">
        <f>E105+ноябрь!L105</f>
        <v>#REF!</v>
      </c>
      <c r="M105" s="582" t="e">
        <f>F105+ноябрь!M105</f>
        <v>#REF!</v>
      </c>
      <c r="N105" s="582" t="e">
        <f>G105+ноябрь!N105</f>
        <v>#REF!</v>
      </c>
      <c r="O105" s="599" t="e">
        <f t="shared" si="22"/>
        <v>#REF!</v>
      </c>
      <c r="P105" s="600" t="e">
        <f t="shared" si="23"/>
        <v>#REF!</v>
      </c>
      <c r="Q105" s="599" t="e">
        <f t="shared" si="24"/>
        <v>#REF!</v>
      </c>
      <c r="R105" s="601" t="e">
        <f t="shared" si="25"/>
        <v>#REF!</v>
      </c>
    </row>
    <row r="106" spans="1:27" ht="30" customHeight="1">
      <c r="A106" s="1526">
        <v>10</v>
      </c>
      <c r="B106" s="1528" t="s">
        <v>12</v>
      </c>
      <c r="C106" s="531" t="s">
        <v>19</v>
      </c>
      <c r="D106" s="531" t="s">
        <v>14</v>
      </c>
      <c r="E106" s="577">
        <v>490.14</v>
      </c>
      <c r="F106" s="578" t="e">
        <f>#REF!</f>
        <v>#REF!</v>
      </c>
      <c r="G106" s="578">
        <f>G107+G113</f>
        <v>465.012</v>
      </c>
      <c r="H106" s="591" t="e">
        <f t="shared" si="18"/>
        <v>#REF!</v>
      </c>
      <c r="I106" s="592" t="e">
        <f t="shared" si="19"/>
        <v>#REF!</v>
      </c>
      <c r="J106" s="591">
        <f t="shared" si="20"/>
        <v>-25.127999999999986</v>
      </c>
      <c r="K106" s="592">
        <f t="shared" si="21"/>
        <v>-5.1266984943077458E-2</v>
      </c>
      <c r="L106" s="606" t="e">
        <f>E106+ноябрь!L106</f>
        <v>#REF!</v>
      </c>
      <c r="M106" s="606" t="e">
        <f>F106+ноябрь!M106</f>
        <v>#REF!</v>
      </c>
      <c r="N106" s="606" t="e">
        <f>G106+ноябрь!N106</f>
        <v>#REF!</v>
      </c>
      <c r="O106" s="591" t="e">
        <f t="shared" si="22"/>
        <v>#REF!</v>
      </c>
      <c r="P106" s="592" t="e">
        <f t="shared" si="23"/>
        <v>#REF!</v>
      </c>
      <c r="Q106" s="591" t="e">
        <f t="shared" si="24"/>
        <v>#REF!</v>
      </c>
      <c r="R106" s="593" t="e">
        <f t="shared" si="25"/>
        <v>#REF!</v>
      </c>
      <c r="AA106" t="e">
        <f>N106-Z106</f>
        <v>#REF!</v>
      </c>
    </row>
    <row r="107" spans="1:27" ht="30" customHeight="1">
      <c r="A107" s="1522"/>
      <c r="B107" s="1507"/>
      <c r="C107" s="1547" t="s">
        <v>15</v>
      </c>
      <c r="D107" s="533" t="s">
        <v>14</v>
      </c>
      <c r="E107" s="579">
        <v>124.86199999999999</v>
      </c>
      <c r="F107" s="579" t="e">
        <f>#REF!</f>
        <v>#REF!</v>
      </c>
      <c r="G107" s="579">
        <v>80.983000000000004</v>
      </c>
      <c r="H107" s="79" t="e">
        <f t="shared" si="18"/>
        <v>#REF!</v>
      </c>
      <c r="I107" s="97" t="e">
        <f t="shared" si="19"/>
        <v>#REF!</v>
      </c>
      <c r="J107" s="79">
        <f t="shared" si="20"/>
        <v>-43.878999999999991</v>
      </c>
      <c r="K107" s="97">
        <f t="shared" si="21"/>
        <v>-0.35141996764427924</v>
      </c>
      <c r="L107" s="586" t="e">
        <f>E107+ноябрь!L107</f>
        <v>#REF!</v>
      </c>
      <c r="M107" s="586" t="e">
        <f>F107+ноябрь!M107</f>
        <v>#REF!</v>
      </c>
      <c r="N107" s="586" t="e">
        <f>G107+ноябрь!N107</f>
        <v>#REF!</v>
      </c>
      <c r="O107" s="79" t="e">
        <f t="shared" si="22"/>
        <v>#REF!</v>
      </c>
      <c r="P107" s="97" t="e">
        <f t="shared" si="23"/>
        <v>#REF!</v>
      </c>
      <c r="Q107" s="79" t="e">
        <f t="shared" si="24"/>
        <v>#REF!</v>
      </c>
      <c r="R107" s="594" t="e">
        <f t="shared" si="25"/>
        <v>#REF!</v>
      </c>
    </row>
    <row r="108" spans="1:27" ht="30" customHeight="1">
      <c r="A108" s="1522"/>
      <c r="B108" s="1507"/>
      <c r="C108" s="1547"/>
      <c r="D108" s="533" t="s">
        <v>16</v>
      </c>
      <c r="E108" s="580">
        <v>0.25474762312808585</v>
      </c>
      <c r="F108" s="580" t="e">
        <f>F107/F106</f>
        <v>#REF!</v>
      </c>
      <c r="G108" s="580">
        <f>G107/G106</f>
        <v>0.17415249498937663</v>
      </c>
      <c r="H108" s="595"/>
      <c r="I108" s="596" t="e">
        <f>G108-F108</f>
        <v>#REF!</v>
      </c>
      <c r="J108" s="597"/>
      <c r="K108" s="596">
        <f>G108-E108</f>
        <v>-8.0595128138709227E-2</v>
      </c>
      <c r="L108" s="590" t="e">
        <f>L107/L106</f>
        <v>#REF!</v>
      </c>
      <c r="M108" s="580" t="e">
        <f>M107/M106</f>
        <v>#REF!</v>
      </c>
      <c r="N108" s="580" t="e">
        <f>N107/N106</f>
        <v>#REF!</v>
      </c>
      <c r="O108" s="595"/>
      <c r="P108" s="596" t="e">
        <f>N108-M108</f>
        <v>#REF!</v>
      </c>
      <c r="Q108" s="597"/>
      <c r="R108" s="598" t="e">
        <f>N108-L108</f>
        <v>#REF!</v>
      </c>
    </row>
    <row r="109" spans="1:27" ht="30" hidden="1" customHeight="1">
      <c r="A109" s="1522"/>
      <c r="B109" s="1507"/>
      <c r="C109" s="1547" t="s">
        <v>17</v>
      </c>
      <c r="D109" s="533" t="s">
        <v>14</v>
      </c>
      <c r="E109" s="579">
        <v>69.456000000000003</v>
      </c>
      <c r="F109" s="579" t="e">
        <f>#REF!</f>
        <v>#REF!</v>
      </c>
      <c r="G109" s="579" t="e">
        <f>F110*G106</f>
        <v>#REF!</v>
      </c>
      <c r="H109" s="79" t="e">
        <f t="shared" si="18"/>
        <v>#REF!</v>
      </c>
      <c r="I109" s="97" t="e">
        <f t="shared" si="19"/>
        <v>#REF!</v>
      </c>
      <c r="J109" s="79" t="e">
        <f t="shared" si="20"/>
        <v>#REF!</v>
      </c>
      <c r="K109" s="97" t="e">
        <f t="shared" si="21"/>
        <v>#REF!</v>
      </c>
      <c r="L109" s="587" t="e">
        <f>E109+ноябрь!L109</f>
        <v>#REF!</v>
      </c>
      <c r="M109" s="586" t="e">
        <f>F109+ноябрь!M109</f>
        <v>#REF!</v>
      </c>
      <c r="N109" s="586" t="e">
        <f>G109+ноябрь!N109</f>
        <v>#REF!</v>
      </c>
      <c r="O109" s="79" t="e">
        <f t="shared" si="22"/>
        <v>#REF!</v>
      </c>
      <c r="P109" s="97" t="e">
        <f t="shared" si="23"/>
        <v>#REF!</v>
      </c>
      <c r="Q109" s="79" t="e">
        <f t="shared" si="24"/>
        <v>#REF!</v>
      </c>
      <c r="R109" s="594" t="e">
        <f t="shared" si="25"/>
        <v>#REF!</v>
      </c>
    </row>
    <row r="110" spans="1:27" ht="30" hidden="1" customHeight="1">
      <c r="A110" s="1522"/>
      <c r="B110" s="1507"/>
      <c r="C110" s="1547"/>
      <c r="D110" s="533" t="s">
        <v>16</v>
      </c>
      <c r="E110" s="580">
        <v>0.14170645121801936</v>
      </c>
      <c r="F110" s="580" t="e">
        <f>F109/F106</f>
        <v>#REF!</v>
      </c>
      <c r="G110" s="580" t="e">
        <f>G109/G106</f>
        <v>#REF!</v>
      </c>
      <c r="H110" s="79" t="e">
        <f t="shared" si="18"/>
        <v>#REF!</v>
      </c>
      <c r="I110" s="97" t="e">
        <f t="shared" si="19"/>
        <v>#REF!</v>
      </c>
      <c r="J110" s="79" t="e">
        <f t="shared" si="20"/>
        <v>#REF!</v>
      </c>
      <c r="K110" s="97" t="e">
        <f t="shared" si="21"/>
        <v>#REF!</v>
      </c>
      <c r="L110" s="588" t="e">
        <f>L109/L106</f>
        <v>#REF!</v>
      </c>
      <c r="M110" s="580" t="e">
        <f>M109/M106</f>
        <v>#REF!</v>
      </c>
      <c r="N110" s="580" t="e">
        <f>N109/N106</f>
        <v>#REF!</v>
      </c>
      <c r="O110" s="79" t="e">
        <f t="shared" si="22"/>
        <v>#REF!</v>
      </c>
      <c r="P110" s="97" t="e">
        <f t="shared" si="23"/>
        <v>#REF!</v>
      </c>
      <c r="Q110" s="79" t="e">
        <f t="shared" si="24"/>
        <v>#REF!</v>
      </c>
      <c r="R110" s="594" t="e">
        <f t="shared" si="25"/>
        <v>#REF!</v>
      </c>
    </row>
    <row r="111" spans="1:27" ht="30" hidden="1" customHeight="1">
      <c r="A111" s="1522"/>
      <c r="B111" s="1507"/>
      <c r="C111" s="1547" t="s">
        <v>18</v>
      </c>
      <c r="D111" s="533" t="s">
        <v>14</v>
      </c>
      <c r="E111" s="579">
        <v>6.6069999999999993</v>
      </c>
      <c r="F111" s="579" t="e">
        <f>F107-F109</f>
        <v>#REF!</v>
      </c>
      <c r="G111" s="579" t="e">
        <f>G107-G109</f>
        <v>#REF!</v>
      </c>
      <c r="H111" s="79" t="e">
        <f t="shared" si="18"/>
        <v>#REF!</v>
      </c>
      <c r="I111" s="97" t="e">
        <f t="shared" si="19"/>
        <v>#REF!</v>
      </c>
      <c r="J111" s="79" t="e">
        <f t="shared" si="20"/>
        <v>#REF!</v>
      </c>
      <c r="K111" s="97" t="e">
        <f t="shared" si="21"/>
        <v>#REF!</v>
      </c>
      <c r="L111" s="587" t="e">
        <f>E111+ноябрь!L111</f>
        <v>#REF!</v>
      </c>
      <c r="M111" s="586" t="e">
        <f>F111+ноябрь!M111</f>
        <v>#REF!</v>
      </c>
      <c r="N111" s="586" t="e">
        <f>G111+ноябрь!N111</f>
        <v>#REF!</v>
      </c>
      <c r="O111" s="79" t="e">
        <f t="shared" si="22"/>
        <v>#REF!</v>
      </c>
      <c r="P111" s="97" t="e">
        <f t="shared" si="23"/>
        <v>#REF!</v>
      </c>
      <c r="Q111" s="79" t="e">
        <f t="shared" si="24"/>
        <v>#REF!</v>
      </c>
      <c r="R111" s="594" t="e">
        <f t="shared" si="25"/>
        <v>#REF!</v>
      </c>
    </row>
    <row r="112" spans="1:27" ht="30" hidden="1" customHeight="1">
      <c r="A112" s="1522"/>
      <c r="B112" s="1507"/>
      <c r="C112" s="1547"/>
      <c r="D112" s="533" t="s">
        <v>16</v>
      </c>
      <c r="E112" s="580">
        <v>5.1322699044380462E-3</v>
      </c>
      <c r="F112" s="580" t="e">
        <f>F111/F106</f>
        <v>#REF!</v>
      </c>
      <c r="G112" s="580" t="e">
        <f>G111/G106</f>
        <v>#REF!</v>
      </c>
      <c r="H112" s="79" t="e">
        <f t="shared" si="18"/>
        <v>#REF!</v>
      </c>
      <c r="I112" s="97" t="e">
        <f t="shared" si="19"/>
        <v>#REF!</v>
      </c>
      <c r="J112" s="79" t="e">
        <f t="shared" si="20"/>
        <v>#REF!</v>
      </c>
      <c r="K112" s="97" t="e">
        <f t="shared" si="21"/>
        <v>#REF!</v>
      </c>
      <c r="L112" s="588" t="e">
        <f>L111/L106</f>
        <v>#REF!</v>
      </c>
      <c r="M112" s="580" t="e">
        <f>M111/M106</f>
        <v>#REF!</v>
      </c>
      <c r="N112" s="580" t="e">
        <f>N111/N106</f>
        <v>#REF!</v>
      </c>
      <c r="O112" s="79" t="e">
        <f t="shared" si="22"/>
        <v>#REF!</v>
      </c>
      <c r="P112" s="97" t="e">
        <f t="shared" si="23"/>
        <v>#REF!</v>
      </c>
      <c r="Q112" s="79" t="e">
        <f t="shared" si="24"/>
        <v>#REF!</v>
      </c>
      <c r="R112" s="594" t="e">
        <f t="shared" si="25"/>
        <v>#REF!</v>
      </c>
    </row>
    <row r="113" spans="1:27" ht="30" customHeight="1">
      <c r="A113" s="1522"/>
      <c r="B113" s="1507"/>
      <c r="C113" s="513" t="s">
        <v>111</v>
      </c>
      <c r="D113" s="533" t="s">
        <v>14</v>
      </c>
      <c r="E113" s="582">
        <v>365.27800000000002</v>
      </c>
      <c r="F113" s="582" t="e">
        <f>F106-F107</f>
        <v>#REF!</v>
      </c>
      <c r="G113" s="582">
        <f>G114+G115</f>
        <v>384.029</v>
      </c>
      <c r="H113" s="79" t="e">
        <f t="shared" ref="H113:H176" si="26">G113-F113</f>
        <v>#REF!</v>
      </c>
      <c r="I113" s="97" t="e">
        <f t="shared" ref="I113:I176" si="27">IF(F113=0," ",H113/F113)</f>
        <v>#REF!</v>
      </c>
      <c r="J113" s="79">
        <f t="shared" ref="J113:J176" si="28">G113-E113</f>
        <v>18.750999999999976</v>
      </c>
      <c r="K113" s="97">
        <f t="shared" ref="K113:K176" si="29">IF(E113=0," ",J113/E113)</f>
        <v>5.1333504892164254E-2</v>
      </c>
      <c r="L113" s="589" t="e">
        <f>L106-L107</f>
        <v>#REF!</v>
      </c>
      <c r="M113" s="581" t="e">
        <f>M106-M107</f>
        <v>#REF!</v>
      </c>
      <c r="N113" s="581" t="e">
        <f>N106-N107</f>
        <v>#REF!</v>
      </c>
      <c r="O113" s="79" t="e">
        <f t="shared" si="22"/>
        <v>#REF!</v>
      </c>
      <c r="P113" s="97" t="e">
        <f t="shared" si="23"/>
        <v>#REF!</v>
      </c>
      <c r="Q113" s="79" t="e">
        <f t="shared" si="24"/>
        <v>#REF!</v>
      </c>
      <c r="R113" s="594" t="e">
        <f t="shared" si="25"/>
        <v>#REF!</v>
      </c>
    </row>
    <row r="114" spans="1:27" ht="30" customHeight="1">
      <c r="A114" s="1522"/>
      <c r="B114" s="1507"/>
      <c r="C114" s="518" t="s">
        <v>104</v>
      </c>
      <c r="D114" s="492" t="s">
        <v>14</v>
      </c>
      <c r="E114" s="582">
        <v>0</v>
      </c>
      <c r="F114" s="582"/>
      <c r="G114" s="582"/>
      <c r="H114" s="79">
        <f t="shared" si="26"/>
        <v>0</v>
      </c>
      <c r="I114" s="97" t="str">
        <f t="shared" si="27"/>
        <v xml:space="preserve"> </v>
      </c>
      <c r="J114" s="79">
        <f t="shared" si="28"/>
        <v>0</v>
      </c>
      <c r="K114" s="97" t="str">
        <f t="shared" si="29"/>
        <v xml:space="preserve"> </v>
      </c>
      <c r="L114" s="582" t="e">
        <f>E114+ноябрь!L114</f>
        <v>#REF!</v>
      </c>
      <c r="M114" s="582" t="e">
        <f>F114+ноябрь!M114</f>
        <v>#REF!</v>
      </c>
      <c r="N114" s="582" t="e">
        <f>G114+ноябрь!N114</f>
        <v>#REF!</v>
      </c>
      <c r="O114" s="79" t="e">
        <f t="shared" si="22"/>
        <v>#REF!</v>
      </c>
      <c r="P114" s="97" t="e">
        <f t="shared" si="23"/>
        <v>#REF!</v>
      </c>
      <c r="Q114" s="79" t="e">
        <f t="shared" si="24"/>
        <v>#REF!</v>
      </c>
      <c r="R114" s="594" t="e">
        <f t="shared" si="25"/>
        <v>#REF!</v>
      </c>
    </row>
    <row r="115" spans="1:27" ht="30" customHeight="1" thickBot="1">
      <c r="A115" s="1523"/>
      <c r="B115" s="1525"/>
      <c r="C115" s="525" t="s">
        <v>106</v>
      </c>
      <c r="D115" s="526" t="s">
        <v>14</v>
      </c>
      <c r="E115" s="584">
        <f>E113-E114</f>
        <v>365.27800000000002</v>
      </c>
      <c r="F115" s="584" t="e">
        <f>F113-F114</f>
        <v>#REF!</v>
      </c>
      <c r="G115" s="584">
        <v>384.029</v>
      </c>
      <c r="H115" s="599" t="e">
        <f t="shared" si="26"/>
        <v>#REF!</v>
      </c>
      <c r="I115" s="600" t="e">
        <f t="shared" si="27"/>
        <v>#REF!</v>
      </c>
      <c r="J115" s="599">
        <f t="shared" si="28"/>
        <v>18.750999999999976</v>
      </c>
      <c r="K115" s="600">
        <f t="shared" si="29"/>
        <v>5.1333504892164254E-2</v>
      </c>
      <c r="L115" s="582" t="e">
        <f>E115+ноябрь!L115</f>
        <v>#REF!</v>
      </c>
      <c r="M115" s="582" t="e">
        <f>F115+ноябрь!M115</f>
        <v>#REF!</v>
      </c>
      <c r="N115" s="582" t="e">
        <f>G115+ноябрь!N115</f>
        <v>#REF!</v>
      </c>
      <c r="O115" s="599" t="e">
        <f t="shared" si="22"/>
        <v>#REF!</v>
      </c>
      <c r="P115" s="600" t="e">
        <f t="shared" si="23"/>
        <v>#REF!</v>
      </c>
      <c r="Q115" s="599" t="e">
        <f t="shared" si="24"/>
        <v>#REF!</v>
      </c>
      <c r="R115" s="601" t="e">
        <f t="shared" si="25"/>
        <v>#REF!</v>
      </c>
    </row>
    <row r="116" spans="1:27" ht="30" customHeight="1">
      <c r="A116" s="1526"/>
      <c r="B116" s="1545" t="s">
        <v>91</v>
      </c>
      <c r="C116" s="531" t="s">
        <v>19</v>
      </c>
      <c r="D116" s="531" t="s">
        <v>14</v>
      </c>
      <c r="E116" s="577">
        <v>9447.4259999999995</v>
      </c>
      <c r="F116" s="578" t="e">
        <f>F96+F106</f>
        <v>#REF!</v>
      </c>
      <c r="G116" s="1106">
        <f t="shared" ref="G116:G117" si="30">G96+G106</f>
        <v>9447.6080000000002</v>
      </c>
      <c r="H116" s="591" t="e">
        <f t="shared" si="26"/>
        <v>#REF!</v>
      </c>
      <c r="I116" s="592" t="e">
        <f t="shared" si="27"/>
        <v>#REF!</v>
      </c>
      <c r="J116" s="591">
        <f t="shared" si="28"/>
        <v>0.18200000000069849</v>
      </c>
      <c r="K116" s="592">
        <f t="shared" si="29"/>
        <v>1.926450654397277E-5</v>
      </c>
      <c r="L116" s="606" t="e">
        <f>E116+ноябрь!L116</f>
        <v>#REF!</v>
      </c>
      <c r="M116" s="606" t="e">
        <f>F116+ноябрь!M116</f>
        <v>#REF!</v>
      </c>
      <c r="N116" s="606" t="e">
        <f>G116+ноябрь!N116</f>
        <v>#REF!</v>
      </c>
      <c r="O116" s="591" t="e">
        <f t="shared" si="22"/>
        <v>#REF!</v>
      </c>
      <c r="P116" s="592" t="e">
        <f t="shared" si="23"/>
        <v>#REF!</v>
      </c>
      <c r="Q116" s="591" t="e">
        <f t="shared" si="24"/>
        <v>#REF!</v>
      </c>
      <c r="R116" s="593" t="e">
        <f t="shared" si="25"/>
        <v>#REF!</v>
      </c>
      <c r="AA116" t="e">
        <f>N116-Z116</f>
        <v>#REF!</v>
      </c>
    </row>
    <row r="117" spans="1:27" ht="30" customHeight="1">
      <c r="A117" s="1522"/>
      <c r="B117" s="1508"/>
      <c r="C117" s="1547" t="s">
        <v>15</v>
      </c>
      <c r="D117" s="533" t="s">
        <v>14</v>
      </c>
      <c r="E117" s="579">
        <v>2339.221</v>
      </c>
      <c r="F117" s="579" t="e">
        <f>F97+F107</f>
        <v>#REF!</v>
      </c>
      <c r="G117" s="1152">
        <f t="shared" si="30"/>
        <v>2103.6080000000002</v>
      </c>
      <c r="H117" s="79" t="e">
        <f t="shared" si="26"/>
        <v>#REF!</v>
      </c>
      <c r="I117" s="97" t="e">
        <f t="shared" si="27"/>
        <v>#REF!</v>
      </c>
      <c r="J117" s="79">
        <f t="shared" si="28"/>
        <v>-235.61299999999983</v>
      </c>
      <c r="K117" s="97">
        <f t="shared" si="29"/>
        <v>-0.10072284747785687</v>
      </c>
      <c r="L117" s="586" t="e">
        <f>E117+ноябрь!L117</f>
        <v>#REF!</v>
      </c>
      <c r="M117" s="586" t="e">
        <f>F117+ноябрь!M117</f>
        <v>#REF!</v>
      </c>
      <c r="N117" s="586" t="e">
        <f>G117+ноябрь!N117</f>
        <v>#REF!</v>
      </c>
      <c r="O117" s="79" t="e">
        <f t="shared" si="22"/>
        <v>#REF!</v>
      </c>
      <c r="P117" s="97" t="e">
        <f t="shared" si="23"/>
        <v>#REF!</v>
      </c>
      <c r="Q117" s="79" t="e">
        <f t="shared" si="24"/>
        <v>#REF!</v>
      </c>
      <c r="R117" s="594" t="e">
        <f t="shared" si="25"/>
        <v>#REF!</v>
      </c>
    </row>
    <row r="118" spans="1:27" ht="30" customHeight="1">
      <c r="A118" s="1522"/>
      <c r="B118" s="1508"/>
      <c r="C118" s="1547"/>
      <c r="D118" s="533" t="s">
        <v>16</v>
      </c>
      <c r="E118" s="580">
        <v>0.24760405638530539</v>
      </c>
      <c r="F118" s="580" t="e">
        <f>F117/F116</f>
        <v>#REF!</v>
      </c>
      <c r="G118" s="1154">
        <f>G117/G116</f>
        <v>0.22266038133673627</v>
      </c>
      <c r="H118" s="595"/>
      <c r="I118" s="596" t="e">
        <f>G118-F118</f>
        <v>#REF!</v>
      </c>
      <c r="J118" s="597"/>
      <c r="K118" s="596">
        <f>G118-E118</f>
        <v>-2.4943675048569119E-2</v>
      </c>
      <c r="L118" s="590" t="e">
        <f>L117/L116</f>
        <v>#REF!</v>
      </c>
      <c r="M118" s="580" t="e">
        <f>M117/M116</f>
        <v>#REF!</v>
      </c>
      <c r="N118" s="580" t="e">
        <f>N117/N116</f>
        <v>#REF!</v>
      </c>
      <c r="O118" s="595"/>
      <c r="P118" s="596" t="e">
        <f>N118-M118</f>
        <v>#REF!</v>
      </c>
      <c r="Q118" s="597"/>
      <c r="R118" s="598" t="e">
        <f>N118-L118</f>
        <v>#REF!</v>
      </c>
    </row>
    <row r="119" spans="1:27" ht="30" hidden="1" customHeight="1">
      <c r="A119" s="1522"/>
      <c r="B119" s="1508"/>
      <c r="C119" s="1547" t="s">
        <v>17</v>
      </c>
      <c r="D119" s="533" t="s">
        <v>14</v>
      </c>
      <c r="E119" s="579">
        <v>2283.9490000000001</v>
      </c>
      <c r="F119" s="579" t="e">
        <f t="shared" ref="F119" si="31">F99+F109</f>
        <v>#REF!</v>
      </c>
      <c r="G119" s="1152" t="e">
        <f>G99+G109</f>
        <v>#REF!</v>
      </c>
      <c r="H119" s="79" t="e">
        <f t="shared" si="26"/>
        <v>#REF!</v>
      </c>
      <c r="I119" s="97" t="e">
        <f t="shared" si="27"/>
        <v>#REF!</v>
      </c>
      <c r="J119" s="79" t="e">
        <f t="shared" si="28"/>
        <v>#REF!</v>
      </c>
      <c r="K119" s="97" t="e">
        <f t="shared" si="29"/>
        <v>#REF!</v>
      </c>
      <c r="L119" s="587" t="e">
        <f>E119+ноябрь!L119</f>
        <v>#REF!</v>
      </c>
      <c r="M119" s="586" t="e">
        <f>F119+ноябрь!M119</f>
        <v>#REF!</v>
      </c>
      <c r="N119" s="586" t="e">
        <f>G119+ноябрь!N119</f>
        <v>#REF!</v>
      </c>
      <c r="O119" s="79" t="e">
        <f t="shared" si="22"/>
        <v>#REF!</v>
      </c>
      <c r="P119" s="97" t="e">
        <f t="shared" si="23"/>
        <v>#REF!</v>
      </c>
      <c r="Q119" s="79" t="e">
        <f t="shared" si="24"/>
        <v>#REF!</v>
      </c>
      <c r="R119" s="594" t="e">
        <f t="shared" si="25"/>
        <v>#REF!</v>
      </c>
    </row>
    <row r="120" spans="1:27" ht="30" hidden="1" customHeight="1">
      <c r="A120" s="1522"/>
      <c r="B120" s="1508"/>
      <c r="C120" s="1547"/>
      <c r="D120" s="533" t="s">
        <v>16</v>
      </c>
      <c r="E120" s="580">
        <v>0.24175357393643521</v>
      </c>
      <c r="F120" s="580" t="e">
        <f>F119/F116</f>
        <v>#REF!</v>
      </c>
      <c r="G120" s="1154" t="e">
        <f>G119/G116</f>
        <v>#REF!</v>
      </c>
      <c r="H120" s="79" t="e">
        <f t="shared" si="26"/>
        <v>#REF!</v>
      </c>
      <c r="I120" s="97" t="e">
        <f t="shared" si="27"/>
        <v>#REF!</v>
      </c>
      <c r="J120" s="79" t="e">
        <f t="shared" si="28"/>
        <v>#REF!</v>
      </c>
      <c r="K120" s="97" t="e">
        <f t="shared" si="29"/>
        <v>#REF!</v>
      </c>
      <c r="L120" s="588" t="e">
        <f>L119/L116</f>
        <v>#REF!</v>
      </c>
      <c r="M120" s="580" t="e">
        <f>M119/M116</f>
        <v>#REF!</v>
      </c>
      <c r="N120" s="580" t="e">
        <f>N119/N116</f>
        <v>#REF!</v>
      </c>
      <c r="O120" s="79" t="e">
        <f t="shared" si="22"/>
        <v>#REF!</v>
      </c>
      <c r="P120" s="97" t="e">
        <f t="shared" si="23"/>
        <v>#REF!</v>
      </c>
      <c r="Q120" s="79" t="e">
        <f t="shared" si="24"/>
        <v>#REF!</v>
      </c>
      <c r="R120" s="594" t="e">
        <f t="shared" si="25"/>
        <v>#REF!</v>
      </c>
    </row>
    <row r="121" spans="1:27" ht="30" hidden="1" customHeight="1">
      <c r="A121" s="1522"/>
      <c r="B121" s="1508"/>
      <c r="C121" s="1547" t="s">
        <v>18</v>
      </c>
      <c r="D121" s="533" t="s">
        <v>14</v>
      </c>
      <c r="E121" s="579">
        <v>79.301158457612956</v>
      </c>
      <c r="F121" s="579" t="e">
        <f t="shared" ref="F121" si="32">F101+F111</f>
        <v>#REF!</v>
      </c>
      <c r="G121" s="1152" t="e">
        <f>G101+G111</f>
        <v>#REF!</v>
      </c>
      <c r="H121" s="79" t="e">
        <f t="shared" si="26"/>
        <v>#REF!</v>
      </c>
      <c r="I121" s="97" t="e">
        <f t="shared" si="27"/>
        <v>#REF!</v>
      </c>
      <c r="J121" s="79" t="e">
        <f t="shared" si="28"/>
        <v>#REF!</v>
      </c>
      <c r="K121" s="97" t="e">
        <f t="shared" si="29"/>
        <v>#REF!</v>
      </c>
      <c r="L121" s="587" t="e">
        <f>E121+ноябрь!L121</f>
        <v>#REF!</v>
      </c>
      <c r="M121" s="586" t="e">
        <f>F121+ноябрь!M121</f>
        <v>#REF!</v>
      </c>
      <c r="N121" s="586" t="e">
        <f>G121+ноябрь!N121</f>
        <v>#REF!</v>
      </c>
      <c r="O121" s="79" t="e">
        <f t="shared" si="22"/>
        <v>#REF!</v>
      </c>
      <c r="P121" s="97" t="e">
        <f t="shared" si="23"/>
        <v>#REF!</v>
      </c>
      <c r="Q121" s="79" t="e">
        <f t="shared" si="24"/>
        <v>#REF!</v>
      </c>
      <c r="R121" s="594" t="e">
        <f t="shared" si="25"/>
        <v>#REF!</v>
      </c>
    </row>
    <row r="122" spans="1:27" ht="30" hidden="1" customHeight="1">
      <c r="A122" s="1522"/>
      <c r="B122" s="1508"/>
      <c r="C122" s="1547"/>
      <c r="D122" s="533" t="s">
        <v>16</v>
      </c>
      <c r="E122" s="580">
        <v>5.1322699044380462E-3</v>
      </c>
      <c r="F122" s="1154" t="e">
        <f>F121/F116</f>
        <v>#REF!</v>
      </c>
      <c r="G122" s="1154" t="e">
        <f>G121/G116</f>
        <v>#REF!</v>
      </c>
      <c r="H122" s="79" t="e">
        <f t="shared" si="26"/>
        <v>#REF!</v>
      </c>
      <c r="I122" s="97" t="e">
        <f t="shared" si="27"/>
        <v>#REF!</v>
      </c>
      <c r="J122" s="79" t="e">
        <f t="shared" si="28"/>
        <v>#REF!</v>
      </c>
      <c r="K122" s="97" t="e">
        <f t="shared" si="29"/>
        <v>#REF!</v>
      </c>
      <c r="L122" s="588" t="e">
        <f>L121/L116</f>
        <v>#REF!</v>
      </c>
      <c r="M122" s="580" t="e">
        <f>M121/M116</f>
        <v>#REF!</v>
      </c>
      <c r="N122" s="580" t="e">
        <f>N121/N116</f>
        <v>#REF!</v>
      </c>
      <c r="O122" s="79" t="e">
        <f t="shared" si="22"/>
        <v>#REF!</v>
      </c>
      <c r="P122" s="97" t="e">
        <f t="shared" si="23"/>
        <v>#REF!</v>
      </c>
      <c r="Q122" s="79" t="e">
        <f t="shared" si="24"/>
        <v>#REF!</v>
      </c>
      <c r="R122" s="594" t="e">
        <f t="shared" si="25"/>
        <v>#REF!</v>
      </c>
    </row>
    <row r="123" spans="1:27" ht="30" customHeight="1">
      <c r="A123" s="1522"/>
      <c r="B123" s="1508"/>
      <c r="C123" s="513" t="s">
        <v>111</v>
      </c>
      <c r="D123" s="533" t="s">
        <v>14</v>
      </c>
      <c r="E123" s="582">
        <v>7108.2049999999999</v>
      </c>
      <c r="F123" s="582" t="e">
        <f>F116-F117</f>
        <v>#REF!</v>
      </c>
      <c r="G123" s="1158">
        <f>G116-G117</f>
        <v>7344</v>
      </c>
      <c r="H123" s="79" t="e">
        <f t="shared" si="26"/>
        <v>#REF!</v>
      </c>
      <c r="I123" s="97" t="e">
        <f t="shared" si="27"/>
        <v>#REF!</v>
      </c>
      <c r="J123" s="79">
        <f t="shared" si="28"/>
        <v>235.79500000000007</v>
      </c>
      <c r="K123" s="97">
        <f t="shared" si="29"/>
        <v>3.3172228431791156E-2</v>
      </c>
      <c r="L123" s="589" t="e">
        <f>L116-L117</f>
        <v>#REF!</v>
      </c>
      <c r="M123" s="581" t="e">
        <f>M116-M117</f>
        <v>#REF!</v>
      </c>
      <c r="N123" s="581" t="e">
        <f>N116-N117</f>
        <v>#REF!</v>
      </c>
      <c r="O123" s="79" t="e">
        <f t="shared" si="22"/>
        <v>#REF!</v>
      </c>
      <c r="P123" s="97" t="e">
        <f t="shared" si="23"/>
        <v>#REF!</v>
      </c>
      <c r="Q123" s="79" t="e">
        <f t="shared" si="24"/>
        <v>#REF!</v>
      </c>
      <c r="R123" s="594" t="e">
        <f t="shared" si="25"/>
        <v>#REF!</v>
      </c>
    </row>
    <row r="124" spans="1:27" ht="30" customHeight="1">
      <c r="A124" s="1522"/>
      <c r="B124" s="1508"/>
      <c r="C124" s="518" t="s">
        <v>104</v>
      </c>
      <c r="D124" s="492" t="s">
        <v>14</v>
      </c>
      <c r="E124" s="582">
        <f>E104+E114</f>
        <v>7.7359999999999998</v>
      </c>
      <c r="F124" s="582"/>
      <c r="G124" s="1158">
        <f>G114+G104</f>
        <v>3.7589999999999999</v>
      </c>
      <c r="H124" s="79">
        <f t="shared" si="26"/>
        <v>3.7589999999999999</v>
      </c>
      <c r="I124" s="97" t="str">
        <f t="shared" si="27"/>
        <v xml:space="preserve"> </v>
      </c>
      <c r="J124" s="79">
        <f t="shared" si="28"/>
        <v>-3.9769999999999999</v>
      </c>
      <c r="K124" s="97">
        <f t="shared" si="29"/>
        <v>-0.51408996897621506</v>
      </c>
      <c r="L124" s="582" t="e">
        <f>E124+ноябрь!L124</f>
        <v>#REF!</v>
      </c>
      <c r="M124" s="582" t="e">
        <f>F124+ноябрь!M124</f>
        <v>#REF!</v>
      </c>
      <c r="N124" s="582" t="e">
        <f>G124+ноябрь!N124</f>
        <v>#REF!</v>
      </c>
      <c r="O124" s="79" t="e">
        <f t="shared" si="22"/>
        <v>#REF!</v>
      </c>
      <c r="P124" s="97" t="e">
        <f t="shared" si="23"/>
        <v>#REF!</v>
      </c>
      <c r="Q124" s="79" t="e">
        <f t="shared" si="24"/>
        <v>#REF!</v>
      </c>
      <c r="R124" s="594" t="e">
        <f t="shared" si="25"/>
        <v>#REF!</v>
      </c>
    </row>
    <row r="125" spans="1:27" ht="30" customHeight="1" thickBot="1">
      <c r="A125" s="1523"/>
      <c r="B125" s="1531"/>
      <c r="C125" s="525" t="s">
        <v>106</v>
      </c>
      <c r="D125" s="526" t="s">
        <v>14</v>
      </c>
      <c r="E125" s="584">
        <f>E123-E124</f>
        <v>7100.4690000000001</v>
      </c>
      <c r="F125" s="584" t="e">
        <f>F123-F124</f>
        <v>#REF!</v>
      </c>
      <c r="G125" s="1172">
        <f>G123-G124</f>
        <v>7340.241</v>
      </c>
      <c r="H125" s="599" t="e">
        <f t="shared" si="26"/>
        <v>#REF!</v>
      </c>
      <c r="I125" s="600" t="e">
        <f t="shared" si="27"/>
        <v>#REF!</v>
      </c>
      <c r="J125" s="599">
        <f t="shared" si="28"/>
        <v>239.77199999999993</v>
      </c>
      <c r="K125" s="600">
        <f t="shared" si="29"/>
        <v>3.3768473603645044E-2</v>
      </c>
      <c r="L125" s="582" t="e">
        <f>E125+ноябрь!L125</f>
        <v>#REF!</v>
      </c>
      <c r="M125" s="582" t="e">
        <f>F125+ноябрь!M125</f>
        <v>#REF!</v>
      </c>
      <c r="N125" s="582" t="e">
        <f>G125+ноябрь!N125</f>
        <v>#REF!</v>
      </c>
      <c r="O125" s="599" t="e">
        <f t="shared" si="22"/>
        <v>#REF!</v>
      </c>
      <c r="P125" s="600" t="e">
        <f t="shared" si="23"/>
        <v>#REF!</v>
      </c>
      <c r="Q125" s="599" t="e">
        <f t="shared" si="24"/>
        <v>#REF!</v>
      </c>
      <c r="R125" s="601" t="e">
        <f t="shared" si="25"/>
        <v>#REF!</v>
      </c>
    </row>
    <row r="126" spans="1:27" ht="30" customHeight="1">
      <c r="A126" s="1526">
        <v>11</v>
      </c>
      <c r="B126" s="1528" t="s">
        <v>23</v>
      </c>
      <c r="C126" s="531" t="s">
        <v>19</v>
      </c>
      <c r="D126" s="531" t="s">
        <v>14</v>
      </c>
      <c r="E126" s="577">
        <v>5282.8639999999996</v>
      </c>
      <c r="F126" s="578" t="e">
        <f>#REF!</f>
        <v>#REF!</v>
      </c>
      <c r="G126" s="578">
        <f>G127+G133</f>
        <v>4802.6450000000004</v>
      </c>
      <c r="H126" s="591" t="e">
        <f t="shared" si="26"/>
        <v>#REF!</v>
      </c>
      <c r="I126" s="592" t="e">
        <f t="shared" si="27"/>
        <v>#REF!</v>
      </c>
      <c r="J126" s="591">
        <f t="shared" si="28"/>
        <v>-480.21899999999914</v>
      </c>
      <c r="K126" s="592">
        <f t="shared" si="29"/>
        <v>-9.0901261134111941E-2</v>
      </c>
      <c r="L126" s="606" t="e">
        <f>E126+ноябрь!L126</f>
        <v>#REF!</v>
      </c>
      <c r="M126" s="606" t="e">
        <f>F126+ноябрь!M126</f>
        <v>#REF!</v>
      </c>
      <c r="N126" s="606" t="e">
        <f>G126+ноябрь!N126</f>
        <v>#REF!</v>
      </c>
      <c r="O126" s="591" t="e">
        <f t="shared" si="22"/>
        <v>#REF!</v>
      </c>
      <c r="P126" s="592" t="e">
        <f t="shared" si="23"/>
        <v>#REF!</v>
      </c>
      <c r="Q126" s="591" t="e">
        <f t="shared" si="24"/>
        <v>#REF!</v>
      </c>
      <c r="R126" s="593" t="e">
        <f t="shared" si="25"/>
        <v>#REF!</v>
      </c>
      <c r="AA126" t="e">
        <f>N126-Z126</f>
        <v>#REF!</v>
      </c>
    </row>
    <row r="127" spans="1:27" ht="30" customHeight="1">
      <c r="A127" s="1522"/>
      <c r="B127" s="1507"/>
      <c r="C127" s="1547" t="s">
        <v>15</v>
      </c>
      <c r="D127" s="533" t="s">
        <v>14</v>
      </c>
      <c r="E127" s="579">
        <v>1848.066</v>
      </c>
      <c r="F127" s="579" t="e">
        <f>#REF!</f>
        <v>#REF!</v>
      </c>
      <c r="G127" s="579">
        <v>1297.3330000000001</v>
      </c>
      <c r="H127" s="79" t="e">
        <f t="shared" si="26"/>
        <v>#REF!</v>
      </c>
      <c r="I127" s="97" t="e">
        <f t="shared" si="27"/>
        <v>#REF!</v>
      </c>
      <c r="J127" s="79">
        <f t="shared" si="28"/>
        <v>-550.73299999999995</v>
      </c>
      <c r="K127" s="97">
        <f t="shared" si="29"/>
        <v>-0.29800504960320678</v>
      </c>
      <c r="L127" s="586" t="e">
        <f>E127+ноябрь!L127</f>
        <v>#REF!</v>
      </c>
      <c r="M127" s="586" t="e">
        <f>F127+ноябрь!M127</f>
        <v>#REF!</v>
      </c>
      <c r="N127" s="586" t="e">
        <f>G127+ноябрь!N127</f>
        <v>#REF!</v>
      </c>
      <c r="O127" s="79" t="e">
        <f t="shared" si="22"/>
        <v>#REF!</v>
      </c>
      <c r="P127" s="97" t="e">
        <f t="shared" si="23"/>
        <v>#REF!</v>
      </c>
      <c r="Q127" s="79" t="e">
        <f t="shared" si="24"/>
        <v>#REF!</v>
      </c>
      <c r="R127" s="594" t="e">
        <f t="shared" si="25"/>
        <v>#REF!</v>
      </c>
    </row>
    <row r="128" spans="1:27" ht="30" customHeight="1">
      <c r="A128" s="1522"/>
      <c r="B128" s="1507"/>
      <c r="C128" s="1547"/>
      <c r="D128" s="533" t="s">
        <v>16</v>
      </c>
      <c r="E128" s="580">
        <v>0.34982274766111721</v>
      </c>
      <c r="F128" s="580" t="e">
        <f>F127/F126</f>
        <v>#REF!</v>
      </c>
      <c r="G128" s="580">
        <f>G127/G126</f>
        <v>0.2701288560782652</v>
      </c>
      <c r="H128" s="595"/>
      <c r="I128" s="596" t="e">
        <f>G128-F128</f>
        <v>#REF!</v>
      </c>
      <c r="J128" s="597"/>
      <c r="K128" s="596">
        <f>G128-E128</f>
        <v>-7.9693891582852006E-2</v>
      </c>
      <c r="L128" s="590" t="e">
        <f>L127/L126</f>
        <v>#REF!</v>
      </c>
      <c r="M128" s="580" t="e">
        <f>M127/M126</f>
        <v>#REF!</v>
      </c>
      <c r="N128" s="580" t="e">
        <f>N127/N126</f>
        <v>#REF!</v>
      </c>
      <c r="O128" s="595"/>
      <c r="P128" s="596" t="e">
        <f>N128-M128</f>
        <v>#REF!</v>
      </c>
      <c r="Q128" s="597"/>
      <c r="R128" s="598" t="e">
        <f>N128-L128</f>
        <v>#REF!</v>
      </c>
    </row>
    <row r="129" spans="1:27" ht="30" hidden="1" customHeight="1">
      <c r="A129" s="1522"/>
      <c r="B129" s="1507"/>
      <c r="C129" s="1547" t="s">
        <v>17</v>
      </c>
      <c r="D129" s="533" t="s">
        <v>14</v>
      </c>
      <c r="E129" s="579">
        <v>1336.0409999999999</v>
      </c>
      <c r="F129" s="579" t="e">
        <f>#REF!</f>
        <v>#REF!</v>
      </c>
      <c r="G129" s="579" t="e">
        <f>F130*G126</f>
        <v>#REF!</v>
      </c>
      <c r="H129" s="79" t="e">
        <f t="shared" si="26"/>
        <v>#REF!</v>
      </c>
      <c r="I129" s="97" t="e">
        <f t="shared" si="27"/>
        <v>#REF!</v>
      </c>
      <c r="J129" s="79" t="e">
        <f t="shared" si="28"/>
        <v>#REF!</v>
      </c>
      <c r="K129" s="97" t="e">
        <f t="shared" si="29"/>
        <v>#REF!</v>
      </c>
      <c r="L129" s="587" t="e">
        <f>E129+ноябрь!L129</f>
        <v>#REF!</v>
      </c>
      <c r="M129" s="586" t="e">
        <f>F129+ноябрь!M129</f>
        <v>#REF!</v>
      </c>
      <c r="N129" s="586" t="e">
        <f>G129+ноябрь!N129</f>
        <v>#REF!</v>
      </c>
      <c r="O129" s="79" t="e">
        <f t="shared" si="22"/>
        <v>#REF!</v>
      </c>
      <c r="P129" s="97" t="e">
        <f t="shared" si="23"/>
        <v>#REF!</v>
      </c>
      <c r="Q129" s="79" t="e">
        <f t="shared" si="24"/>
        <v>#REF!</v>
      </c>
      <c r="R129" s="594" t="e">
        <f t="shared" si="25"/>
        <v>#REF!</v>
      </c>
    </row>
    <row r="130" spans="1:27" ht="30" hidden="1" customHeight="1">
      <c r="A130" s="1522"/>
      <c r="B130" s="1507"/>
      <c r="C130" s="1547"/>
      <c r="D130" s="533" t="s">
        <v>16</v>
      </c>
      <c r="E130" s="580">
        <v>0.25290088860890608</v>
      </c>
      <c r="F130" s="580" t="e">
        <f>F129/F126</f>
        <v>#REF!</v>
      </c>
      <c r="G130" s="580" t="e">
        <f>G129/G126</f>
        <v>#REF!</v>
      </c>
      <c r="H130" s="79" t="e">
        <f t="shared" si="26"/>
        <v>#REF!</v>
      </c>
      <c r="I130" s="97" t="e">
        <f t="shared" si="27"/>
        <v>#REF!</v>
      </c>
      <c r="J130" s="79" t="e">
        <f t="shared" si="28"/>
        <v>#REF!</v>
      </c>
      <c r="K130" s="97" t="e">
        <f t="shared" si="29"/>
        <v>#REF!</v>
      </c>
      <c r="L130" s="588" t="e">
        <f>L129/L126</f>
        <v>#REF!</v>
      </c>
      <c r="M130" s="580" t="e">
        <f>M129/M126</f>
        <v>#REF!</v>
      </c>
      <c r="N130" s="580" t="e">
        <f>N129/N126</f>
        <v>#REF!</v>
      </c>
      <c r="O130" s="79" t="e">
        <f t="shared" si="22"/>
        <v>#REF!</v>
      </c>
      <c r="P130" s="97" t="e">
        <f t="shared" si="23"/>
        <v>#REF!</v>
      </c>
      <c r="Q130" s="79" t="e">
        <f t="shared" si="24"/>
        <v>#REF!</v>
      </c>
      <c r="R130" s="594" t="e">
        <f t="shared" si="25"/>
        <v>#REF!</v>
      </c>
    </row>
    <row r="131" spans="1:27" ht="30" hidden="1" customHeight="1">
      <c r="A131" s="1522"/>
      <c r="B131" s="1507"/>
      <c r="C131" s="1547" t="s">
        <v>18</v>
      </c>
      <c r="D131" s="533" t="s">
        <v>14</v>
      </c>
      <c r="E131" s="579">
        <v>43.857461846737579</v>
      </c>
      <c r="F131" s="579" t="e">
        <f>F127-F129</f>
        <v>#REF!</v>
      </c>
      <c r="G131" s="579" t="e">
        <f>G127-G129</f>
        <v>#REF!</v>
      </c>
      <c r="H131" s="79" t="e">
        <f t="shared" si="26"/>
        <v>#REF!</v>
      </c>
      <c r="I131" s="97" t="e">
        <f t="shared" si="27"/>
        <v>#REF!</v>
      </c>
      <c r="J131" s="79" t="e">
        <f t="shared" si="28"/>
        <v>#REF!</v>
      </c>
      <c r="K131" s="97" t="e">
        <f t="shared" si="29"/>
        <v>#REF!</v>
      </c>
      <c r="L131" s="587" t="e">
        <f>E131+ноябрь!L131</f>
        <v>#REF!</v>
      </c>
      <c r="M131" s="586" t="e">
        <f>F131+ноябрь!M131</f>
        <v>#REF!</v>
      </c>
      <c r="N131" s="586" t="e">
        <f>G131+ноябрь!N131</f>
        <v>#REF!</v>
      </c>
      <c r="O131" s="79" t="e">
        <f t="shared" si="22"/>
        <v>#REF!</v>
      </c>
      <c r="P131" s="97" t="e">
        <f t="shared" si="23"/>
        <v>#REF!</v>
      </c>
      <c r="Q131" s="79" t="e">
        <f t="shared" si="24"/>
        <v>#REF!</v>
      </c>
      <c r="R131" s="594" t="e">
        <f t="shared" si="25"/>
        <v>#REF!</v>
      </c>
    </row>
    <row r="132" spans="1:27" ht="30" hidden="1" customHeight="1">
      <c r="A132" s="1522"/>
      <c r="B132" s="1507"/>
      <c r="C132" s="1547"/>
      <c r="D132" s="533" t="s">
        <v>16</v>
      </c>
      <c r="E132" s="580">
        <v>5.1322699044380462E-3</v>
      </c>
      <c r="F132" s="580" t="e">
        <f>F131/F126</f>
        <v>#REF!</v>
      </c>
      <c r="G132" s="580" t="e">
        <f>G131/G126</f>
        <v>#REF!</v>
      </c>
      <c r="H132" s="79" t="e">
        <f t="shared" si="26"/>
        <v>#REF!</v>
      </c>
      <c r="I132" s="97" t="e">
        <f t="shared" si="27"/>
        <v>#REF!</v>
      </c>
      <c r="J132" s="79" t="e">
        <f t="shared" si="28"/>
        <v>#REF!</v>
      </c>
      <c r="K132" s="97" t="e">
        <f t="shared" si="29"/>
        <v>#REF!</v>
      </c>
      <c r="L132" s="588" t="e">
        <f>L131/L126</f>
        <v>#REF!</v>
      </c>
      <c r="M132" s="580" t="e">
        <f>M131/M126</f>
        <v>#REF!</v>
      </c>
      <c r="N132" s="580" t="e">
        <f>N131/N126</f>
        <v>#REF!</v>
      </c>
      <c r="O132" s="79" t="e">
        <f t="shared" si="22"/>
        <v>#REF!</v>
      </c>
      <c r="P132" s="97" t="e">
        <f t="shared" si="23"/>
        <v>#REF!</v>
      </c>
      <c r="Q132" s="79" t="e">
        <f t="shared" si="24"/>
        <v>#REF!</v>
      </c>
      <c r="R132" s="594" t="e">
        <f t="shared" si="25"/>
        <v>#REF!</v>
      </c>
    </row>
    <row r="133" spans="1:27" ht="30" customHeight="1">
      <c r="A133" s="1522"/>
      <c r="B133" s="1507"/>
      <c r="C133" s="513" t="s">
        <v>111</v>
      </c>
      <c r="D133" s="533" t="s">
        <v>14</v>
      </c>
      <c r="E133" s="582">
        <v>3434.7979999999998</v>
      </c>
      <c r="F133" s="582" t="e">
        <f>F126-F127</f>
        <v>#REF!</v>
      </c>
      <c r="G133" s="582">
        <f>G134+G135</f>
        <v>3505.3119999999999</v>
      </c>
      <c r="H133" s="79" t="e">
        <f t="shared" si="26"/>
        <v>#REF!</v>
      </c>
      <c r="I133" s="97" t="e">
        <f t="shared" si="27"/>
        <v>#REF!</v>
      </c>
      <c r="J133" s="79">
        <f t="shared" si="28"/>
        <v>70.514000000000124</v>
      </c>
      <c r="K133" s="97">
        <f t="shared" si="29"/>
        <v>2.0529300413008312E-2</v>
      </c>
      <c r="L133" s="589" t="e">
        <f>L126-L127</f>
        <v>#REF!</v>
      </c>
      <c r="M133" s="581" t="e">
        <f>M126-M127</f>
        <v>#REF!</v>
      </c>
      <c r="N133" s="581" t="e">
        <f>N126-N127</f>
        <v>#REF!</v>
      </c>
      <c r="O133" s="79" t="e">
        <f t="shared" si="22"/>
        <v>#REF!</v>
      </c>
      <c r="P133" s="97" t="e">
        <f t="shared" si="23"/>
        <v>#REF!</v>
      </c>
      <c r="Q133" s="79" t="e">
        <f t="shared" si="24"/>
        <v>#REF!</v>
      </c>
      <c r="R133" s="594" t="e">
        <f t="shared" si="25"/>
        <v>#REF!</v>
      </c>
    </row>
    <row r="134" spans="1:27" ht="30" customHeight="1">
      <c r="A134" s="1522"/>
      <c r="B134" s="1507"/>
      <c r="C134" s="518" t="s">
        <v>104</v>
      </c>
      <c r="D134" s="492" t="s">
        <v>14</v>
      </c>
      <c r="E134" s="582">
        <v>18.425999999999998</v>
      </c>
      <c r="F134" s="582"/>
      <c r="G134" s="582">
        <v>20.155999999999999</v>
      </c>
      <c r="H134" s="79">
        <f t="shared" si="26"/>
        <v>20.155999999999999</v>
      </c>
      <c r="I134" s="97" t="str">
        <f t="shared" si="27"/>
        <v xml:space="preserve"> </v>
      </c>
      <c r="J134" s="79">
        <f t="shared" si="28"/>
        <v>1.7300000000000004</v>
      </c>
      <c r="K134" s="97">
        <f t="shared" si="29"/>
        <v>9.3889069792684285E-2</v>
      </c>
      <c r="L134" s="582" t="e">
        <f>E134+ноябрь!L134</f>
        <v>#REF!</v>
      </c>
      <c r="M134" s="582" t="e">
        <f>F134+ноябрь!M134</f>
        <v>#REF!</v>
      </c>
      <c r="N134" s="582" t="e">
        <f>G134+ноябрь!N134</f>
        <v>#REF!</v>
      </c>
      <c r="O134" s="79" t="e">
        <f t="shared" si="22"/>
        <v>#REF!</v>
      </c>
      <c r="P134" s="97" t="e">
        <f t="shared" si="23"/>
        <v>#REF!</v>
      </c>
      <c r="Q134" s="79" t="e">
        <f t="shared" si="24"/>
        <v>#REF!</v>
      </c>
      <c r="R134" s="594" t="e">
        <f t="shared" si="25"/>
        <v>#REF!</v>
      </c>
    </row>
    <row r="135" spans="1:27" ht="30" customHeight="1" thickBot="1">
      <c r="A135" s="1523"/>
      <c r="B135" s="1525"/>
      <c r="C135" s="525" t="s">
        <v>106</v>
      </c>
      <c r="D135" s="526" t="s">
        <v>14</v>
      </c>
      <c r="E135" s="584">
        <f>E133-E134</f>
        <v>3416.3719999999998</v>
      </c>
      <c r="F135" s="584" t="e">
        <f>F133-F134</f>
        <v>#REF!</v>
      </c>
      <c r="G135" s="584">
        <v>3485.1559999999999</v>
      </c>
      <c r="H135" s="599" t="e">
        <f t="shared" si="26"/>
        <v>#REF!</v>
      </c>
      <c r="I135" s="600" t="e">
        <f t="shared" si="27"/>
        <v>#REF!</v>
      </c>
      <c r="J135" s="599">
        <f t="shared" si="28"/>
        <v>68.784000000000106</v>
      </c>
      <c r="K135" s="600">
        <f t="shared" si="29"/>
        <v>2.0133638842608506E-2</v>
      </c>
      <c r="L135" s="582" t="e">
        <f>E135+ноябрь!L135</f>
        <v>#REF!</v>
      </c>
      <c r="M135" s="582" t="e">
        <f>F135+ноябрь!M135</f>
        <v>#REF!</v>
      </c>
      <c r="N135" s="582" t="e">
        <f>G135+ноябрь!N135</f>
        <v>#REF!</v>
      </c>
      <c r="O135" s="599" t="e">
        <f t="shared" ref="O135:O185" si="33">N135-M135</f>
        <v>#REF!</v>
      </c>
      <c r="P135" s="600" t="e">
        <f t="shared" ref="P135:P185" si="34">IF(M135=0," ",O135/M135)</f>
        <v>#REF!</v>
      </c>
      <c r="Q135" s="599" t="e">
        <f t="shared" ref="Q135:Q185" si="35">N135-L135</f>
        <v>#REF!</v>
      </c>
      <c r="R135" s="601" t="e">
        <f t="shared" ref="R135:R185" si="36">IF(L135=0," ",Q135/L135)</f>
        <v>#REF!</v>
      </c>
    </row>
    <row r="136" spans="1:27" ht="30" customHeight="1">
      <c r="A136" s="1526">
        <v>12</v>
      </c>
      <c r="B136" s="1528" t="s">
        <v>24</v>
      </c>
      <c r="C136" s="531" t="s">
        <v>19</v>
      </c>
      <c r="D136" s="531" t="s">
        <v>14</v>
      </c>
      <c r="E136" s="577">
        <v>538.08600000000001</v>
      </c>
      <c r="F136" s="578" t="e">
        <f>#REF!</f>
        <v>#REF!</v>
      </c>
      <c r="G136" s="578">
        <f>G137+G143</f>
        <v>388.34100000000001</v>
      </c>
      <c r="H136" s="591" t="e">
        <f t="shared" si="26"/>
        <v>#REF!</v>
      </c>
      <c r="I136" s="592" t="e">
        <f t="shared" si="27"/>
        <v>#REF!</v>
      </c>
      <c r="J136" s="591">
        <f t="shared" si="28"/>
        <v>-149.745</v>
      </c>
      <c r="K136" s="592">
        <f t="shared" si="29"/>
        <v>-0.27829194589712425</v>
      </c>
      <c r="L136" s="606" t="e">
        <f>E136+ноябрь!L136</f>
        <v>#REF!</v>
      </c>
      <c r="M136" s="606" t="e">
        <f>F136+ноябрь!M136</f>
        <v>#REF!</v>
      </c>
      <c r="N136" s="606" t="e">
        <f>G136+ноябрь!N136</f>
        <v>#REF!</v>
      </c>
      <c r="O136" s="591" t="e">
        <f t="shared" si="33"/>
        <v>#REF!</v>
      </c>
      <c r="P136" s="592" t="e">
        <f t="shared" si="34"/>
        <v>#REF!</v>
      </c>
      <c r="Q136" s="591" t="e">
        <f t="shared" si="35"/>
        <v>#REF!</v>
      </c>
      <c r="R136" s="593" t="e">
        <f t="shared" si="36"/>
        <v>#REF!</v>
      </c>
      <c r="AA136" t="e">
        <f>N136-Z136</f>
        <v>#REF!</v>
      </c>
    </row>
    <row r="137" spans="1:27" ht="30" customHeight="1">
      <c r="A137" s="1522"/>
      <c r="B137" s="1507"/>
      <c r="C137" s="1547" t="s">
        <v>15</v>
      </c>
      <c r="D137" s="533" t="s">
        <v>14</v>
      </c>
      <c r="E137" s="579">
        <v>144.64009999999999</v>
      </c>
      <c r="F137" s="579" t="e">
        <f>#REF!</f>
        <v>#REF!</v>
      </c>
      <c r="G137" s="579">
        <v>22.367999999999999</v>
      </c>
      <c r="H137" s="79" t="e">
        <f t="shared" si="26"/>
        <v>#REF!</v>
      </c>
      <c r="I137" s="97" t="e">
        <f t="shared" si="27"/>
        <v>#REF!</v>
      </c>
      <c r="J137" s="79">
        <f t="shared" si="28"/>
        <v>-122.27209999999999</v>
      </c>
      <c r="K137" s="97">
        <f t="shared" si="29"/>
        <v>-0.84535408921868838</v>
      </c>
      <c r="L137" s="586" t="e">
        <f>E137+ноябрь!L137</f>
        <v>#REF!</v>
      </c>
      <c r="M137" s="586" t="e">
        <f>F137+ноябрь!M137</f>
        <v>#REF!</v>
      </c>
      <c r="N137" s="586" t="e">
        <f>G137+ноябрь!N137</f>
        <v>#REF!</v>
      </c>
      <c r="O137" s="79" t="e">
        <f t="shared" si="33"/>
        <v>#REF!</v>
      </c>
      <c r="P137" s="97" t="e">
        <f t="shared" si="34"/>
        <v>#REF!</v>
      </c>
      <c r="Q137" s="79" t="e">
        <f t="shared" si="35"/>
        <v>#REF!</v>
      </c>
      <c r="R137" s="594" t="e">
        <f t="shared" si="36"/>
        <v>#REF!</v>
      </c>
    </row>
    <row r="138" spans="1:27" ht="30" customHeight="1">
      <c r="A138" s="1522"/>
      <c r="B138" s="1507"/>
      <c r="C138" s="1547"/>
      <c r="D138" s="533" t="s">
        <v>16</v>
      </c>
      <c r="E138" s="580">
        <v>0.26880480071958757</v>
      </c>
      <c r="F138" s="580" t="e">
        <f>F137/F136</f>
        <v>#REF!</v>
      </c>
      <c r="G138" s="580">
        <f>G137/G136</f>
        <v>5.7598862855068093E-2</v>
      </c>
      <c r="H138" s="595"/>
      <c r="I138" s="596" t="e">
        <f>G138-F138</f>
        <v>#REF!</v>
      </c>
      <c r="J138" s="597"/>
      <c r="K138" s="596">
        <f>G138-E138</f>
        <v>-0.21120593786451947</v>
      </c>
      <c r="L138" s="590" t="e">
        <f>L137/L136</f>
        <v>#REF!</v>
      </c>
      <c r="M138" s="580" t="e">
        <f>M137/M136</f>
        <v>#REF!</v>
      </c>
      <c r="N138" s="580" t="e">
        <f>N137/N136</f>
        <v>#REF!</v>
      </c>
      <c r="O138" s="595"/>
      <c r="P138" s="596" t="e">
        <f>N138-M138</f>
        <v>#REF!</v>
      </c>
      <c r="Q138" s="597"/>
      <c r="R138" s="598" t="e">
        <f>N138-L138</f>
        <v>#REF!</v>
      </c>
    </row>
    <row r="139" spans="1:27" ht="30" hidden="1" customHeight="1">
      <c r="A139" s="1522"/>
      <c r="B139" s="1507"/>
      <c r="C139" s="1547" t="s">
        <v>17</v>
      </c>
      <c r="D139" s="533" t="s">
        <v>14</v>
      </c>
      <c r="E139" s="579">
        <v>84.673000000000002</v>
      </c>
      <c r="F139" s="579" t="e">
        <f>#REF!</f>
        <v>#REF!</v>
      </c>
      <c r="G139" s="579" t="e">
        <f>F140*G136</f>
        <v>#REF!</v>
      </c>
      <c r="H139" s="79" t="e">
        <f t="shared" si="26"/>
        <v>#REF!</v>
      </c>
      <c r="I139" s="97" t="e">
        <f t="shared" si="27"/>
        <v>#REF!</v>
      </c>
      <c r="J139" s="79" t="e">
        <f t="shared" si="28"/>
        <v>#REF!</v>
      </c>
      <c r="K139" s="97" t="e">
        <f t="shared" si="29"/>
        <v>#REF!</v>
      </c>
      <c r="L139" s="587" t="e">
        <f>E139+ноябрь!L139</f>
        <v>#REF!</v>
      </c>
      <c r="M139" s="586" t="e">
        <f>F139+ноябрь!M139</f>
        <v>#REF!</v>
      </c>
      <c r="N139" s="586" t="e">
        <f>G139+ноябрь!N139</f>
        <v>#REF!</v>
      </c>
      <c r="O139" s="79" t="e">
        <f t="shared" si="33"/>
        <v>#REF!</v>
      </c>
      <c r="P139" s="97" t="e">
        <f t="shared" si="34"/>
        <v>#REF!</v>
      </c>
      <c r="Q139" s="79" t="e">
        <f t="shared" si="35"/>
        <v>#REF!</v>
      </c>
      <c r="R139" s="594" t="e">
        <f t="shared" si="36"/>
        <v>#REF!</v>
      </c>
    </row>
    <row r="140" spans="1:27" ht="30" hidden="1" customHeight="1">
      <c r="A140" s="1522"/>
      <c r="B140" s="1507"/>
      <c r="C140" s="1547"/>
      <c r="D140" s="533" t="s">
        <v>16</v>
      </c>
      <c r="E140" s="580">
        <v>0.15735960422683362</v>
      </c>
      <c r="F140" s="580" t="e">
        <f>F139/F136</f>
        <v>#REF!</v>
      </c>
      <c r="G140" s="580" t="e">
        <f>G139/G136</f>
        <v>#REF!</v>
      </c>
      <c r="H140" s="79" t="e">
        <f t="shared" si="26"/>
        <v>#REF!</v>
      </c>
      <c r="I140" s="97" t="e">
        <f t="shared" si="27"/>
        <v>#REF!</v>
      </c>
      <c r="J140" s="79" t="e">
        <f t="shared" si="28"/>
        <v>#REF!</v>
      </c>
      <c r="K140" s="97" t="e">
        <f t="shared" si="29"/>
        <v>#REF!</v>
      </c>
      <c r="L140" s="588" t="e">
        <f>L139/L136</f>
        <v>#REF!</v>
      </c>
      <c r="M140" s="580" t="e">
        <f>M139/M136</f>
        <v>#REF!</v>
      </c>
      <c r="N140" s="580" t="e">
        <f>N139/N136</f>
        <v>#REF!</v>
      </c>
      <c r="O140" s="79" t="e">
        <f t="shared" si="33"/>
        <v>#REF!</v>
      </c>
      <c r="P140" s="97" t="e">
        <f t="shared" si="34"/>
        <v>#REF!</v>
      </c>
      <c r="Q140" s="79" t="e">
        <f t="shared" si="35"/>
        <v>#REF!</v>
      </c>
      <c r="R140" s="594" t="e">
        <f t="shared" si="36"/>
        <v>#REF!</v>
      </c>
    </row>
    <row r="141" spans="1:27" ht="30" hidden="1" customHeight="1">
      <c r="A141" s="1522"/>
      <c r="B141" s="1507"/>
      <c r="C141" s="1547" t="s">
        <v>18</v>
      </c>
      <c r="D141" s="533" t="s">
        <v>14</v>
      </c>
      <c r="E141" s="579">
        <v>17.002999999999531</v>
      </c>
      <c r="F141" s="579" t="e">
        <f>F137-F139</f>
        <v>#REF!</v>
      </c>
      <c r="G141" s="579" t="e">
        <f>G137-G139</f>
        <v>#REF!</v>
      </c>
      <c r="H141" s="79" t="e">
        <f t="shared" si="26"/>
        <v>#REF!</v>
      </c>
      <c r="I141" s="97" t="e">
        <f t="shared" si="27"/>
        <v>#REF!</v>
      </c>
      <c r="J141" s="79" t="e">
        <f t="shared" si="28"/>
        <v>#REF!</v>
      </c>
      <c r="K141" s="97" t="e">
        <f t="shared" si="29"/>
        <v>#REF!</v>
      </c>
      <c r="L141" s="587" t="e">
        <f>E141+ноябрь!L141</f>
        <v>#REF!</v>
      </c>
      <c r="M141" s="586" t="e">
        <f>F141+ноябрь!M141</f>
        <v>#REF!</v>
      </c>
      <c r="N141" s="586" t="e">
        <f>G141+ноябрь!N141</f>
        <v>#REF!</v>
      </c>
      <c r="O141" s="79" t="e">
        <f t="shared" si="33"/>
        <v>#REF!</v>
      </c>
      <c r="P141" s="97" t="e">
        <f t="shared" si="34"/>
        <v>#REF!</v>
      </c>
      <c r="Q141" s="79" t="e">
        <f t="shared" si="35"/>
        <v>#REF!</v>
      </c>
      <c r="R141" s="594" t="e">
        <f t="shared" si="36"/>
        <v>#REF!</v>
      </c>
    </row>
    <row r="142" spans="1:27" ht="30" hidden="1" customHeight="1">
      <c r="A142" s="1522"/>
      <c r="B142" s="1507"/>
      <c r="C142" s="1547"/>
      <c r="D142" s="533" t="s">
        <v>16</v>
      </c>
      <c r="E142" s="580">
        <v>5.1322699044380462E-3</v>
      </c>
      <c r="F142" s="580" t="e">
        <f>F141/F136</f>
        <v>#REF!</v>
      </c>
      <c r="G142" s="580" t="e">
        <f>G141/G136</f>
        <v>#REF!</v>
      </c>
      <c r="H142" s="79" t="e">
        <f t="shared" si="26"/>
        <v>#REF!</v>
      </c>
      <c r="I142" s="97" t="e">
        <f t="shared" si="27"/>
        <v>#REF!</v>
      </c>
      <c r="J142" s="79" t="e">
        <f t="shared" si="28"/>
        <v>#REF!</v>
      </c>
      <c r="K142" s="97" t="e">
        <f t="shared" si="29"/>
        <v>#REF!</v>
      </c>
      <c r="L142" s="588" t="e">
        <f>L141/L136</f>
        <v>#REF!</v>
      </c>
      <c r="M142" s="580" t="e">
        <f>M141/M136</f>
        <v>#REF!</v>
      </c>
      <c r="N142" s="580" t="e">
        <f>N141/N136</f>
        <v>#REF!</v>
      </c>
      <c r="O142" s="79" t="e">
        <f t="shared" si="33"/>
        <v>#REF!</v>
      </c>
      <c r="P142" s="97" t="e">
        <f t="shared" si="34"/>
        <v>#REF!</v>
      </c>
      <c r="Q142" s="79" t="e">
        <f t="shared" si="35"/>
        <v>#REF!</v>
      </c>
      <c r="R142" s="594" t="e">
        <f t="shared" si="36"/>
        <v>#REF!</v>
      </c>
    </row>
    <row r="143" spans="1:27" ht="30" customHeight="1">
      <c r="A143" s="1522"/>
      <c r="B143" s="1507"/>
      <c r="C143" s="513" t="s">
        <v>111</v>
      </c>
      <c r="D143" s="533" t="s">
        <v>14</v>
      </c>
      <c r="E143" s="582">
        <v>393.44590000000005</v>
      </c>
      <c r="F143" s="582" t="e">
        <f>F136-F137</f>
        <v>#REF!</v>
      </c>
      <c r="G143" s="582">
        <f>G144+G145</f>
        <v>365.97300000000001</v>
      </c>
      <c r="H143" s="79" t="e">
        <f t="shared" si="26"/>
        <v>#REF!</v>
      </c>
      <c r="I143" s="97" t="e">
        <f t="shared" si="27"/>
        <v>#REF!</v>
      </c>
      <c r="J143" s="79">
        <f t="shared" si="28"/>
        <v>-27.472900000000038</v>
      </c>
      <c r="K143" s="97">
        <f t="shared" si="29"/>
        <v>-6.9826372571171885E-2</v>
      </c>
      <c r="L143" s="589" t="e">
        <f>L136-L137</f>
        <v>#REF!</v>
      </c>
      <c r="M143" s="581" t="e">
        <f>M136-M137</f>
        <v>#REF!</v>
      </c>
      <c r="N143" s="581" t="e">
        <f>N136-N137</f>
        <v>#REF!</v>
      </c>
      <c r="O143" s="79" t="e">
        <f t="shared" si="33"/>
        <v>#REF!</v>
      </c>
      <c r="P143" s="97" t="e">
        <f t="shared" si="34"/>
        <v>#REF!</v>
      </c>
      <c r="Q143" s="79" t="e">
        <f t="shared" si="35"/>
        <v>#REF!</v>
      </c>
      <c r="R143" s="594" t="e">
        <f t="shared" si="36"/>
        <v>#REF!</v>
      </c>
    </row>
    <row r="144" spans="1:27" ht="30" customHeight="1">
      <c r="A144" s="1522"/>
      <c r="B144" s="1507"/>
      <c r="C144" s="518" t="s">
        <v>104</v>
      </c>
      <c r="D144" s="492" t="s">
        <v>14</v>
      </c>
      <c r="E144" s="582">
        <v>0</v>
      </c>
      <c r="F144" s="582">
        <f>'Баланс ВОЭК (план 2013)'!N14+'Баланс ВОЭК (план 2013)'!N15</f>
        <v>24.472999999999999</v>
      </c>
      <c r="G144" s="582"/>
      <c r="H144" s="79">
        <f t="shared" si="26"/>
        <v>-24.472999999999999</v>
      </c>
      <c r="I144" s="97">
        <f t="shared" si="27"/>
        <v>-1</v>
      </c>
      <c r="J144" s="79">
        <f t="shared" si="28"/>
        <v>0</v>
      </c>
      <c r="K144" s="97" t="str">
        <f t="shared" si="29"/>
        <v xml:space="preserve"> </v>
      </c>
      <c r="L144" s="582" t="e">
        <f>E144+ноябрь!L144</f>
        <v>#REF!</v>
      </c>
      <c r="M144" s="582" t="e">
        <f>F144+ноябрь!M144</f>
        <v>#REF!</v>
      </c>
      <c r="N144" s="582" t="e">
        <f>G144+ноябрь!N144</f>
        <v>#REF!</v>
      </c>
      <c r="O144" s="79" t="e">
        <f t="shared" si="33"/>
        <v>#REF!</v>
      </c>
      <c r="P144" s="97" t="e">
        <f t="shared" si="34"/>
        <v>#REF!</v>
      </c>
      <c r="Q144" s="79" t="e">
        <f t="shared" si="35"/>
        <v>#REF!</v>
      </c>
      <c r="R144" s="594" t="e">
        <f t="shared" si="36"/>
        <v>#REF!</v>
      </c>
    </row>
    <row r="145" spans="1:27" ht="30" customHeight="1" thickBot="1">
      <c r="A145" s="1523"/>
      <c r="B145" s="1525"/>
      <c r="C145" s="525" t="s">
        <v>106</v>
      </c>
      <c r="D145" s="526" t="s">
        <v>14</v>
      </c>
      <c r="E145" s="584">
        <f>E143-E144</f>
        <v>393.44590000000005</v>
      </c>
      <c r="F145" s="584" t="e">
        <f>F143-F144</f>
        <v>#REF!</v>
      </c>
      <c r="G145" s="584">
        <v>365.97300000000001</v>
      </c>
      <c r="H145" s="599" t="e">
        <f t="shared" si="26"/>
        <v>#REF!</v>
      </c>
      <c r="I145" s="600" t="e">
        <f t="shared" si="27"/>
        <v>#REF!</v>
      </c>
      <c r="J145" s="599">
        <f t="shared" si="28"/>
        <v>-27.472900000000038</v>
      </c>
      <c r="K145" s="600">
        <f t="shared" si="29"/>
        <v>-6.9826372571171885E-2</v>
      </c>
      <c r="L145" s="582" t="e">
        <f>E145+ноябрь!L145</f>
        <v>#REF!</v>
      </c>
      <c r="M145" s="582" t="e">
        <f>F145+ноябрь!M145</f>
        <v>#REF!</v>
      </c>
      <c r="N145" s="582" t="e">
        <f>G145+ноябрь!N145</f>
        <v>#REF!</v>
      </c>
      <c r="O145" s="599" t="e">
        <f t="shared" si="33"/>
        <v>#REF!</v>
      </c>
      <c r="P145" s="600" t="e">
        <f t="shared" si="34"/>
        <v>#REF!</v>
      </c>
      <c r="Q145" s="599" t="e">
        <f t="shared" si="35"/>
        <v>#REF!</v>
      </c>
      <c r="R145" s="601" t="e">
        <f t="shared" si="36"/>
        <v>#REF!</v>
      </c>
    </row>
    <row r="146" spans="1:27" ht="30" customHeight="1">
      <c r="A146" s="1526">
        <v>11</v>
      </c>
      <c r="B146" s="1546" t="s">
        <v>88</v>
      </c>
      <c r="C146" s="531" t="s">
        <v>19</v>
      </c>
      <c r="D146" s="531" t="s">
        <v>14</v>
      </c>
      <c r="E146" s="577">
        <v>5820.95</v>
      </c>
      <c r="F146" s="578" t="e">
        <f>F126+F136</f>
        <v>#REF!</v>
      </c>
      <c r="G146" s="1106">
        <f t="shared" ref="G146:G147" si="37">G126+G136</f>
        <v>5190.9860000000008</v>
      </c>
      <c r="H146" s="591" t="e">
        <f t="shared" si="26"/>
        <v>#REF!</v>
      </c>
      <c r="I146" s="592" t="e">
        <f t="shared" si="27"/>
        <v>#REF!</v>
      </c>
      <c r="J146" s="591">
        <f t="shared" si="28"/>
        <v>-629.96399999999903</v>
      </c>
      <c r="K146" s="592">
        <f t="shared" si="29"/>
        <v>-0.10822357175375137</v>
      </c>
      <c r="L146" s="606" t="e">
        <f>E146+ноябрь!L146</f>
        <v>#REF!</v>
      </c>
      <c r="M146" s="606" t="e">
        <f>F146+ноябрь!M146</f>
        <v>#REF!</v>
      </c>
      <c r="N146" s="606" t="e">
        <f>G146+ноябрь!N146</f>
        <v>#REF!</v>
      </c>
      <c r="O146" s="591" t="e">
        <f t="shared" si="33"/>
        <v>#REF!</v>
      </c>
      <c r="P146" s="592" t="e">
        <f t="shared" si="34"/>
        <v>#REF!</v>
      </c>
      <c r="Q146" s="591" t="e">
        <f t="shared" si="35"/>
        <v>#REF!</v>
      </c>
      <c r="R146" s="593" t="e">
        <f t="shared" si="36"/>
        <v>#REF!</v>
      </c>
      <c r="AA146" t="e">
        <f>N146-Z146</f>
        <v>#REF!</v>
      </c>
    </row>
    <row r="147" spans="1:27" ht="30" customHeight="1">
      <c r="A147" s="1522"/>
      <c r="B147" s="1509"/>
      <c r="C147" s="1547" t="s">
        <v>15</v>
      </c>
      <c r="D147" s="533" t="s">
        <v>14</v>
      </c>
      <c r="E147" s="579">
        <v>1992.7061000000001</v>
      </c>
      <c r="F147" s="579" t="e">
        <f>F127+F137</f>
        <v>#REF!</v>
      </c>
      <c r="G147" s="1152">
        <f t="shared" si="37"/>
        <v>1319.701</v>
      </c>
      <c r="H147" s="79" t="e">
        <f t="shared" si="26"/>
        <v>#REF!</v>
      </c>
      <c r="I147" s="97" t="e">
        <f t="shared" si="27"/>
        <v>#REF!</v>
      </c>
      <c r="J147" s="79">
        <f t="shared" si="28"/>
        <v>-673.00510000000008</v>
      </c>
      <c r="K147" s="97">
        <f t="shared" si="29"/>
        <v>-0.3377342499227558</v>
      </c>
      <c r="L147" s="586" t="e">
        <f>E147+ноябрь!L147</f>
        <v>#REF!</v>
      </c>
      <c r="M147" s="586" t="e">
        <f>F147+ноябрь!M147</f>
        <v>#REF!</v>
      </c>
      <c r="N147" s="586" t="e">
        <f>G147+ноябрь!N147</f>
        <v>#REF!</v>
      </c>
      <c r="O147" s="79" t="e">
        <f t="shared" si="33"/>
        <v>#REF!</v>
      </c>
      <c r="P147" s="97" t="e">
        <f t="shared" si="34"/>
        <v>#REF!</v>
      </c>
      <c r="Q147" s="79" t="e">
        <f t="shared" si="35"/>
        <v>#REF!</v>
      </c>
      <c r="R147" s="594" t="e">
        <f t="shared" si="36"/>
        <v>#REF!</v>
      </c>
    </row>
    <row r="148" spans="1:27" ht="27.75" customHeight="1">
      <c r="A148" s="1522"/>
      <c r="B148" s="1509"/>
      <c r="C148" s="1547"/>
      <c r="D148" s="533" t="s">
        <v>16</v>
      </c>
      <c r="E148" s="580">
        <v>0.34233348508404987</v>
      </c>
      <c r="F148" s="580" t="e">
        <f>F147/F146</f>
        <v>#REF!</v>
      </c>
      <c r="G148" s="1154">
        <f>G147/G146</f>
        <v>0.25422935064744923</v>
      </c>
      <c r="H148" s="595"/>
      <c r="I148" s="596" t="e">
        <f>G148-F148</f>
        <v>#REF!</v>
      </c>
      <c r="J148" s="597"/>
      <c r="K148" s="596">
        <f>G148-E148</f>
        <v>-8.8104134436600645E-2</v>
      </c>
      <c r="L148" s="590" t="e">
        <f>L147/L146</f>
        <v>#REF!</v>
      </c>
      <c r="M148" s="580" t="e">
        <f>M147/M146</f>
        <v>#REF!</v>
      </c>
      <c r="N148" s="580" t="e">
        <f>N147/N146</f>
        <v>#REF!</v>
      </c>
      <c r="O148" s="595"/>
      <c r="P148" s="596" t="e">
        <f>N148-M148</f>
        <v>#REF!</v>
      </c>
      <c r="Q148" s="597"/>
      <c r="R148" s="598" t="e">
        <f>N148-L148</f>
        <v>#REF!</v>
      </c>
    </row>
    <row r="149" spans="1:27" ht="30" hidden="1" customHeight="1">
      <c r="A149" s="1522"/>
      <c r="B149" s="1509"/>
      <c r="C149" s="1547" t="s">
        <v>17</v>
      </c>
      <c r="D149" s="533" t="s">
        <v>14</v>
      </c>
      <c r="E149" s="579">
        <v>1420.7139999999999</v>
      </c>
      <c r="F149" s="579" t="e">
        <f>F129+F139</f>
        <v>#REF!</v>
      </c>
      <c r="G149" s="1152" t="e">
        <f>G129+G139</f>
        <v>#REF!</v>
      </c>
      <c r="H149" s="79" t="e">
        <f t="shared" si="26"/>
        <v>#REF!</v>
      </c>
      <c r="I149" s="97" t="e">
        <f t="shared" si="27"/>
        <v>#REF!</v>
      </c>
      <c r="J149" s="79" t="e">
        <f t="shared" si="28"/>
        <v>#REF!</v>
      </c>
      <c r="K149" s="97" t="e">
        <f t="shared" si="29"/>
        <v>#REF!</v>
      </c>
      <c r="L149" s="587" t="e">
        <f>E149+ноябрь!L149</f>
        <v>#REF!</v>
      </c>
      <c r="M149" s="586" t="e">
        <f>F149+ноябрь!M149</f>
        <v>#REF!</v>
      </c>
      <c r="N149" s="586" t="e">
        <f>G149+ноябрь!N149</f>
        <v>#REF!</v>
      </c>
      <c r="O149" s="79" t="e">
        <f t="shared" si="33"/>
        <v>#REF!</v>
      </c>
      <c r="P149" s="97" t="e">
        <f t="shared" si="34"/>
        <v>#REF!</v>
      </c>
      <c r="Q149" s="79" t="e">
        <f t="shared" si="35"/>
        <v>#REF!</v>
      </c>
      <c r="R149" s="594" t="e">
        <f t="shared" si="36"/>
        <v>#REF!</v>
      </c>
    </row>
    <row r="150" spans="1:27" ht="30" hidden="1" customHeight="1">
      <c r="A150" s="1522"/>
      <c r="B150" s="1509"/>
      <c r="C150" s="1547"/>
      <c r="D150" s="533" t="s">
        <v>16</v>
      </c>
      <c r="E150" s="580">
        <v>0.24406909525077522</v>
      </c>
      <c r="F150" s="580" t="e">
        <f>F149/F146</f>
        <v>#REF!</v>
      </c>
      <c r="G150" s="1154" t="e">
        <f>G149/G146</f>
        <v>#REF!</v>
      </c>
      <c r="H150" s="79" t="e">
        <f t="shared" si="26"/>
        <v>#REF!</v>
      </c>
      <c r="I150" s="97" t="e">
        <f t="shared" si="27"/>
        <v>#REF!</v>
      </c>
      <c r="J150" s="79" t="e">
        <f t="shared" si="28"/>
        <v>#REF!</v>
      </c>
      <c r="K150" s="97" t="e">
        <f t="shared" si="29"/>
        <v>#REF!</v>
      </c>
      <c r="L150" s="588" t="e">
        <f>L149/L146</f>
        <v>#REF!</v>
      </c>
      <c r="M150" s="580" t="e">
        <f>M149/M146</f>
        <v>#REF!</v>
      </c>
      <c r="N150" s="580" t="e">
        <f>N149/N146</f>
        <v>#REF!</v>
      </c>
      <c r="O150" s="79" t="e">
        <f t="shared" si="33"/>
        <v>#REF!</v>
      </c>
      <c r="P150" s="97" t="e">
        <f t="shared" si="34"/>
        <v>#REF!</v>
      </c>
      <c r="Q150" s="79" t="e">
        <f t="shared" si="35"/>
        <v>#REF!</v>
      </c>
      <c r="R150" s="594" t="e">
        <f t="shared" si="36"/>
        <v>#REF!</v>
      </c>
    </row>
    <row r="151" spans="1:27" ht="30" hidden="1" customHeight="1">
      <c r="A151" s="1522"/>
      <c r="B151" s="1509"/>
      <c r="C151" s="1547" t="s">
        <v>18</v>
      </c>
      <c r="D151" s="533" t="s">
        <v>14</v>
      </c>
      <c r="E151" s="579">
        <v>60.86046184673711</v>
      </c>
      <c r="F151" s="579" t="e">
        <f>F131+F141</f>
        <v>#REF!</v>
      </c>
      <c r="G151" s="1152" t="e">
        <f>G131+G141</f>
        <v>#REF!</v>
      </c>
      <c r="H151" s="79" t="e">
        <f t="shared" si="26"/>
        <v>#REF!</v>
      </c>
      <c r="I151" s="97" t="e">
        <f t="shared" si="27"/>
        <v>#REF!</v>
      </c>
      <c r="J151" s="79" t="e">
        <f t="shared" si="28"/>
        <v>#REF!</v>
      </c>
      <c r="K151" s="97" t="e">
        <f t="shared" si="29"/>
        <v>#REF!</v>
      </c>
      <c r="L151" s="587" t="e">
        <f>E151+ноябрь!L151</f>
        <v>#REF!</v>
      </c>
      <c r="M151" s="586" t="e">
        <f>F151+ноябрь!M151</f>
        <v>#REF!</v>
      </c>
      <c r="N151" s="586" t="e">
        <f>G151+ноябрь!N151</f>
        <v>#REF!</v>
      </c>
      <c r="O151" s="79" t="e">
        <f t="shared" si="33"/>
        <v>#REF!</v>
      </c>
      <c r="P151" s="97" t="e">
        <f t="shared" si="34"/>
        <v>#REF!</v>
      </c>
      <c r="Q151" s="79" t="e">
        <f t="shared" si="35"/>
        <v>#REF!</v>
      </c>
      <c r="R151" s="594" t="e">
        <f t="shared" si="36"/>
        <v>#REF!</v>
      </c>
    </row>
    <row r="152" spans="1:27" ht="30" hidden="1" customHeight="1">
      <c r="A152" s="1522"/>
      <c r="B152" s="1509"/>
      <c r="C152" s="1547"/>
      <c r="D152" s="533" t="s">
        <v>16</v>
      </c>
      <c r="E152" s="580">
        <v>5.1322699044380462E-3</v>
      </c>
      <c r="F152" s="1154" t="e">
        <f>F151/F146</f>
        <v>#REF!</v>
      </c>
      <c r="G152" s="1154" t="e">
        <f>G151/G146</f>
        <v>#REF!</v>
      </c>
      <c r="H152" s="79" t="e">
        <f t="shared" si="26"/>
        <v>#REF!</v>
      </c>
      <c r="I152" s="97" t="e">
        <f t="shared" si="27"/>
        <v>#REF!</v>
      </c>
      <c r="J152" s="79" t="e">
        <f t="shared" si="28"/>
        <v>#REF!</v>
      </c>
      <c r="K152" s="97" t="e">
        <f t="shared" si="29"/>
        <v>#REF!</v>
      </c>
      <c r="L152" s="588" t="e">
        <f>L151/L146</f>
        <v>#REF!</v>
      </c>
      <c r="M152" s="580" t="e">
        <f>M151/M146</f>
        <v>#REF!</v>
      </c>
      <c r="N152" s="580" t="e">
        <f>N151/N146</f>
        <v>#REF!</v>
      </c>
      <c r="O152" s="79" t="e">
        <f t="shared" si="33"/>
        <v>#REF!</v>
      </c>
      <c r="P152" s="97" t="e">
        <f t="shared" si="34"/>
        <v>#REF!</v>
      </c>
      <c r="Q152" s="79" t="e">
        <f t="shared" si="35"/>
        <v>#REF!</v>
      </c>
      <c r="R152" s="594" t="e">
        <f t="shared" si="36"/>
        <v>#REF!</v>
      </c>
    </row>
    <row r="153" spans="1:27" ht="30" customHeight="1">
      <c r="A153" s="1522"/>
      <c r="B153" s="1509"/>
      <c r="C153" s="513" t="s">
        <v>111</v>
      </c>
      <c r="D153" s="533" t="s">
        <v>14</v>
      </c>
      <c r="E153" s="582">
        <v>3828.2438999999995</v>
      </c>
      <c r="F153" s="582" t="e">
        <f>F146-F147</f>
        <v>#REF!</v>
      </c>
      <c r="G153" s="1158">
        <f>G146-G147</f>
        <v>3871.2850000000008</v>
      </c>
      <c r="H153" s="79" t="e">
        <f t="shared" si="26"/>
        <v>#REF!</v>
      </c>
      <c r="I153" s="97" t="e">
        <f t="shared" si="27"/>
        <v>#REF!</v>
      </c>
      <c r="J153" s="79">
        <f t="shared" si="28"/>
        <v>43.041100000001279</v>
      </c>
      <c r="K153" s="97">
        <f t="shared" si="29"/>
        <v>1.1243040183516333E-2</v>
      </c>
      <c r="L153" s="589" t="e">
        <f>L146-L147</f>
        <v>#REF!</v>
      </c>
      <c r="M153" s="581" t="e">
        <f>M146-M147</f>
        <v>#REF!</v>
      </c>
      <c r="N153" s="581" t="e">
        <f>N146-N147</f>
        <v>#REF!</v>
      </c>
      <c r="O153" s="79" t="e">
        <f t="shared" si="33"/>
        <v>#REF!</v>
      </c>
      <c r="P153" s="97" t="e">
        <f t="shared" si="34"/>
        <v>#REF!</v>
      </c>
      <c r="Q153" s="79" t="e">
        <f t="shared" si="35"/>
        <v>#REF!</v>
      </c>
      <c r="R153" s="594" t="e">
        <f t="shared" si="36"/>
        <v>#REF!</v>
      </c>
    </row>
    <row r="154" spans="1:27" ht="30" customHeight="1">
      <c r="A154" s="1522"/>
      <c r="B154" s="1509"/>
      <c r="C154" s="518" t="s">
        <v>104</v>
      </c>
      <c r="D154" s="492" t="s">
        <v>14</v>
      </c>
      <c r="E154" s="582">
        <f>E134+E144</f>
        <v>18.425999999999998</v>
      </c>
      <c r="F154" s="582"/>
      <c r="G154" s="1158">
        <f>G144+G134</f>
        <v>20.155999999999999</v>
      </c>
      <c r="H154" s="79">
        <f t="shared" si="26"/>
        <v>20.155999999999999</v>
      </c>
      <c r="I154" s="97" t="str">
        <f t="shared" si="27"/>
        <v xml:space="preserve"> </v>
      </c>
      <c r="J154" s="79">
        <f t="shared" si="28"/>
        <v>1.7300000000000004</v>
      </c>
      <c r="K154" s="97">
        <f t="shared" si="29"/>
        <v>9.3889069792684285E-2</v>
      </c>
      <c r="L154" s="582" t="e">
        <f>E154+ноябрь!L154</f>
        <v>#REF!</v>
      </c>
      <c r="M154" s="582" t="e">
        <f>F154+ноябрь!M154</f>
        <v>#REF!</v>
      </c>
      <c r="N154" s="582" t="e">
        <f>G154+ноябрь!N154</f>
        <v>#REF!</v>
      </c>
      <c r="O154" s="79" t="e">
        <f t="shared" si="33"/>
        <v>#REF!</v>
      </c>
      <c r="P154" s="97" t="e">
        <f t="shared" si="34"/>
        <v>#REF!</v>
      </c>
      <c r="Q154" s="79" t="e">
        <f t="shared" si="35"/>
        <v>#REF!</v>
      </c>
      <c r="R154" s="594" t="e">
        <f t="shared" si="36"/>
        <v>#REF!</v>
      </c>
    </row>
    <row r="155" spans="1:27" ht="30" customHeight="1" thickBot="1">
      <c r="A155" s="1523"/>
      <c r="B155" s="1536"/>
      <c r="C155" s="525" t="s">
        <v>106</v>
      </c>
      <c r="D155" s="526" t="s">
        <v>14</v>
      </c>
      <c r="E155" s="584">
        <f>E153-E154</f>
        <v>3809.8178999999996</v>
      </c>
      <c r="F155" s="584" t="e">
        <f>F153-F154</f>
        <v>#REF!</v>
      </c>
      <c r="G155" s="1172">
        <f>G153-G154</f>
        <v>3851.1290000000008</v>
      </c>
      <c r="H155" s="599" t="e">
        <f t="shared" si="26"/>
        <v>#REF!</v>
      </c>
      <c r="I155" s="600" t="e">
        <f t="shared" si="27"/>
        <v>#REF!</v>
      </c>
      <c r="J155" s="599">
        <f t="shared" si="28"/>
        <v>41.311100000001261</v>
      </c>
      <c r="K155" s="600">
        <f t="shared" si="29"/>
        <v>1.0843326658736436E-2</v>
      </c>
      <c r="L155" s="582" t="e">
        <f>E155+ноябрь!L155</f>
        <v>#REF!</v>
      </c>
      <c r="M155" s="582" t="e">
        <f>F155+ноябрь!M155</f>
        <v>#REF!</v>
      </c>
      <c r="N155" s="582" t="e">
        <f>G155+ноябрь!N155</f>
        <v>#REF!</v>
      </c>
      <c r="O155" s="599" t="e">
        <f t="shared" si="33"/>
        <v>#REF!</v>
      </c>
      <c r="P155" s="600" t="e">
        <f t="shared" si="34"/>
        <v>#REF!</v>
      </c>
      <c r="Q155" s="599" t="e">
        <f t="shared" si="35"/>
        <v>#REF!</v>
      </c>
      <c r="R155" s="601" t="e">
        <f t="shared" si="36"/>
        <v>#REF!</v>
      </c>
    </row>
    <row r="156" spans="1:27" ht="30" customHeight="1">
      <c r="A156" s="1526">
        <v>13</v>
      </c>
      <c r="B156" s="1528" t="s">
        <v>11</v>
      </c>
      <c r="C156" s="531" t="s">
        <v>19</v>
      </c>
      <c r="D156" s="531" t="s">
        <v>14</v>
      </c>
      <c r="E156" s="577">
        <v>3839.1619999999998</v>
      </c>
      <c r="F156" s="578" t="e">
        <f>#REF!</f>
        <v>#REF!</v>
      </c>
      <c r="G156" s="578">
        <f>G157+G163</f>
        <v>3780.4110000000001</v>
      </c>
      <c r="H156" s="591" t="e">
        <f t="shared" si="26"/>
        <v>#REF!</v>
      </c>
      <c r="I156" s="592" t="e">
        <f t="shared" si="27"/>
        <v>#REF!</v>
      </c>
      <c r="J156" s="591">
        <f t="shared" si="28"/>
        <v>-58.750999999999749</v>
      </c>
      <c r="K156" s="592">
        <f t="shared" si="29"/>
        <v>-1.5303079161546126E-2</v>
      </c>
      <c r="L156" s="606" t="e">
        <f>E156+ноябрь!L156</f>
        <v>#REF!</v>
      </c>
      <c r="M156" s="606" t="e">
        <f>F156+ноябрь!M156</f>
        <v>#REF!</v>
      </c>
      <c r="N156" s="606" t="e">
        <f>G156+ноябрь!N156</f>
        <v>#REF!</v>
      </c>
      <c r="O156" s="591" t="e">
        <f t="shared" si="33"/>
        <v>#REF!</v>
      </c>
      <c r="P156" s="592" t="e">
        <f t="shared" si="34"/>
        <v>#REF!</v>
      </c>
      <c r="Q156" s="591" t="e">
        <f t="shared" si="35"/>
        <v>#REF!</v>
      </c>
      <c r="R156" s="593" t="e">
        <f t="shared" si="36"/>
        <v>#REF!</v>
      </c>
    </row>
    <row r="157" spans="1:27" ht="30" customHeight="1">
      <c r="A157" s="1522"/>
      <c r="B157" s="1507"/>
      <c r="C157" s="1547" t="s">
        <v>15</v>
      </c>
      <c r="D157" s="533" t="s">
        <v>14</v>
      </c>
      <c r="E157" s="579">
        <v>676.54</v>
      </c>
      <c r="F157" s="579" t="e">
        <f>#REF!</f>
        <v>#REF!</v>
      </c>
      <c r="G157" s="579">
        <v>588.43600000000004</v>
      </c>
      <c r="H157" s="79" t="e">
        <f t="shared" si="26"/>
        <v>#REF!</v>
      </c>
      <c r="I157" s="97" t="e">
        <f t="shared" si="27"/>
        <v>#REF!</v>
      </c>
      <c r="J157" s="79">
        <f t="shared" si="28"/>
        <v>-88.103999999999928</v>
      </c>
      <c r="K157" s="97">
        <f t="shared" si="29"/>
        <v>-0.13022733319537638</v>
      </c>
      <c r="L157" s="586" t="e">
        <f>E157+ноябрь!L157</f>
        <v>#REF!</v>
      </c>
      <c r="M157" s="586" t="e">
        <f>F157+ноябрь!M157</f>
        <v>#REF!</v>
      </c>
      <c r="N157" s="586" t="e">
        <f>G157+ноябрь!N157</f>
        <v>#REF!</v>
      </c>
      <c r="O157" s="79" t="e">
        <f t="shared" si="33"/>
        <v>#REF!</v>
      </c>
      <c r="P157" s="97" t="e">
        <f t="shared" si="34"/>
        <v>#REF!</v>
      </c>
      <c r="Q157" s="79" t="e">
        <f t="shared" si="35"/>
        <v>#REF!</v>
      </c>
      <c r="R157" s="594" t="e">
        <f t="shared" si="36"/>
        <v>#REF!</v>
      </c>
    </row>
    <row r="158" spans="1:27" ht="30" customHeight="1">
      <c r="A158" s="1522"/>
      <c r="B158" s="1507"/>
      <c r="C158" s="1547"/>
      <c r="D158" s="533" t="s">
        <v>16</v>
      </c>
      <c r="E158" s="580">
        <v>0.17622074817368999</v>
      </c>
      <c r="F158" s="580" t="e">
        <f>F157/F156</f>
        <v>#REF!</v>
      </c>
      <c r="G158" s="580">
        <f>G157/G156</f>
        <v>0.15565397518947013</v>
      </c>
      <c r="H158" s="595"/>
      <c r="I158" s="596" t="e">
        <f>G158-F158</f>
        <v>#REF!</v>
      </c>
      <c r="J158" s="597"/>
      <c r="K158" s="596">
        <f>G158-E158</f>
        <v>-2.0566772984219855E-2</v>
      </c>
      <c r="L158" s="590" t="e">
        <f>L157/L156</f>
        <v>#REF!</v>
      </c>
      <c r="M158" s="580" t="e">
        <f>M157/M156</f>
        <v>#REF!</v>
      </c>
      <c r="N158" s="580" t="e">
        <f>N157/N156</f>
        <v>#REF!</v>
      </c>
      <c r="O158" s="595"/>
      <c r="P158" s="596" t="e">
        <f>N158-M158</f>
        <v>#REF!</v>
      </c>
      <c r="Q158" s="597"/>
      <c r="R158" s="598" t="e">
        <f>N158-L158</f>
        <v>#REF!</v>
      </c>
    </row>
    <row r="159" spans="1:27" ht="30" hidden="1" customHeight="1">
      <c r="A159" s="1522"/>
      <c r="B159" s="1507"/>
      <c r="C159" s="1547" t="s">
        <v>17</v>
      </c>
      <c r="D159" s="533" t="s">
        <v>14</v>
      </c>
      <c r="E159" s="579">
        <v>574.51800000000003</v>
      </c>
      <c r="F159" s="579" t="e">
        <f>#REF!</f>
        <v>#REF!</v>
      </c>
      <c r="G159" s="579" t="e">
        <f>F160*G156</f>
        <v>#REF!</v>
      </c>
      <c r="H159" s="79" t="e">
        <f t="shared" si="26"/>
        <v>#REF!</v>
      </c>
      <c r="I159" s="97" t="e">
        <f t="shared" si="27"/>
        <v>#REF!</v>
      </c>
      <c r="J159" s="79" t="e">
        <f t="shared" si="28"/>
        <v>#REF!</v>
      </c>
      <c r="K159" s="97" t="e">
        <f t="shared" si="29"/>
        <v>#REF!</v>
      </c>
      <c r="L159" s="587" t="e">
        <f>E159+ноябрь!L159</f>
        <v>#REF!</v>
      </c>
      <c r="M159" s="586" t="e">
        <f>F159+ноябрь!M159</f>
        <v>#REF!</v>
      </c>
      <c r="N159" s="586" t="e">
        <f>G159+ноябрь!N159</f>
        <v>#REF!</v>
      </c>
      <c r="O159" s="79" t="e">
        <f t="shared" si="33"/>
        <v>#REF!</v>
      </c>
      <c r="P159" s="97" t="e">
        <f t="shared" si="34"/>
        <v>#REF!</v>
      </c>
      <c r="Q159" s="79" t="e">
        <f t="shared" si="35"/>
        <v>#REF!</v>
      </c>
      <c r="R159" s="594" t="e">
        <f t="shared" si="36"/>
        <v>#REF!</v>
      </c>
    </row>
    <row r="160" spans="1:27" ht="15" hidden="1" customHeight="1">
      <c r="A160" s="1522"/>
      <c r="B160" s="1507"/>
      <c r="C160" s="1547"/>
      <c r="D160" s="533" t="s">
        <v>16</v>
      </c>
      <c r="E160" s="580">
        <v>0.14964671977895178</v>
      </c>
      <c r="F160" s="580" t="e">
        <f>F159/F156</f>
        <v>#REF!</v>
      </c>
      <c r="G160" s="580" t="e">
        <f>G159/G156</f>
        <v>#REF!</v>
      </c>
      <c r="H160" s="79" t="e">
        <f t="shared" si="26"/>
        <v>#REF!</v>
      </c>
      <c r="I160" s="97" t="e">
        <f t="shared" si="27"/>
        <v>#REF!</v>
      </c>
      <c r="J160" s="79" t="e">
        <f t="shared" si="28"/>
        <v>#REF!</v>
      </c>
      <c r="K160" s="97" t="e">
        <f t="shared" si="29"/>
        <v>#REF!</v>
      </c>
      <c r="L160" s="588" t="e">
        <f>L159/L156</f>
        <v>#REF!</v>
      </c>
      <c r="M160" s="580" t="e">
        <f>M159/M156</f>
        <v>#REF!</v>
      </c>
      <c r="N160" s="580" t="e">
        <f>N159/N156</f>
        <v>#REF!</v>
      </c>
      <c r="O160" s="79" t="e">
        <f t="shared" si="33"/>
        <v>#REF!</v>
      </c>
      <c r="P160" s="97" t="e">
        <f t="shared" si="34"/>
        <v>#REF!</v>
      </c>
      <c r="Q160" s="79" t="e">
        <f t="shared" si="35"/>
        <v>#REF!</v>
      </c>
      <c r="R160" s="594" t="e">
        <f t="shared" si="36"/>
        <v>#REF!</v>
      </c>
    </row>
    <row r="161" spans="1:18" ht="15" hidden="1" customHeight="1">
      <c r="A161" s="1522"/>
      <c r="B161" s="1507"/>
      <c r="C161" s="1547" t="s">
        <v>18</v>
      </c>
      <c r="D161" s="533" t="s">
        <v>14</v>
      </c>
      <c r="E161" s="579">
        <v>18.859400000000051</v>
      </c>
      <c r="F161" s="579" t="e">
        <f>F157-F159</f>
        <v>#REF!</v>
      </c>
      <c r="G161" s="579" t="e">
        <f>G157-G159</f>
        <v>#REF!</v>
      </c>
      <c r="H161" s="79" t="e">
        <f t="shared" si="26"/>
        <v>#REF!</v>
      </c>
      <c r="I161" s="97" t="e">
        <f t="shared" si="27"/>
        <v>#REF!</v>
      </c>
      <c r="J161" s="79" t="e">
        <f t="shared" si="28"/>
        <v>#REF!</v>
      </c>
      <c r="K161" s="97" t="e">
        <f t="shared" si="29"/>
        <v>#REF!</v>
      </c>
      <c r="L161" s="587" t="e">
        <f>E161+ноябрь!L161</f>
        <v>#REF!</v>
      </c>
      <c r="M161" s="586" t="e">
        <f>F161+ноябрь!M161</f>
        <v>#REF!</v>
      </c>
      <c r="N161" s="586" t="e">
        <f>G161+ноябрь!N161</f>
        <v>#REF!</v>
      </c>
      <c r="O161" s="79" t="e">
        <f t="shared" si="33"/>
        <v>#REF!</v>
      </c>
      <c r="P161" s="97" t="e">
        <f t="shared" si="34"/>
        <v>#REF!</v>
      </c>
      <c r="Q161" s="79" t="e">
        <f t="shared" si="35"/>
        <v>#REF!</v>
      </c>
      <c r="R161" s="594" t="e">
        <f t="shared" si="36"/>
        <v>#REF!</v>
      </c>
    </row>
    <row r="162" spans="1:18" ht="15" hidden="1" customHeight="1">
      <c r="A162" s="1522"/>
      <c r="B162" s="1507"/>
      <c r="C162" s="1547"/>
      <c r="D162" s="533" t="s">
        <v>16</v>
      </c>
      <c r="E162" s="580">
        <v>5.1322699044380462E-3</v>
      </c>
      <c r="F162" s="580" t="e">
        <f>F161/F156</f>
        <v>#REF!</v>
      </c>
      <c r="G162" s="580" t="e">
        <f>G161/G156</f>
        <v>#REF!</v>
      </c>
      <c r="H162" s="79" t="e">
        <f t="shared" si="26"/>
        <v>#REF!</v>
      </c>
      <c r="I162" s="97" t="e">
        <f t="shared" si="27"/>
        <v>#REF!</v>
      </c>
      <c r="J162" s="79" t="e">
        <f t="shared" si="28"/>
        <v>#REF!</v>
      </c>
      <c r="K162" s="97" t="e">
        <f t="shared" si="29"/>
        <v>#REF!</v>
      </c>
      <c r="L162" s="588" t="e">
        <f>L161/L156</f>
        <v>#REF!</v>
      </c>
      <c r="M162" s="580" t="e">
        <f>M161/M156</f>
        <v>#REF!</v>
      </c>
      <c r="N162" s="580" t="e">
        <f>N161/N156</f>
        <v>#REF!</v>
      </c>
      <c r="O162" s="79" t="e">
        <f t="shared" si="33"/>
        <v>#REF!</v>
      </c>
      <c r="P162" s="97" t="e">
        <f t="shared" si="34"/>
        <v>#REF!</v>
      </c>
      <c r="Q162" s="79" t="e">
        <f t="shared" si="35"/>
        <v>#REF!</v>
      </c>
      <c r="R162" s="594" t="e">
        <f t="shared" si="36"/>
        <v>#REF!</v>
      </c>
    </row>
    <row r="163" spans="1:18" ht="25.5" customHeight="1">
      <c r="A163" s="1522"/>
      <c r="B163" s="1507"/>
      <c r="C163" s="513" t="s">
        <v>111</v>
      </c>
      <c r="D163" s="533" t="s">
        <v>14</v>
      </c>
      <c r="E163" s="582">
        <v>3162.6219999999998</v>
      </c>
      <c r="F163" s="582" t="e">
        <f>F156-F157</f>
        <v>#REF!</v>
      </c>
      <c r="G163" s="582">
        <f>G164+G165</f>
        <v>3191.9749999999999</v>
      </c>
      <c r="H163" s="79" t="e">
        <f t="shared" si="26"/>
        <v>#REF!</v>
      </c>
      <c r="I163" s="97" t="e">
        <f t="shared" si="27"/>
        <v>#REF!</v>
      </c>
      <c r="J163" s="79">
        <f t="shared" si="28"/>
        <v>29.353000000000065</v>
      </c>
      <c r="K163" s="97">
        <f t="shared" si="29"/>
        <v>9.2812229852318948E-3</v>
      </c>
      <c r="L163" s="589" t="e">
        <f>L156-L157</f>
        <v>#REF!</v>
      </c>
      <c r="M163" s="581" t="e">
        <f>M156-M157</f>
        <v>#REF!</v>
      </c>
      <c r="N163" s="581" t="e">
        <f>N156-N157</f>
        <v>#REF!</v>
      </c>
      <c r="O163" s="79" t="e">
        <f t="shared" si="33"/>
        <v>#REF!</v>
      </c>
      <c r="P163" s="97" t="e">
        <f t="shared" si="34"/>
        <v>#REF!</v>
      </c>
      <c r="Q163" s="79" t="e">
        <f t="shared" si="35"/>
        <v>#REF!</v>
      </c>
      <c r="R163" s="594" t="e">
        <f t="shared" si="36"/>
        <v>#REF!</v>
      </c>
    </row>
    <row r="164" spans="1:18" ht="25.5" customHeight="1">
      <c r="A164" s="1522"/>
      <c r="B164" s="1507"/>
      <c r="C164" s="518" t="s">
        <v>104</v>
      </c>
      <c r="D164" s="492" t="s">
        <v>14</v>
      </c>
      <c r="E164" s="582">
        <v>0</v>
      </c>
      <c r="F164" s="582"/>
      <c r="G164" s="582"/>
      <c r="H164" s="79">
        <f t="shared" si="26"/>
        <v>0</v>
      </c>
      <c r="I164" s="97" t="str">
        <f t="shared" si="27"/>
        <v xml:space="preserve"> </v>
      </c>
      <c r="J164" s="79">
        <f t="shared" si="28"/>
        <v>0</v>
      </c>
      <c r="K164" s="97" t="str">
        <f t="shared" si="29"/>
        <v xml:space="preserve"> </v>
      </c>
      <c r="L164" s="582" t="e">
        <f>E164+ноябрь!L164</f>
        <v>#REF!</v>
      </c>
      <c r="M164" s="582" t="e">
        <f>F164+ноябрь!M164</f>
        <v>#REF!</v>
      </c>
      <c r="N164" s="582" t="e">
        <f>G164+ноябрь!N164</f>
        <v>#REF!</v>
      </c>
      <c r="O164" s="79" t="e">
        <f t="shared" si="33"/>
        <v>#REF!</v>
      </c>
      <c r="P164" s="97" t="e">
        <f t="shared" si="34"/>
        <v>#REF!</v>
      </c>
      <c r="Q164" s="79" t="e">
        <f t="shared" si="35"/>
        <v>#REF!</v>
      </c>
      <c r="R164" s="594" t="e">
        <f t="shared" si="36"/>
        <v>#REF!</v>
      </c>
    </row>
    <row r="165" spans="1:18" ht="25.5" customHeight="1" thickBot="1">
      <c r="A165" s="1523"/>
      <c r="B165" s="1525"/>
      <c r="C165" s="525" t="s">
        <v>106</v>
      </c>
      <c r="D165" s="526" t="s">
        <v>14</v>
      </c>
      <c r="E165" s="584">
        <f>E163-E164</f>
        <v>3162.6219999999998</v>
      </c>
      <c r="F165" s="584" t="e">
        <f>F163-F164</f>
        <v>#REF!</v>
      </c>
      <c r="G165" s="584">
        <v>3191.9749999999999</v>
      </c>
      <c r="H165" s="599" t="e">
        <f t="shared" si="26"/>
        <v>#REF!</v>
      </c>
      <c r="I165" s="600" t="e">
        <f t="shared" si="27"/>
        <v>#REF!</v>
      </c>
      <c r="J165" s="599">
        <f t="shared" si="28"/>
        <v>29.353000000000065</v>
      </c>
      <c r="K165" s="600">
        <f t="shared" si="29"/>
        <v>9.2812229852318948E-3</v>
      </c>
      <c r="L165" s="582" t="e">
        <f>E165+ноябрь!L165</f>
        <v>#REF!</v>
      </c>
      <c r="M165" s="582" t="e">
        <f>F165+ноябрь!M165</f>
        <v>#REF!</v>
      </c>
      <c r="N165" s="582" t="e">
        <f>G165+ноябрь!N165</f>
        <v>#REF!</v>
      </c>
      <c r="O165" s="599" t="e">
        <f t="shared" si="33"/>
        <v>#REF!</v>
      </c>
      <c r="P165" s="600" t="e">
        <f t="shared" si="34"/>
        <v>#REF!</v>
      </c>
      <c r="Q165" s="599" t="e">
        <f t="shared" si="35"/>
        <v>#REF!</v>
      </c>
      <c r="R165" s="601" t="e">
        <f t="shared" si="36"/>
        <v>#REF!</v>
      </c>
    </row>
    <row r="166" spans="1:18" ht="22.5" customHeight="1">
      <c r="A166" s="1526">
        <v>14</v>
      </c>
      <c r="B166" s="1528" t="s">
        <v>25</v>
      </c>
      <c r="C166" s="531" t="s">
        <v>19</v>
      </c>
      <c r="D166" s="531" t="s">
        <v>14</v>
      </c>
      <c r="E166" s="577">
        <v>4700.3900000000003</v>
      </c>
      <c r="F166" s="578" t="e">
        <f>#REF!</f>
        <v>#REF!</v>
      </c>
      <c r="G166" s="578">
        <f>G167+G173</f>
        <v>4234.43</v>
      </c>
      <c r="H166" s="591" t="e">
        <f t="shared" si="26"/>
        <v>#REF!</v>
      </c>
      <c r="I166" s="592" t="e">
        <f t="shared" si="27"/>
        <v>#REF!</v>
      </c>
      <c r="J166" s="591">
        <f t="shared" si="28"/>
        <v>-465.96000000000004</v>
      </c>
      <c r="K166" s="592">
        <f t="shared" si="29"/>
        <v>-9.9132199668538146E-2</v>
      </c>
      <c r="L166" s="606" t="e">
        <f>E166+ноябрь!L166</f>
        <v>#REF!</v>
      </c>
      <c r="M166" s="606" t="e">
        <f>F166+ноябрь!M166</f>
        <v>#REF!</v>
      </c>
      <c r="N166" s="606" t="e">
        <f>G166+ноябрь!N166</f>
        <v>#REF!</v>
      </c>
      <c r="O166" s="591" t="e">
        <f t="shared" si="33"/>
        <v>#REF!</v>
      </c>
      <c r="P166" s="592" t="e">
        <f t="shared" si="34"/>
        <v>#REF!</v>
      </c>
      <c r="Q166" s="591" t="e">
        <f t="shared" si="35"/>
        <v>#REF!</v>
      </c>
      <c r="R166" s="593" t="e">
        <f t="shared" si="36"/>
        <v>#REF!</v>
      </c>
    </row>
    <row r="167" spans="1:18" ht="15.75">
      <c r="A167" s="1522"/>
      <c r="B167" s="1507"/>
      <c r="C167" s="1547" t="s">
        <v>15</v>
      </c>
      <c r="D167" s="533" t="s">
        <v>14</v>
      </c>
      <c r="E167" s="579">
        <v>910.88400000000001</v>
      </c>
      <c r="F167" s="579" t="e">
        <f>#REF!</f>
        <v>#REF!</v>
      </c>
      <c r="G167" s="579">
        <v>665.36500000000001</v>
      </c>
      <c r="H167" s="79" t="e">
        <f t="shared" si="26"/>
        <v>#REF!</v>
      </c>
      <c r="I167" s="97" t="e">
        <f t="shared" si="27"/>
        <v>#REF!</v>
      </c>
      <c r="J167" s="79">
        <f t="shared" si="28"/>
        <v>-245.51900000000001</v>
      </c>
      <c r="K167" s="97">
        <f t="shared" si="29"/>
        <v>-0.26953926076207291</v>
      </c>
      <c r="L167" s="586" t="e">
        <f>E167+ноябрь!L167</f>
        <v>#REF!</v>
      </c>
      <c r="M167" s="586" t="e">
        <f>F167+ноябрь!M167</f>
        <v>#REF!</v>
      </c>
      <c r="N167" s="586" t="e">
        <f>G167+ноябрь!N167</f>
        <v>#REF!</v>
      </c>
      <c r="O167" s="79" t="e">
        <f t="shared" si="33"/>
        <v>#REF!</v>
      </c>
      <c r="P167" s="97" t="e">
        <f t="shared" si="34"/>
        <v>#REF!</v>
      </c>
      <c r="Q167" s="79" t="e">
        <f t="shared" si="35"/>
        <v>#REF!</v>
      </c>
      <c r="R167" s="594" t="e">
        <f t="shared" si="36"/>
        <v>#REF!</v>
      </c>
    </row>
    <row r="168" spans="1:18" ht="15.75">
      <c r="A168" s="1522"/>
      <c r="B168" s="1507"/>
      <c r="C168" s="1547"/>
      <c r="D168" s="533" t="s">
        <v>16</v>
      </c>
      <c r="E168" s="580">
        <v>0.19378902601699008</v>
      </c>
      <c r="F168" s="580" t="e">
        <f>F167/F166</f>
        <v>#REF!</v>
      </c>
      <c r="G168" s="580">
        <f>G167/G166</f>
        <v>0.15713212876349356</v>
      </c>
      <c r="H168" s="595"/>
      <c r="I168" s="596" t="e">
        <f>G168-F168</f>
        <v>#REF!</v>
      </c>
      <c r="J168" s="597"/>
      <c r="K168" s="596">
        <f>G168-E168</f>
        <v>-3.6656897253496523E-2</v>
      </c>
      <c r="L168" s="590" t="e">
        <f>L167/L166</f>
        <v>#REF!</v>
      </c>
      <c r="M168" s="580" t="e">
        <f>M167/M166</f>
        <v>#REF!</v>
      </c>
      <c r="N168" s="580" t="e">
        <f>N167/N166</f>
        <v>#REF!</v>
      </c>
      <c r="O168" s="595"/>
      <c r="P168" s="596" t="e">
        <f>N168-M168</f>
        <v>#REF!</v>
      </c>
      <c r="Q168" s="597"/>
      <c r="R168" s="598" t="e">
        <f>N168-L168</f>
        <v>#REF!</v>
      </c>
    </row>
    <row r="169" spans="1:18" ht="20.25" hidden="1" customHeight="1">
      <c r="A169" s="1522"/>
      <c r="B169" s="1507"/>
      <c r="C169" s="1547" t="s">
        <v>17</v>
      </c>
      <c r="D169" s="533" t="s">
        <v>14</v>
      </c>
      <c r="E169" s="579">
        <v>800.98199999999997</v>
      </c>
      <c r="F169" s="579" t="e">
        <f>#REF!</f>
        <v>#REF!</v>
      </c>
      <c r="G169" s="579" t="e">
        <f>F170*G166</f>
        <v>#REF!</v>
      </c>
      <c r="H169" s="79" t="e">
        <f t="shared" si="26"/>
        <v>#REF!</v>
      </c>
      <c r="I169" s="97" t="e">
        <f t="shared" si="27"/>
        <v>#REF!</v>
      </c>
      <c r="J169" s="79" t="e">
        <f t="shared" si="28"/>
        <v>#REF!</v>
      </c>
      <c r="K169" s="97" t="e">
        <f t="shared" si="29"/>
        <v>#REF!</v>
      </c>
      <c r="L169" s="587" t="e">
        <f>E169+ноябрь!L169</f>
        <v>#REF!</v>
      </c>
      <c r="M169" s="586" t="e">
        <f>F169+ноябрь!M169</f>
        <v>#REF!</v>
      </c>
      <c r="N169" s="586" t="e">
        <f>G169+ноябрь!N169</f>
        <v>#REF!</v>
      </c>
      <c r="O169" s="79" t="e">
        <f t="shared" si="33"/>
        <v>#REF!</v>
      </c>
      <c r="P169" s="97" t="e">
        <f t="shared" si="34"/>
        <v>#REF!</v>
      </c>
      <c r="Q169" s="79" t="e">
        <f t="shared" si="35"/>
        <v>#REF!</v>
      </c>
      <c r="R169" s="594" t="e">
        <f t="shared" si="36"/>
        <v>#REF!</v>
      </c>
    </row>
    <row r="170" spans="1:18" ht="20.25" hidden="1" customHeight="1">
      <c r="A170" s="1522"/>
      <c r="B170" s="1507"/>
      <c r="C170" s="1547"/>
      <c r="D170" s="533" t="s">
        <v>16</v>
      </c>
      <c r="E170" s="580">
        <v>0.17040756192571252</v>
      </c>
      <c r="F170" s="580" t="e">
        <f>F169/F166</f>
        <v>#REF!</v>
      </c>
      <c r="G170" s="580" t="e">
        <f>G169/G166</f>
        <v>#REF!</v>
      </c>
      <c r="H170" s="79" t="e">
        <f t="shared" si="26"/>
        <v>#REF!</v>
      </c>
      <c r="I170" s="97" t="e">
        <f t="shared" si="27"/>
        <v>#REF!</v>
      </c>
      <c r="J170" s="79" t="e">
        <f t="shared" si="28"/>
        <v>#REF!</v>
      </c>
      <c r="K170" s="97" t="e">
        <f t="shared" si="29"/>
        <v>#REF!</v>
      </c>
      <c r="L170" s="588" t="e">
        <f>L169/L166</f>
        <v>#REF!</v>
      </c>
      <c r="M170" s="580" t="e">
        <f>M169/M166</f>
        <v>#REF!</v>
      </c>
      <c r="N170" s="580" t="e">
        <f>N169/N166</f>
        <v>#REF!</v>
      </c>
      <c r="O170" s="79" t="e">
        <f t="shared" si="33"/>
        <v>#REF!</v>
      </c>
      <c r="P170" s="97" t="e">
        <f t="shared" si="34"/>
        <v>#REF!</v>
      </c>
      <c r="Q170" s="79" t="e">
        <f t="shared" si="35"/>
        <v>#REF!</v>
      </c>
      <c r="R170" s="594" t="e">
        <f t="shared" si="36"/>
        <v>#REF!</v>
      </c>
    </row>
    <row r="171" spans="1:18" ht="20.25" hidden="1" customHeight="1">
      <c r="A171" s="1522"/>
      <c r="B171" s="1507"/>
      <c r="C171" s="1547" t="s">
        <v>18</v>
      </c>
      <c r="D171" s="533" t="s">
        <v>14</v>
      </c>
      <c r="E171" s="579">
        <v>60.744000000000028</v>
      </c>
      <c r="F171" s="579" t="e">
        <f>F167-F169</f>
        <v>#REF!</v>
      </c>
      <c r="G171" s="579" t="e">
        <f>G167-G169</f>
        <v>#REF!</v>
      </c>
      <c r="H171" s="79" t="e">
        <f t="shared" si="26"/>
        <v>#REF!</v>
      </c>
      <c r="I171" s="97" t="e">
        <f t="shared" si="27"/>
        <v>#REF!</v>
      </c>
      <c r="J171" s="79" t="e">
        <f t="shared" si="28"/>
        <v>#REF!</v>
      </c>
      <c r="K171" s="97" t="e">
        <f t="shared" si="29"/>
        <v>#REF!</v>
      </c>
      <c r="L171" s="587" t="e">
        <f>E171+ноябрь!L171</f>
        <v>#REF!</v>
      </c>
      <c r="M171" s="586" t="e">
        <f>F171+ноябрь!M171</f>
        <v>#REF!</v>
      </c>
      <c r="N171" s="586" t="e">
        <f>G171+ноябрь!N171</f>
        <v>#REF!</v>
      </c>
      <c r="O171" s="79" t="e">
        <f t="shared" si="33"/>
        <v>#REF!</v>
      </c>
      <c r="P171" s="97" t="e">
        <f t="shared" si="34"/>
        <v>#REF!</v>
      </c>
      <c r="Q171" s="79" t="e">
        <f t="shared" si="35"/>
        <v>#REF!</v>
      </c>
      <c r="R171" s="594" t="e">
        <f t="shared" si="36"/>
        <v>#REF!</v>
      </c>
    </row>
    <row r="172" spans="1:18" ht="20.25" hidden="1" customHeight="1">
      <c r="A172" s="1522"/>
      <c r="B172" s="1507"/>
      <c r="C172" s="1547"/>
      <c r="D172" s="533" t="s">
        <v>16</v>
      </c>
      <c r="E172" s="580">
        <v>5.1322699044380462E-3</v>
      </c>
      <c r="F172" s="580" t="e">
        <f>F171/F166</f>
        <v>#REF!</v>
      </c>
      <c r="G172" s="580" t="e">
        <f>G171/G166</f>
        <v>#REF!</v>
      </c>
      <c r="H172" s="79" t="e">
        <f t="shared" si="26"/>
        <v>#REF!</v>
      </c>
      <c r="I172" s="97" t="e">
        <f t="shared" si="27"/>
        <v>#REF!</v>
      </c>
      <c r="J172" s="79" t="e">
        <f t="shared" si="28"/>
        <v>#REF!</v>
      </c>
      <c r="K172" s="97" t="e">
        <f t="shared" si="29"/>
        <v>#REF!</v>
      </c>
      <c r="L172" s="588" t="e">
        <f>L171/L166</f>
        <v>#REF!</v>
      </c>
      <c r="M172" s="580" t="e">
        <f>M171/M166</f>
        <v>#REF!</v>
      </c>
      <c r="N172" s="580" t="e">
        <f>N171/N166</f>
        <v>#REF!</v>
      </c>
      <c r="O172" s="79" t="e">
        <f t="shared" si="33"/>
        <v>#REF!</v>
      </c>
      <c r="P172" s="97" t="e">
        <f t="shared" si="34"/>
        <v>#REF!</v>
      </c>
      <c r="Q172" s="79" t="e">
        <f t="shared" si="35"/>
        <v>#REF!</v>
      </c>
      <c r="R172" s="594" t="e">
        <f t="shared" si="36"/>
        <v>#REF!</v>
      </c>
    </row>
    <row r="173" spans="1:18" ht="30.75" customHeight="1">
      <c r="A173" s="1522"/>
      <c r="B173" s="1507"/>
      <c r="C173" s="513" t="s">
        <v>111</v>
      </c>
      <c r="D173" s="533" t="s">
        <v>14</v>
      </c>
      <c r="E173" s="582">
        <v>3789.5060000000003</v>
      </c>
      <c r="F173" s="582" t="e">
        <f>F166-F167</f>
        <v>#REF!</v>
      </c>
      <c r="G173" s="582">
        <f>G174+G175</f>
        <v>3569.0650000000001</v>
      </c>
      <c r="H173" s="79" t="e">
        <f t="shared" si="26"/>
        <v>#REF!</v>
      </c>
      <c r="I173" s="97" t="e">
        <f t="shared" si="27"/>
        <v>#REF!</v>
      </c>
      <c r="J173" s="79">
        <f t="shared" si="28"/>
        <v>-220.44100000000026</v>
      </c>
      <c r="K173" s="97">
        <f t="shared" si="29"/>
        <v>-5.8171434482489334E-2</v>
      </c>
      <c r="L173" s="589" t="e">
        <f>L166-L167</f>
        <v>#REF!</v>
      </c>
      <c r="M173" s="581" t="e">
        <f>M166-M167</f>
        <v>#REF!</v>
      </c>
      <c r="N173" s="581" t="e">
        <f>N166-N167</f>
        <v>#REF!</v>
      </c>
      <c r="O173" s="79" t="e">
        <f t="shared" si="33"/>
        <v>#REF!</v>
      </c>
      <c r="P173" s="97" t="e">
        <f t="shared" si="34"/>
        <v>#REF!</v>
      </c>
      <c r="Q173" s="79" t="e">
        <f t="shared" si="35"/>
        <v>#REF!</v>
      </c>
      <c r="R173" s="594" t="e">
        <f t="shared" si="36"/>
        <v>#REF!</v>
      </c>
    </row>
    <row r="174" spans="1:18" ht="25.5" customHeight="1">
      <c r="A174" s="1522"/>
      <c r="B174" s="1507"/>
      <c r="C174" s="518" t="s">
        <v>104</v>
      </c>
      <c r="D174" s="492" t="s">
        <v>14</v>
      </c>
      <c r="E174" s="582">
        <v>0</v>
      </c>
      <c r="F174" s="582"/>
      <c r="G174" s="582"/>
      <c r="H174" s="79">
        <f>G174-F174</f>
        <v>0</v>
      </c>
      <c r="I174" s="97" t="str">
        <f t="shared" si="27"/>
        <v xml:space="preserve"> </v>
      </c>
      <c r="J174" s="79">
        <f t="shared" si="28"/>
        <v>0</v>
      </c>
      <c r="K174" s="97" t="str">
        <f t="shared" si="29"/>
        <v xml:space="preserve"> </v>
      </c>
      <c r="L174" s="582" t="e">
        <f>E174+ноябрь!L174</f>
        <v>#REF!</v>
      </c>
      <c r="M174" s="582" t="e">
        <f>F174+ноябрь!M174</f>
        <v>#REF!</v>
      </c>
      <c r="N174" s="582" t="e">
        <f>G174+ноябрь!N174</f>
        <v>#REF!</v>
      </c>
      <c r="O174" s="79" t="e">
        <f t="shared" si="33"/>
        <v>#REF!</v>
      </c>
      <c r="P174" s="97" t="e">
        <f t="shared" si="34"/>
        <v>#REF!</v>
      </c>
      <c r="Q174" s="79" t="e">
        <f t="shared" si="35"/>
        <v>#REF!</v>
      </c>
      <c r="R174" s="594" t="e">
        <f t="shared" si="36"/>
        <v>#REF!</v>
      </c>
    </row>
    <row r="175" spans="1:18" ht="33.75" customHeight="1" thickBot="1">
      <c r="A175" s="1523"/>
      <c r="B175" s="1525"/>
      <c r="C175" s="525" t="s">
        <v>106</v>
      </c>
      <c r="D175" s="526" t="s">
        <v>14</v>
      </c>
      <c r="E175" s="584">
        <f>E173-E174</f>
        <v>3789.5060000000003</v>
      </c>
      <c r="F175" s="584" t="e">
        <f>F173-F174</f>
        <v>#REF!</v>
      </c>
      <c r="G175" s="584">
        <v>3569.0650000000001</v>
      </c>
      <c r="H175" s="599" t="e">
        <f t="shared" si="26"/>
        <v>#REF!</v>
      </c>
      <c r="I175" s="600" t="e">
        <f t="shared" si="27"/>
        <v>#REF!</v>
      </c>
      <c r="J175" s="599">
        <f t="shared" si="28"/>
        <v>-220.44100000000026</v>
      </c>
      <c r="K175" s="600">
        <f t="shared" si="29"/>
        <v>-5.8171434482489334E-2</v>
      </c>
      <c r="L175" s="582" t="e">
        <f>E175+ноябрь!L175</f>
        <v>#REF!</v>
      </c>
      <c r="M175" s="582" t="e">
        <f>F175+ноябрь!M175</f>
        <v>#REF!</v>
      </c>
      <c r="N175" s="582" t="e">
        <f>G175+ноябрь!N175</f>
        <v>#REF!</v>
      </c>
      <c r="O175" s="599" t="e">
        <f t="shared" si="33"/>
        <v>#REF!</v>
      </c>
      <c r="P175" s="600" t="e">
        <f t="shared" si="34"/>
        <v>#REF!</v>
      </c>
      <c r="Q175" s="599" t="e">
        <f t="shared" si="35"/>
        <v>#REF!</v>
      </c>
      <c r="R175" s="601" t="e">
        <f t="shared" si="36"/>
        <v>#REF!</v>
      </c>
    </row>
    <row r="176" spans="1:18" ht="33.75" customHeight="1">
      <c r="A176" s="1324" t="s">
        <v>34</v>
      </c>
      <c r="B176" s="1541"/>
      <c r="C176" s="531" t="s">
        <v>19</v>
      </c>
      <c r="D176" s="531" t="s">
        <v>14</v>
      </c>
      <c r="E176" s="585">
        <f t="shared" ref="E176:G177" si="38">E6+E16+E26+E36+E56+E66+E76+E86+E96+E106+E126+E136+E156+E166</f>
        <v>152419.49300000005</v>
      </c>
      <c r="F176" s="585" t="e">
        <f t="shared" si="38"/>
        <v>#REF!</v>
      </c>
      <c r="G176" s="585">
        <f>G6+G16+G26+G36+G56+G66+G76+G86+G96+G106+G126+G136+G156+G166</f>
        <v>147446.45099999997</v>
      </c>
      <c r="H176" s="591" t="e">
        <f t="shared" si="26"/>
        <v>#REF!</v>
      </c>
      <c r="I176" s="592" t="e">
        <f t="shared" si="27"/>
        <v>#REF!</v>
      </c>
      <c r="J176" s="591">
        <f t="shared" si="28"/>
        <v>-4973.042000000074</v>
      </c>
      <c r="K176" s="592">
        <f t="shared" si="29"/>
        <v>-3.2627335927433325E-2</v>
      </c>
      <c r="L176" s="606" t="e">
        <f>E176+ноябрь!L176</f>
        <v>#REF!</v>
      </c>
      <c r="M176" s="606" t="e">
        <f>F176+ноябрь!M176</f>
        <v>#REF!</v>
      </c>
      <c r="N176" s="606" t="e">
        <f>G176+ноябрь!N176</f>
        <v>#REF!</v>
      </c>
      <c r="O176" s="591" t="e">
        <f t="shared" si="33"/>
        <v>#REF!</v>
      </c>
      <c r="P176" s="592" t="e">
        <f t="shared" si="34"/>
        <v>#REF!</v>
      </c>
      <c r="Q176" s="591" t="e">
        <f t="shared" si="35"/>
        <v>#REF!</v>
      </c>
      <c r="R176" s="593" t="e">
        <f t="shared" si="36"/>
        <v>#REF!</v>
      </c>
    </row>
    <row r="177" spans="1:19" ht="33.75" customHeight="1">
      <c r="A177" s="1542"/>
      <c r="B177" s="1366"/>
      <c r="C177" s="1560" t="s">
        <v>15</v>
      </c>
      <c r="D177" s="556" t="s">
        <v>14</v>
      </c>
      <c r="E177" s="586">
        <f t="shared" si="38"/>
        <v>35313.992099999996</v>
      </c>
      <c r="F177" s="586" t="e">
        <f t="shared" si="38"/>
        <v>#REF!</v>
      </c>
      <c r="G177" s="586">
        <f t="shared" si="38"/>
        <v>28566.370999999999</v>
      </c>
      <c r="H177" s="79" t="e">
        <f t="shared" ref="H177:H185" si="39">G177-F177</f>
        <v>#REF!</v>
      </c>
      <c r="I177" s="97" t="e">
        <f t="shared" ref="I177:I185" si="40">IF(F177=0," ",H177/F177)</f>
        <v>#REF!</v>
      </c>
      <c r="J177" s="79">
        <f t="shared" ref="J177:J185" si="41">G177-E177</f>
        <v>-6747.6210999999967</v>
      </c>
      <c r="K177" s="97">
        <f t="shared" ref="K177:K185" si="42">IF(E177=0," ",J177/E177)</f>
        <v>-0.19107500168467212</v>
      </c>
      <c r="L177" s="586" t="e">
        <f>E177+ноябрь!L177</f>
        <v>#REF!</v>
      </c>
      <c r="M177" s="586" t="e">
        <f>F177+ноябрь!M177</f>
        <v>#REF!</v>
      </c>
      <c r="N177" s="586" t="e">
        <f>G177+ноябрь!N177</f>
        <v>#REF!</v>
      </c>
      <c r="O177" s="79" t="e">
        <f t="shared" si="33"/>
        <v>#REF!</v>
      </c>
      <c r="P177" s="97" t="e">
        <f t="shared" si="34"/>
        <v>#REF!</v>
      </c>
      <c r="Q177" s="79" t="e">
        <f t="shared" si="35"/>
        <v>#REF!</v>
      </c>
      <c r="R177" s="594" t="e">
        <f t="shared" si="36"/>
        <v>#REF!</v>
      </c>
    </row>
    <row r="178" spans="1:19" ht="33.75" customHeight="1">
      <c r="A178" s="1542"/>
      <c r="B178" s="1366"/>
      <c r="C178" s="1561"/>
      <c r="D178" s="556" t="s">
        <v>16</v>
      </c>
      <c r="E178" s="580">
        <f>E177/E176</f>
        <v>0.23168947360295961</v>
      </c>
      <c r="F178" s="580" t="e">
        <f>F177/F176</f>
        <v>#REF!</v>
      </c>
      <c r="G178" s="580">
        <f>G177/G176</f>
        <v>0.19374064825744775</v>
      </c>
      <c r="H178" s="595"/>
      <c r="I178" s="596" t="e">
        <f>G178-F178</f>
        <v>#REF!</v>
      </c>
      <c r="J178" s="597"/>
      <c r="K178" s="596">
        <f>G178-E178</f>
        <v>-3.7948825345511861E-2</v>
      </c>
      <c r="L178" s="590" t="e">
        <f>L177/L176</f>
        <v>#REF!</v>
      </c>
      <c r="M178" s="580" t="e">
        <f>M177/M176</f>
        <v>#REF!</v>
      </c>
      <c r="N178" s="580" t="e">
        <f>N177/N176</f>
        <v>#REF!</v>
      </c>
      <c r="O178" s="595"/>
      <c r="P178" s="596" t="e">
        <f>N178-M178</f>
        <v>#REF!</v>
      </c>
      <c r="Q178" s="597"/>
      <c r="R178" s="598" t="e">
        <f>N178-L178</f>
        <v>#REF!</v>
      </c>
    </row>
    <row r="179" spans="1:19" ht="33.75" hidden="1" customHeight="1">
      <c r="A179" s="1542"/>
      <c r="B179" s="1366"/>
      <c r="C179" s="1560" t="s">
        <v>17</v>
      </c>
      <c r="D179" s="556" t="s">
        <v>14</v>
      </c>
      <c r="E179" s="586">
        <f>E9+E19+E29+E39+E59+E69+E79+E89+E99+E109+E129+E139+E159+E169</f>
        <v>30390.923999999999</v>
      </c>
      <c r="F179" s="586" t="e">
        <f>F9+F19+F29+F39+F59+F69+F79+F89+F99+F109+F129+F139+F159+F169</f>
        <v>#REF!</v>
      </c>
      <c r="G179" s="586" t="e">
        <f>G9+G19+G29+G39+G59+G69+G79+G89+G99+G109+G129+G139+G159+G169</f>
        <v>#REF!</v>
      </c>
      <c r="H179" s="79" t="e">
        <f t="shared" si="39"/>
        <v>#REF!</v>
      </c>
      <c r="I179" s="97" t="e">
        <f t="shared" si="40"/>
        <v>#REF!</v>
      </c>
      <c r="J179" s="79" t="e">
        <f t="shared" si="41"/>
        <v>#REF!</v>
      </c>
      <c r="K179" s="97" t="e">
        <f t="shared" si="42"/>
        <v>#REF!</v>
      </c>
      <c r="L179" s="587" t="e">
        <f>E179+ноябрь!L179</f>
        <v>#REF!</v>
      </c>
      <c r="M179" s="586" t="e">
        <f>F179+ноябрь!M179</f>
        <v>#REF!</v>
      </c>
      <c r="N179" s="586" t="e">
        <f>G179+ноябрь!N179</f>
        <v>#REF!</v>
      </c>
      <c r="O179" s="79" t="e">
        <f t="shared" si="33"/>
        <v>#REF!</v>
      </c>
      <c r="P179" s="97" t="e">
        <f t="shared" si="34"/>
        <v>#REF!</v>
      </c>
      <c r="Q179" s="79" t="e">
        <f t="shared" si="35"/>
        <v>#REF!</v>
      </c>
      <c r="R179" s="594" t="e">
        <f t="shared" si="36"/>
        <v>#REF!</v>
      </c>
    </row>
    <row r="180" spans="1:19" ht="33.75" hidden="1" customHeight="1">
      <c r="A180" s="1542"/>
      <c r="B180" s="1366"/>
      <c r="C180" s="1561"/>
      <c r="D180" s="556" t="s">
        <v>16</v>
      </c>
      <c r="E180" s="580">
        <f>E179/E176</f>
        <v>0.19939000846827373</v>
      </c>
      <c r="F180" s="580" t="e">
        <f>F179/F176</f>
        <v>#REF!</v>
      </c>
      <c r="G180" s="580" t="e">
        <f>G179/G176</f>
        <v>#REF!</v>
      </c>
      <c r="H180" s="79" t="e">
        <f t="shared" si="39"/>
        <v>#REF!</v>
      </c>
      <c r="I180" s="97" t="e">
        <f t="shared" si="40"/>
        <v>#REF!</v>
      </c>
      <c r="J180" s="79" t="e">
        <f t="shared" si="41"/>
        <v>#REF!</v>
      </c>
      <c r="K180" s="97" t="e">
        <f t="shared" si="42"/>
        <v>#REF!</v>
      </c>
      <c r="L180" s="588" t="e">
        <f>L179/L176</f>
        <v>#REF!</v>
      </c>
      <c r="M180" s="580" t="e">
        <f>M179/M176</f>
        <v>#REF!</v>
      </c>
      <c r="N180" s="580" t="e">
        <f>N179/N176</f>
        <v>#REF!</v>
      </c>
      <c r="O180" s="79" t="e">
        <f t="shared" si="33"/>
        <v>#REF!</v>
      </c>
      <c r="P180" s="97" t="e">
        <f t="shared" si="34"/>
        <v>#REF!</v>
      </c>
      <c r="Q180" s="79" t="e">
        <f t="shared" si="35"/>
        <v>#REF!</v>
      </c>
      <c r="R180" s="594" t="e">
        <f t="shared" si="36"/>
        <v>#REF!</v>
      </c>
    </row>
    <row r="181" spans="1:19" ht="33.75" hidden="1" customHeight="1">
      <c r="A181" s="1542"/>
      <c r="B181" s="1366"/>
      <c r="C181" s="1560" t="s">
        <v>18</v>
      </c>
      <c r="D181" s="556" t="s">
        <v>14</v>
      </c>
      <c r="E181" s="586">
        <f>E11+E21+E31+E41+E61+E71+E81+E91+E101+E111+E131+E141+E161+E171</f>
        <v>1051.6230281136968</v>
      </c>
      <c r="F181" s="586" t="e">
        <f>F11+F21+F31+F41+F61+F71+F81+F91+F101+F111+F131+F141+F161+F171</f>
        <v>#REF!</v>
      </c>
      <c r="G181" s="586" t="e">
        <f>G11+G21+G31+G41+G61+G71+G81+G91+G101+G111+G131+G141+G161+G171</f>
        <v>#REF!</v>
      </c>
      <c r="H181" s="79" t="e">
        <f t="shared" si="39"/>
        <v>#REF!</v>
      </c>
      <c r="I181" s="97" t="e">
        <f t="shared" si="40"/>
        <v>#REF!</v>
      </c>
      <c r="J181" s="79" t="e">
        <f t="shared" si="41"/>
        <v>#REF!</v>
      </c>
      <c r="K181" s="97" t="e">
        <f t="shared" si="42"/>
        <v>#REF!</v>
      </c>
      <c r="L181" s="587" t="e">
        <f>E181+ноябрь!L181</f>
        <v>#REF!</v>
      </c>
      <c r="M181" s="586" t="e">
        <f>F181+ноябрь!M181</f>
        <v>#REF!</v>
      </c>
      <c r="N181" s="586" t="e">
        <f>G181+ноябрь!N181</f>
        <v>#REF!</v>
      </c>
      <c r="O181" s="79" t="e">
        <f t="shared" si="33"/>
        <v>#REF!</v>
      </c>
      <c r="P181" s="97" t="e">
        <f t="shared" si="34"/>
        <v>#REF!</v>
      </c>
      <c r="Q181" s="79" t="e">
        <f t="shared" si="35"/>
        <v>#REF!</v>
      </c>
      <c r="R181" s="594" t="e">
        <f t="shared" si="36"/>
        <v>#REF!</v>
      </c>
    </row>
    <row r="182" spans="1:19" ht="33.75" hidden="1" customHeight="1">
      <c r="A182" s="1542"/>
      <c r="B182" s="1366"/>
      <c r="C182" s="1561"/>
      <c r="D182" s="556" t="s">
        <v>16</v>
      </c>
      <c r="E182" s="580">
        <v>5.1322699044380462E-3</v>
      </c>
      <c r="F182" s="580" t="e">
        <f>F181/F176</f>
        <v>#REF!</v>
      </c>
      <c r="G182" s="580" t="e">
        <f>G181/G176</f>
        <v>#REF!</v>
      </c>
      <c r="H182" s="79" t="e">
        <f t="shared" si="39"/>
        <v>#REF!</v>
      </c>
      <c r="I182" s="97" t="e">
        <f t="shared" si="40"/>
        <v>#REF!</v>
      </c>
      <c r="J182" s="79" t="e">
        <f t="shared" si="41"/>
        <v>#REF!</v>
      </c>
      <c r="K182" s="97" t="e">
        <f t="shared" si="42"/>
        <v>#REF!</v>
      </c>
      <c r="L182" s="588" t="e">
        <f>L181/L176</f>
        <v>#REF!</v>
      </c>
      <c r="M182" s="580" t="e">
        <f>M181/M176</f>
        <v>#REF!</v>
      </c>
      <c r="N182" s="580" t="e">
        <f>N181/N176</f>
        <v>#REF!</v>
      </c>
      <c r="O182" s="79" t="e">
        <f t="shared" si="33"/>
        <v>#REF!</v>
      </c>
      <c r="P182" s="97" t="e">
        <f t="shared" si="34"/>
        <v>#REF!</v>
      </c>
      <c r="Q182" s="79" t="e">
        <f t="shared" si="35"/>
        <v>#REF!</v>
      </c>
      <c r="R182" s="594" t="e">
        <f t="shared" si="36"/>
        <v>#REF!</v>
      </c>
    </row>
    <row r="183" spans="1:19" ht="33.75" customHeight="1">
      <c r="A183" s="1542"/>
      <c r="B183" s="1366"/>
      <c r="C183" s="513" t="s">
        <v>111</v>
      </c>
      <c r="D183" s="557" t="s">
        <v>14</v>
      </c>
      <c r="E183" s="602">
        <f>E13+E23+E33+E43+E63+E73+E83+E93+E103+E113+E133+E143+E163+E173</f>
        <v>117105.5009</v>
      </c>
      <c r="F183" s="602" t="e">
        <f t="shared" ref="F183:G185" si="43">F13+F23+F33+F43+F63+F73+F83+F93+F103+F113+F133+F143+F163+F173</f>
        <v>#REF!</v>
      </c>
      <c r="G183" s="602">
        <f t="shared" si="43"/>
        <v>118880.07999999999</v>
      </c>
      <c r="H183" s="79" t="e">
        <f t="shared" si="39"/>
        <v>#REF!</v>
      </c>
      <c r="I183" s="97" t="e">
        <f t="shared" si="40"/>
        <v>#REF!</v>
      </c>
      <c r="J183" s="79">
        <f t="shared" si="41"/>
        <v>1774.5790999999881</v>
      </c>
      <c r="K183" s="97">
        <f t="shared" si="42"/>
        <v>1.5153678404188339E-2</v>
      </c>
      <c r="L183" s="589" t="e">
        <f>L176-L177</f>
        <v>#REF!</v>
      </c>
      <c r="M183" s="581" t="e">
        <f>M176-M177</f>
        <v>#REF!</v>
      </c>
      <c r="N183" s="581" t="e">
        <f>N176-N177</f>
        <v>#REF!</v>
      </c>
      <c r="O183" s="79" t="e">
        <f t="shared" si="33"/>
        <v>#REF!</v>
      </c>
      <c r="P183" s="97" t="e">
        <f t="shared" si="34"/>
        <v>#REF!</v>
      </c>
      <c r="Q183" s="79" t="e">
        <f t="shared" si="35"/>
        <v>#REF!</v>
      </c>
      <c r="R183" s="594" t="e">
        <f t="shared" si="36"/>
        <v>#REF!</v>
      </c>
    </row>
    <row r="184" spans="1:19" ht="33.75" customHeight="1">
      <c r="A184" s="1542"/>
      <c r="B184" s="1366"/>
      <c r="C184" s="518" t="s">
        <v>104</v>
      </c>
      <c r="D184" s="555" t="s">
        <v>14</v>
      </c>
      <c r="E184" s="603">
        <f>E14+E24+E34+E44+E64+E74+E84+E94+E104+E114+E134+E144+E164+E174</f>
        <v>512.02</v>
      </c>
      <c r="F184" s="603">
        <f t="shared" si="43"/>
        <v>379.88800000000003</v>
      </c>
      <c r="G184" s="603">
        <f t="shared" si="43"/>
        <v>429.23</v>
      </c>
      <c r="H184" s="79">
        <f>G184-F184</f>
        <v>49.341999999999985</v>
      </c>
      <c r="I184" s="97">
        <f t="shared" si="40"/>
        <v>0.12988565050751796</v>
      </c>
      <c r="J184" s="79">
        <f t="shared" si="41"/>
        <v>-82.789999999999964</v>
      </c>
      <c r="K184" s="97">
        <f t="shared" si="42"/>
        <v>-0.16169290262099131</v>
      </c>
      <c r="L184" s="582" t="e">
        <f>E184+ноябрь!L184</f>
        <v>#REF!</v>
      </c>
      <c r="M184" s="1190" t="e">
        <f>F184+ноябрь!M184</f>
        <v>#REF!</v>
      </c>
      <c r="N184" s="582" t="e">
        <f>G184+ноябрь!N184</f>
        <v>#REF!</v>
      </c>
      <c r="O184" s="79" t="e">
        <f t="shared" si="33"/>
        <v>#REF!</v>
      </c>
      <c r="P184" s="97" t="e">
        <f t="shared" si="34"/>
        <v>#REF!</v>
      </c>
      <c r="Q184" s="79" t="e">
        <f t="shared" si="35"/>
        <v>#REF!</v>
      </c>
      <c r="R184" s="594" t="e">
        <f t="shared" si="36"/>
        <v>#REF!</v>
      </c>
    </row>
    <row r="185" spans="1:19" ht="33.75" customHeight="1" thickBot="1">
      <c r="A185" s="1543"/>
      <c r="B185" s="1544"/>
      <c r="C185" s="525" t="s">
        <v>106</v>
      </c>
      <c r="D185" s="526" t="s">
        <v>14</v>
      </c>
      <c r="E185" s="604">
        <f>E15+E25+E35+E45+E65+E75+E85+E95+E105+E115+E135+E145+E165+E175</f>
        <v>116593.48090000002</v>
      </c>
      <c r="F185" s="605" t="e">
        <f t="shared" si="43"/>
        <v>#REF!</v>
      </c>
      <c r="G185" s="604">
        <f>G15+G25+G35+G45+G65+G75+G85+G95+G105+G115+G135+G145+G165+G175</f>
        <v>118450.85</v>
      </c>
      <c r="H185" s="599" t="e">
        <f t="shared" si="39"/>
        <v>#REF!</v>
      </c>
      <c r="I185" s="600" t="e">
        <f t="shared" si="40"/>
        <v>#REF!</v>
      </c>
      <c r="J185" s="599">
        <f t="shared" si="41"/>
        <v>1857.3690999999817</v>
      </c>
      <c r="K185" s="600">
        <f t="shared" si="42"/>
        <v>1.5930299753148389E-2</v>
      </c>
      <c r="L185" s="584" t="e">
        <f>E185+ноябрь!L185</f>
        <v>#REF!</v>
      </c>
      <c r="M185" s="584" t="e">
        <f>F185+ноябрь!M185</f>
        <v>#REF!</v>
      </c>
      <c r="N185" s="584" t="e">
        <f>G185+ноябрь!N185</f>
        <v>#REF!</v>
      </c>
      <c r="O185" s="599" t="e">
        <f t="shared" si="33"/>
        <v>#REF!</v>
      </c>
      <c r="P185" s="600" t="e">
        <f t="shared" si="34"/>
        <v>#REF!</v>
      </c>
      <c r="Q185" s="599" t="e">
        <f t="shared" si="35"/>
        <v>#REF!</v>
      </c>
      <c r="R185" s="601" t="e">
        <f t="shared" si="36"/>
        <v>#REF!</v>
      </c>
    </row>
    <row r="186" spans="1:19" hidden="1">
      <c r="H186" s="6"/>
      <c r="I186" s="6"/>
      <c r="J186" s="6"/>
      <c r="K186" s="6"/>
      <c r="M186" s="6"/>
      <c r="N186" s="6"/>
      <c r="O186" s="6"/>
      <c r="P186" s="6"/>
      <c r="Q186" s="6"/>
      <c r="R186" s="6"/>
      <c r="S186" s="6"/>
    </row>
    <row r="187" spans="1:19" ht="20.25" hidden="1">
      <c r="G187" s="212">
        <v>117146.849</v>
      </c>
      <c r="H187" s="6"/>
      <c r="I187" s="6"/>
      <c r="J187" s="6"/>
      <c r="K187" s="6"/>
      <c r="M187" s="213" t="s">
        <v>101</v>
      </c>
      <c r="N187" s="166">
        <v>1466275.9335</v>
      </c>
      <c r="P187" s="166"/>
      <c r="Q187" s="6"/>
      <c r="R187" s="6"/>
      <c r="S187" s="6"/>
    </row>
    <row r="188" spans="1:19" ht="20.25" hidden="1">
      <c r="G188" s="229">
        <f>G183-G187</f>
        <v>1733.2309999999852</v>
      </c>
      <c r="H188" s="6"/>
      <c r="I188" s="6"/>
      <c r="J188" s="6"/>
      <c r="K188" s="6"/>
      <c r="M188" s="213" t="s">
        <v>102</v>
      </c>
      <c r="N188" s="166" t="e">
        <f>N187-N176</f>
        <v>#REF!</v>
      </c>
      <c r="O188" s="228"/>
      <c r="P188" s="228"/>
      <c r="Q188" s="6"/>
      <c r="R188" s="6"/>
      <c r="S188" s="6"/>
    </row>
    <row r="189" spans="1:19" ht="20.25" hidden="1">
      <c r="G189" s="226"/>
      <c r="H189" s="6"/>
      <c r="I189" s="6"/>
      <c r="J189" s="6"/>
      <c r="K189" s="6"/>
      <c r="M189" s="213" t="s">
        <v>103</v>
      </c>
      <c r="N189" s="166">
        <f>17771.54234-10500</f>
        <v>7271.54234</v>
      </c>
      <c r="O189" s="228"/>
      <c r="P189" s="228"/>
      <c r="Q189" s="6"/>
      <c r="R189" s="6"/>
      <c r="S189" s="6"/>
    </row>
    <row r="190" spans="1:19" ht="20.25" hidden="1">
      <c r="B190" s="489"/>
      <c r="G190" s="226"/>
      <c r="H190" s="6"/>
      <c r="I190" s="6"/>
      <c r="J190" s="6"/>
      <c r="K190" s="6"/>
      <c r="M190" s="227"/>
      <c r="N190" s="229" t="e">
        <f>N189-N188</f>
        <v>#REF!</v>
      </c>
      <c r="O190" s="228"/>
      <c r="P190" s="228"/>
      <c r="Q190" s="6"/>
      <c r="R190" s="6"/>
      <c r="S190" s="6"/>
    </row>
    <row r="191" spans="1:19" ht="20.25" hidden="1">
      <c r="B191" s="489"/>
      <c r="G191" s="226"/>
      <c r="H191" s="6"/>
      <c r="I191" s="6"/>
      <c r="J191" s="6"/>
      <c r="K191" s="6"/>
      <c r="M191" s="227"/>
      <c r="N191" s="229"/>
      <c r="O191" s="228"/>
      <c r="P191" s="228"/>
      <c r="Q191" s="6"/>
      <c r="R191" s="6"/>
      <c r="S191" s="6"/>
    </row>
    <row r="192" spans="1:19" ht="20.25" hidden="1">
      <c r="B192" s="489"/>
      <c r="G192" s="226"/>
      <c r="H192" s="6"/>
      <c r="I192" s="6"/>
      <c r="J192" s="6"/>
      <c r="K192" s="6"/>
      <c r="M192" s="227"/>
      <c r="N192" s="228"/>
      <c r="O192" s="228"/>
      <c r="P192" s="228"/>
      <c r="Q192" s="6"/>
      <c r="R192" s="6"/>
      <c r="S192" s="6"/>
    </row>
    <row r="193" spans="2:19" ht="20.25" hidden="1">
      <c r="B193" s="489"/>
      <c r="G193" s="226"/>
      <c r="H193" s="6"/>
      <c r="I193" s="6"/>
      <c r="J193" s="6"/>
      <c r="K193" s="6"/>
      <c r="M193" s="227"/>
      <c r="N193" s="228"/>
      <c r="O193" s="228"/>
      <c r="P193" s="228"/>
      <c r="Q193" s="6"/>
      <c r="R193" s="6"/>
      <c r="S193" s="6"/>
    </row>
    <row r="194" spans="2:19" ht="20.25" hidden="1">
      <c r="B194" s="489"/>
      <c r="G194" s="226"/>
      <c r="H194" s="6"/>
      <c r="I194" s="6"/>
      <c r="J194" s="6"/>
      <c r="K194" s="6"/>
      <c r="M194" s="227"/>
      <c r="N194" s="228"/>
      <c r="O194" s="228"/>
      <c r="P194" s="228"/>
      <c r="Q194" s="6"/>
      <c r="R194" s="6"/>
      <c r="S194" s="6"/>
    </row>
    <row r="195" spans="2:19" ht="20.25" hidden="1">
      <c r="B195" s="489"/>
      <c r="G195" s="226"/>
      <c r="H195" s="6"/>
      <c r="I195" s="6"/>
      <c r="J195" s="6"/>
      <c r="K195" s="6"/>
      <c r="M195" s="227"/>
      <c r="N195" s="228"/>
      <c r="O195" s="228"/>
      <c r="P195" s="228"/>
      <c r="Q195" s="6"/>
      <c r="R195" s="6"/>
      <c r="S195" s="6"/>
    </row>
    <row r="196" spans="2:19" ht="20.25" hidden="1">
      <c r="B196" s="489"/>
      <c r="G196" s="226"/>
      <c r="H196" s="6"/>
      <c r="I196" s="6"/>
      <c r="J196" s="6"/>
      <c r="K196" s="6"/>
      <c r="M196" s="227"/>
      <c r="N196" s="228"/>
      <c r="O196" s="228"/>
      <c r="P196" s="228"/>
      <c r="Q196" s="6"/>
      <c r="R196" s="6"/>
      <c r="S196" s="6"/>
    </row>
    <row r="197" spans="2:19" ht="20.25">
      <c r="B197" s="489"/>
      <c r="E197" s="216">
        <f>E183-E184</f>
        <v>116593.4809</v>
      </c>
      <c r="G197" s="226"/>
      <c r="H197" s="6"/>
      <c r="I197" s="6"/>
      <c r="J197" s="6"/>
      <c r="K197" s="6"/>
      <c r="M197" s="227"/>
      <c r="N197" s="228"/>
      <c r="O197" s="228"/>
      <c r="P197" s="228"/>
      <c r="Q197" s="6"/>
      <c r="R197" s="6"/>
      <c r="S197" s="6"/>
    </row>
  </sheetData>
  <mergeCells count="98">
    <mergeCell ref="L2:R2"/>
    <mergeCell ref="E2:K2"/>
    <mergeCell ref="H3:I3"/>
    <mergeCell ref="C87:C88"/>
    <mergeCell ref="C89:C90"/>
    <mergeCell ref="J3:K3"/>
    <mergeCell ref="C37:C38"/>
    <mergeCell ref="C17:C18"/>
    <mergeCell ref="C91:C92"/>
    <mergeCell ref="C77:C78"/>
    <mergeCell ref="C79:C80"/>
    <mergeCell ref="C81:C82"/>
    <mergeCell ref="C47:C48"/>
    <mergeCell ref="C49:C50"/>
    <mergeCell ref="C51:C52"/>
    <mergeCell ref="C69:C70"/>
    <mergeCell ref="C61:C62"/>
    <mergeCell ref="C181:C182"/>
    <mergeCell ref="D2:D4"/>
    <mergeCell ref="C57:C58"/>
    <mergeCell ref="C59:C60"/>
    <mergeCell ref="C21:C22"/>
    <mergeCell ref="C2:C4"/>
    <mergeCell ref="C7:C8"/>
    <mergeCell ref="C9:C10"/>
    <mergeCell ref="C11:C12"/>
    <mergeCell ref="C19:C20"/>
    <mergeCell ref="C27:C28"/>
    <mergeCell ref="C31:C32"/>
    <mergeCell ref="C167:C168"/>
    <mergeCell ref="C169:C170"/>
    <mergeCell ref="C171:C172"/>
    <mergeCell ref="C137:C138"/>
    <mergeCell ref="A106:A115"/>
    <mergeCell ref="B106:B115"/>
    <mergeCell ref="A116:A125"/>
    <mergeCell ref="C177:C178"/>
    <mergeCell ref="C179:C180"/>
    <mergeCell ref="C141:C142"/>
    <mergeCell ref="C139:C140"/>
    <mergeCell ref="C159:C160"/>
    <mergeCell ref="C157:C158"/>
    <mergeCell ref="C147:C148"/>
    <mergeCell ref="C161:C162"/>
    <mergeCell ref="C149:C150"/>
    <mergeCell ref="C151:C152"/>
    <mergeCell ref="C111:C112"/>
    <mergeCell ref="C109:C110"/>
    <mergeCell ref="C107:C108"/>
    <mergeCell ref="A6:A15"/>
    <mergeCell ref="B1:D1"/>
    <mergeCell ref="A2:A4"/>
    <mergeCell ref="B2:B4"/>
    <mergeCell ref="C29:C30"/>
    <mergeCell ref="B6:B15"/>
    <mergeCell ref="A16:A25"/>
    <mergeCell ref="B16:B25"/>
    <mergeCell ref="A26:A35"/>
    <mergeCell ref="B26:B35"/>
    <mergeCell ref="C99:C100"/>
    <mergeCell ref="C97:C98"/>
    <mergeCell ref="C101:C102"/>
    <mergeCell ref="C131:C132"/>
    <mergeCell ref="C129:C130"/>
    <mergeCell ref="C121:C122"/>
    <mergeCell ref="C119:C120"/>
    <mergeCell ref="C117:C118"/>
    <mergeCell ref="C127:C128"/>
    <mergeCell ref="A36:A45"/>
    <mergeCell ref="B36:B45"/>
    <mergeCell ref="C67:C68"/>
    <mergeCell ref="C41:C42"/>
    <mergeCell ref="C39:C40"/>
    <mergeCell ref="A46:A55"/>
    <mergeCell ref="B46:B55"/>
    <mergeCell ref="A56:A65"/>
    <mergeCell ref="B56:B65"/>
    <mergeCell ref="A66:A75"/>
    <mergeCell ref="B66:B75"/>
    <mergeCell ref="C71:C72"/>
    <mergeCell ref="A76:A85"/>
    <mergeCell ref="B76:B85"/>
    <mergeCell ref="A86:A95"/>
    <mergeCell ref="B86:B95"/>
    <mergeCell ref="A96:A105"/>
    <mergeCell ref="B96:B105"/>
    <mergeCell ref="A166:A175"/>
    <mergeCell ref="B166:B175"/>
    <mergeCell ref="A176:B185"/>
    <mergeCell ref="B116:B125"/>
    <mergeCell ref="A126:A135"/>
    <mergeCell ref="B126:B135"/>
    <mergeCell ref="A136:A145"/>
    <mergeCell ref="B136:B145"/>
    <mergeCell ref="A146:A155"/>
    <mergeCell ref="B146:B155"/>
    <mergeCell ref="A156:A165"/>
    <mergeCell ref="B156:B165"/>
  </mergeCells>
  <phoneticPr fontId="23" type="noConversion"/>
  <printOptions horizontalCentered="1"/>
  <pageMargins left="0.39370078740157483" right="0.39370078740157483" top="0.39370078740157483" bottom="0.39370078740157483" header="0.31496062992125984" footer="0.31496062992125984"/>
  <pageSetup paperSize="8" scale="62" orientation="landscape" horizontalDpi="180" verticalDpi="180" r:id="rId1"/>
  <headerFooter alignWithMargins="0"/>
  <rowBreaks count="2" manualBreakCount="2">
    <brk id="65" max="17" man="1"/>
    <brk id="125" max="17" man="1"/>
  </row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1"/>
  </sheetPr>
  <dimension ref="A1:X314"/>
  <sheetViews>
    <sheetView view="pageBreakPreview" zoomScale="80" zoomScaleSheetLayoutView="8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O11" sqref="O11:O17"/>
    </sheetView>
  </sheetViews>
  <sheetFormatPr defaultRowHeight="14.25"/>
  <cols>
    <col min="1" max="1" width="13.85546875" style="631" customWidth="1"/>
    <col min="2" max="2" width="50.5703125" style="631" customWidth="1"/>
    <col min="3" max="3" width="19.7109375" style="632" customWidth="1"/>
    <col min="4" max="4" width="16.42578125" style="632" customWidth="1"/>
    <col min="5" max="5" width="16.28515625" style="632" customWidth="1"/>
    <col min="6" max="6" width="15.42578125" style="632" customWidth="1"/>
    <col min="7" max="7" width="15.140625" style="632" customWidth="1"/>
    <col min="8" max="8" width="15.28515625" style="632" customWidth="1"/>
    <col min="9" max="9" width="14.7109375" style="632" customWidth="1"/>
    <col min="10" max="10" width="14" style="632" customWidth="1"/>
    <col min="11" max="11" width="15" style="632" customWidth="1"/>
    <col min="12" max="12" width="13.28515625" style="632" customWidth="1"/>
    <col min="13" max="13" width="14.140625" style="632" customWidth="1"/>
    <col min="14" max="14" width="15.140625" style="632" customWidth="1"/>
    <col min="15" max="15" width="17.85546875" style="632" customWidth="1"/>
    <col min="16" max="18" width="13.5703125" style="632" hidden="1" customWidth="1"/>
    <col min="19" max="19" width="15.140625" style="632" customWidth="1"/>
    <col min="20" max="20" width="12.7109375" style="632" customWidth="1"/>
    <col min="21" max="21" width="9.140625" style="632"/>
    <col min="22" max="22" width="1.7109375" style="632" customWidth="1"/>
    <col min="23" max="23" width="13.28515625" style="632" customWidth="1"/>
    <col min="24" max="24" width="14.42578125" style="632" customWidth="1"/>
    <col min="25" max="256" width="9.140625" style="632"/>
    <col min="257" max="257" width="13.85546875" style="632" customWidth="1"/>
    <col min="258" max="258" width="50.5703125" style="632" customWidth="1"/>
    <col min="259" max="259" width="19.7109375" style="632" customWidth="1"/>
    <col min="260" max="260" width="16.42578125" style="632" customWidth="1"/>
    <col min="261" max="261" width="16.28515625" style="632" customWidth="1"/>
    <col min="262" max="262" width="15.42578125" style="632" customWidth="1"/>
    <col min="263" max="263" width="15.140625" style="632" customWidth="1"/>
    <col min="264" max="264" width="15.28515625" style="632" customWidth="1"/>
    <col min="265" max="265" width="14.7109375" style="632" customWidth="1"/>
    <col min="266" max="266" width="14" style="632" customWidth="1"/>
    <col min="267" max="267" width="15" style="632" customWidth="1"/>
    <col min="268" max="268" width="13.28515625" style="632" customWidth="1"/>
    <col min="269" max="269" width="14.140625" style="632" customWidth="1"/>
    <col min="270" max="270" width="15.140625" style="632" customWidth="1"/>
    <col min="271" max="271" width="17.85546875" style="632" customWidth="1"/>
    <col min="272" max="274" width="0" style="632" hidden="1" customWidth="1"/>
    <col min="275" max="275" width="15.140625" style="632" customWidth="1"/>
    <col min="276" max="276" width="12.7109375" style="632" customWidth="1"/>
    <col min="277" max="277" width="9.140625" style="632"/>
    <col min="278" max="278" width="1.7109375" style="632" customWidth="1"/>
    <col min="279" max="279" width="13.28515625" style="632" customWidth="1"/>
    <col min="280" max="280" width="14.42578125" style="632" customWidth="1"/>
    <col min="281" max="512" width="9.140625" style="632"/>
    <col min="513" max="513" width="13.85546875" style="632" customWidth="1"/>
    <col min="514" max="514" width="50.5703125" style="632" customWidth="1"/>
    <col min="515" max="515" width="19.7109375" style="632" customWidth="1"/>
    <col min="516" max="516" width="16.42578125" style="632" customWidth="1"/>
    <col min="517" max="517" width="16.28515625" style="632" customWidth="1"/>
    <col min="518" max="518" width="15.42578125" style="632" customWidth="1"/>
    <col min="519" max="519" width="15.140625" style="632" customWidth="1"/>
    <col min="520" max="520" width="15.28515625" style="632" customWidth="1"/>
    <col min="521" max="521" width="14.7109375" style="632" customWidth="1"/>
    <col min="522" max="522" width="14" style="632" customWidth="1"/>
    <col min="523" max="523" width="15" style="632" customWidth="1"/>
    <col min="524" max="524" width="13.28515625" style="632" customWidth="1"/>
    <col min="525" max="525" width="14.140625" style="632" customWidth="1"/>
    <col min="526" max="526" width="15.140625" style="632" customWidth="1"/>
    <col min="527" max="527" width="17.85546875" style="632" customWidth="1"/>
    <col min="528" max="530" width="0" style="632" hidden="1" customWidth="1"/>
    <col min="531" max="531" width="15.140625" style="632" customWidth="1"/>
    <col min="532" max="532" width="12.7109375" style="632" customWidth="1"/>
    <col min="533" max="533" width="9.140625" style="632"/>
    <col min="534" max="534" width="1.7109375" style="632" customWidth="1"/>
    <col min="535" max="535" width="13.28515625" style="632" customWidth="1"/>
    <col min="536" max="536" width="14.42578125" style="632" customWidth="1"/>
    <col min="537" max="768" width="9.140625" style="632"/>
    <col min="769" max="769" width="13.85546875" style="632" customWidth="1"/>
    <col min="770" max="770" width="50.5703125" style="632" customWidth="1"/>
    <col min="771" max="771" width="19.7109375" style="632" customWidth="1"/>
    <col min="772" max="772" width="16.42578125" style="632" customWidth="1"/>
    <col min="773" max="773" width="16.28515625" style="632" customWidth="1"/>
    <col min="774" max="774" width="15.42578125" style="632" customWidth="1"/>
    <col min="775" max="775" width="15.140625" style="632" customWidth="1"/>
    <col min="776" max="776" width="15.28515625" style="632" customWidth="1"/>
    <col min="777" max="777" width="14.7109375" style="632" customWidth="1"/>
    <col min="778" max="778" width="14" style="632" customWidth="1"/>
    <col min="779" max="779" width="15" style="632" customWidth="1"/>
    <col min="780" max="780" width="13.28515625" style="632" customWidth="1"/>
    <col min="781" max="781" width="14.140625" style="632" customWidth="1"/>
    <col min="782" max="782" width="15.140625" style="632" customWidth="1"/>
    <col min="783" max="783" width="17.85546875" style="632" customWidth="1"/>
    <col min="784" max="786" width="0" style="632" hidden="1" customWidth="1"/>
    <col min="787" max="787" width="15.140625" style="632" customWidth="1"/>
    <col min="788" max="788" width="12.7109375" style="632" customWidth="1"/>
    <col min="789" max="789" width="9.140625" style="632"/>
    <col min="790" max="790" width="1.7109375" style="632" customWidth="1"/>
    <col min="791" max="791" width="13.28515625" style="632" customWidth="1"/>
    <col min="792" max="792" width="14.42578125" style="632" customWidth="1"/>
    <col min="793" max="1024" width="9.140625" style="632"/>
    <col min="1025" max="1025" width="13.85546875" style="632" customWidth="1"/>
    <col min="1026" max="1026" width="50.5703125" style="632" customWidth="1"/>
    <col min="1027" max="1027" width="19.7109375" style="632" customWidth="1"/>
    <col min="1028" max="1028" width="16.42578125" style="632" customWidth="1"/>
    <col min="1029" max="1029" width="16.28515625" style="632" customWidth="1"/>
    <col min="1030" max="1030" width="15.42578125" style="632" customWidth="1"/>
    <col min="1031" max="1031" width="15.140625" style="632" customWidth="1"/>
    <col min="1032" max="1032" width="15.28515625" style="632" customWidth="1"/>
    <col min="1033" max="1033" width="14.7109375" style="632" customWidth="1"/>
    <col min="1034" max="1034" width="14" style="632" customWidth="1"/>
    <col min="1035" max="1035" width="15" style="632" customWidth="1"/>
    <col min="1036" max="1036" width="13.28515625" style="632" customWidth="1"/>
    <col min="1037" max="1037" width="14.140625" style="632" customWidth="1"/>
    <col min="1038" max="1038" width="15.140625" style="632" customWidth="1"/>
    <col min="1039" max="1039" width="17.85546875" style="632" customWidth="1"/>
    <col min="1040" max="1042" width="0" style="632" hidden="1" customWidth="1"/>
    <col min="1043" max="1043" width="15.140625" style="632" customWidth="1"/>
    <col min="1044" max="1044" width="12.7109375" style="632" customWidth="1"/>
    <col min="1045" max="1045" width="9.140625" style="632"/>
    <col min="1046" max="1046" width="1.7109375" style="632" customWidth="1"/>
    <col min="1047" max="1047" width="13.28515625" style="632" customWidth="1"/>
    <col min="1048" max="1048" width="14.42578125" style="632" customWidth="1"/>
    <col min="1049" max="1280" width="9.140625" style="632"/>
    <col min="1281" max="1281" width="13.85546875" style="632" customWidth="1"/>
    <col min="1282" max="1282" width="50.5703125" style="632" customWidth="1"/>
    <col min="1283" max="1283" width="19.7109375" style="632" customWidth="1"/>
    <col min="1284" max="1284" width="16.42578125" style="632" customWidth="1"/>
    <col min="1285" max="1285" width="16.28515625" style="632" customWidth="1"/>
    <col min="1286" max="1286" width="15.42578125" style="632" customWidth="1"/>
    <col min="1287" max="1287" width="15.140625" style="632" customWidth="1"/>
    <col min="1288" max="1288" width="15.28515625" style="632" customWidth="1"/>
    <col min="1289" max="1289" width="14.7109375" style="632" customWidth="1"/>
    <col min="1290" max="1290" width="14" style="632" customWidth="1"/>
    <col min="1291" max="1291" width="15" style="632" customWidth="1"/>
    <col min="1292" max="1292" width="13.28515625" style="632" customWidth="1"/>
    <col min="1293" max="1293" width="14.140625" style="632" customWidth="1"/>
    <col min="1294" max="1294" width="15.140625" style="632" customWidth="1"/>
    <col min="1295" max="1295" width="17.85546875" style="632" customWidth="1"/>
    <col min="1296" max="1298" width="0" style="632" hidden="1" customWidth="1"/>
    <col min="1299" max="1299" width="15.140625" style="632" customWidth="1"/>
    <col min="1300" max="1300" width="12.7109375" style="632" customWidth="1"/>
    <col min="1301" max="1301" width="9.140625" style="632"/>
    <col min="1302" max="1302" width="1.7109375" style="632" customWidth="1"/>
    <col min="1303" max="1303" width="13.28515625" style="632" customWidth="1"/>
    <col min="1304" max="1304" width="14.42578125" style="632" customWidth="1"/>
    <col min="1305" max="1536" width="9.140625" style="632"/>
    <col min="1537" max="1537" width="13.85546875" style="632" customWidth="1"/>
    <col min="1538" max="1538" width="50.5703125" style="632" customWidth="1"/>
    <col min="1539" max="1539" width="19.7109375" style="632" customWidth="1"/>
    <col min="1540" max="1540" width="16.42578125" style="632" customWidth="1"/>
    <col min="1541" max="1541" width="16.28515625" style="632" customWidth="1"/>
    <col min="1542" max="1542" width="15.42578125" style="632" customWidth="1"/>
    <col min="1543" max="1543" width="15.140625" style="632" customWidth="1"/>
    <col min="1544" max="1544" width="15.28515625" style="632" customWidth="1"/>
    <col min="1545" max="1545" width="14.7109375" style="632" customWidth="1"/>
    <col min="1546" max="1546" width="14" style="632" customWidth="1"/>
    <col min="1547" max="1547" width="15" style="632" customWidth="1"/>
    <col min="1548" max="1548" width="13.28515625" style="632" customWidth="1"/>
    <col min="1549" max="1549" width="14.140625" style="632" customWidth="1"/>
    <col min="1550" max="1550" width="15.140625" style="632" customWidth="1"/>
    <col min="1551" max="1551" width="17.85546875" style="632" customWidth="1"/>
    <col min="1552" max="1554" width="0" style="632" hidden="1" customWidth="1"/>
    <col min="1555" max="1555" width="15.140625" style="632" customWidth="1"/>
    <col min="1556" max="1556" width="12.7109375" style="632" customWidth="1"/>
    <col min="1557" max="1557" width="9.140625" style="632"/>
    <col min="1558" max="1558" width="1.7109375" style="632" customWidth="1"/>
    <col min="1559" max="1559" width="13.28515625" style="632" customWidth="1"/>
    <col min="1560" max="1560" width="14.42578125" style="632" customWidth="1"/>
    <col min="1561" max="1792" width="9.140625" style="632"/>
    <col min="1793" max="1793" width="13.85546875" style="632" customWidth="1"/>
    <col min="1794" max="1794" width="50.5703125" style="632" customWidth="1"/>
    <col min="1795" max="1795" width="19.7109375" style="632" customWidth="1"/>
    <col min="1796" max="1796" width="16.42578125" style="632" customWidth="1"/>
    <col min="1797" max="1797" width="16.28515625" style="632" customWidth="1"/>
    <col min="1798" max="1798" width="15.42578125" style="632" customWidth="1"/>
    <col min="1799" max="1799" width="15.140625" style="632" customWidth="1"/>
    <col min="1800" max="1800" width="15.28515625" style="632" customWidth="1"/>
    <col min="1801" max="1801" width="14.7109375" style="632" customWidth="1"/>
    <col min="1802" max="1802" width="14" style="632" customWidth="1"/>
    <col min="1803" max="1803" width="15" style="632" customWidth="1"/>
    <col min="1804" max="1804" width="13.28515625" style="632" customWidth="1"/>
    <col min="1805" max="1805" width="14.140625" style="632" customWidth="1"/>
    <col min="1806" max="1806" width="15.140625" style="632" customWidth="1"/>
    <col min="1807" max="1807" width="17.85546875" style="632" customWidth="1"/>
    <col min="1808" max="1810" width="0" style="632" hidden="1" customWidth="1"/>
    <col min="1811" max="1811" width="15.140625" style="632" customWidth="1"/>
    <col min="1812" max="1812" width="12.7109375" style="632" customWidth="1"/>
    <col min="1813" max="1813" width="9.140625" style="632"/>
    <col min="1814" max="1814" width="1.7109375" style="632" customWidth="1"/>
    <col min="1815" max="1815" width="13.28515625" style="632" customWidth="1"/>
    <col min="1816" max="1816" width="14.42578125" style="632" customWidth="1"/>
    <col min="1817" max="2048" width="9.140625" style="632"/>
    <col min="2049" max="2049" width="13.85546875" style="632" customWidth="1"/>
    <col min="2050" max="2050" width="50.5703125" style="632" customWidth="1"/>
    <col min="2051" max="2051" width="19.7109375" style="632" customWidth="1"/>
    <col min="2052" max="2052" width="16.42578125" style="632" customWidth="1"/>
    <col min="2053" max="2053" width="16.28515625" style="632" customWidth="1"/>
    <col min="2054" max="2054" width="15.42578125" style="632" customWidth="1"/>
    <col min="2055" max="2055" width="15.140625" style="632" customWidth="1"/>
    <col min="2056" max="2056" width="15.28515625" style="632" customWidth="1"/>
    <col min="2057" max="2057" width="14.7109375" style="632" customWidth="1"/>
    <col min="2058" max="2058" width="14" style="632" customWidth="1"/>
    <col min="2059" max="2059" width="15" style="632" customWidth="1"/>
    <col min="2060" max="2060" width="13.28515625" style="632" customWidth="1"/>
    <col min="2061" max="2061" width="14.140625" style="632" customWidth="1"/>
    <col min="2062" max="2062" width="15.140625" style="632" customWidth="1"/>
    <col min="2063" max="2063" width="17.85546875" style="632" customWidth="1"/>
    <col min="2064" max="2066" width="0" style="632" hidden="1" customWidth="1"/>
    <col min="2067" max="2067" width="15.140625" style="632" customWidth="1"/>
    <col min="2068" max="2068" width="12.7109375" style="632" customWidth="1"/>
    <col min="2069" max="2069" width="9.140625" style="632"/>
    <col min="2070" max="2070" width="1.7109375" style="632" customWidth="1"/>
    <col min="2071" max="2071" width="13.28515625" style="632" customWidth="1"/>
    <col min="2072" max="2072" width="14.42578125" style="632" customWidth="1"/>
    <col min="2073" max="2304" width="9.140625" style="632"/>
    <col min="2305" max="2305" width="13.85546875" style="632" customWidth="1"/>
    <col min="2306" max="2306" width="50.5703125" style="632" customWidth="1"/>
    <col min="2307" max="2307" width="19.7109375" style="632" customWidth="1"/>
    <col min="2308" max="2308" width="16.42578125" style="632" customWidth="1"/>
    <col min="2309" max="2309" width="16.28515625" style="632" customWidth="1"/>
    <col min="2310" max="2310" width="15.42578125" style="632" customWidth="1"/>
    <col min="2311" max="2311" width="15.140625" style="632" customWidth="1"/>
    <col min="2312" max="2312" width="15.28515625" style="632" customWidth="1"/>
    <col min="2313" max="2313" width="14.7109375" style="632" customWidth="1"/>
    <col min="2314" max="2314" width="14" style="632" customWidth="1"/>
    <col min="2315" max="2315" width="15" style="632" customWidth="1"/>
    <col min="2316" max="2316" width="13.28515625" style="632" customWidth="1"/>
    <col min="2317" max="2317" width="14.140625" style="632" customWidth="1"/>
    <col min="2318" max="2318" width="15.140625" style="632" customWidth="1"/>
    <col min="2319" max="2319" width="17.85546875" style="632" customWidth="1"/>
    <col min="2320" max="2322" width="0" style="632" hidden="1" customWidth="1"/>
    <col min="2323" max="2323" width="15.140625" style="632" customWidth="1"/>
    <col min="2324" max="2324" width="12.7109375" style="632" customWidth="1"/>
    <col min="2325" max="2325" width="9.140625" style="632"/>
    <col min="2326" max="2326" width="1.7109375" style="632" customWidth="1"/>
    <col min="2327" max="2327" width="13.28515625" style="632" customWidth="1"/>
    <col min="2328" max="2328" width="14.42578125" style="632" customWidth="1"/>
    <col min="2329" max="2560" width="9.140625" style="632"/>
    <col min="2561" max="2561" width="13.85546875" style="632" customWidth="1"/>
    <col min="2562" max="2562" width="50.5703125" style="632" customWidth="1"/>
    <col min="2563" max="2563" width="19.7109375" style="632" customWidth="1"/>
    <col min="2564" max="2564" width="16.42578125" style="632" customWidth="1"/>
    <col min="2565" max="2565" width="16.28515625" style="632" customWidth="1"/>
    <col min="2566" max="2566" width="15.42578125" style="632" customWidth="1"/>
    <col min="2567" max="2567" width="15.140625" style="632" customWidth="1"/>
    <col min="2568" max="2568" width="15.28515625" style="632" customWidth="1"/>
    <col min="2569" max="2569" width="14.7109375" style="632" customWidth="1"/>
    <col min="2570" max="2570" width="14" style="632" customWidth="1"/>
    <col min="2571" max="2571" width="15" style="632" customWidth="1"/>
    <col min="2572" max="2572" width="13.28515625" style="632" customWidth="1"/>
    <col min="2573" max="2573" width="14.140625" style="632" customWidth="1"/>
    <col min="2574" max="2574" width="15.140625" style="632" customWidth="1"/>
    <col min="2575" max="2575" width="17.85546875" style="632" customWidth="1"/>
    <col min="2576" max="2578" width="0" style="632" hidden="1" customWidth="1"/>
    <col min="2579" max="2579" width="15.140625" style="632" customWidth="1"/>
    <col min="2580" max="2580" width="12.7109375" style="632" customWidth="1"/>
    <col min="2581" max="2581" width="9.140625" style="632"/>
    <col min="2582" max="2582" width="1.7109375" style="632" customWidth="1"/>
    <col min="2583" max="2583" width="13.28515625" style="632" customWidth="1"/>
    <col min="2584" max="2584" width="14.42578125" style="632" customWidth="1"/>
    <col min="2585" max="2816" width="9.140625" style="632"/>
    <col min="2817" max="2817" width="13.85546875" style="632" customWidth="1"/>
    <col min="2818" max="2818" width="50.5703125" style="632" customWidth="1"/>
    <col min="2819" max="2819" width="19.7109375" style="632" customWidth="1"/>
    <col min="2820" max="2820" width="16.42578125" style="632" customWidth="1"/>
    <col min="2821" max="2821" width="16.28515625" style="632" customWidth="1"/>
    <col min="2822" max="2822" width="15.42578125" style="632" customWidth="1"/>
    <col min="2823" max="2823" width="15.140625" style="632" customWidth="1"/>
    <col min="2824" max="2824" width="15.28515625" style="632" customWidth="1"/>
    <col min="2825" max="2825" width="14.7109375" style="632" customWidth="1"/>
    <col min="2826" max="2826" width="14" style="632" customWidth="1"/>
    <col min="2827" max="2827" width="15" style="632" customWidth="1"/>
    <col min="2828" max="2828" width="13.28515625" style="632" customWidth="1"/>
    <col min="2829" max="2829" width="14.140625" style="632" customWidth="1"/>
    <col min="2830" max="2830" width="15.140625" style="632" customWidth="1"/>
    <col min="2831" max="2831" width="17.85546875" style="632" customWidth="1"/>
    <col min="2832" max="2834" width="0" style="632" hidden="1" customWidth="1"/>
    <col min="2835" max="2835" width="15.140625" style="632" customWidth="1"/>
    <col min="2836" max="2836" width="12.7109375" style="632" customWidth="1"/>
    <col min="2837" max="2837" width="9.140625" style="632"/>
    <col min="2838" max="2838" width="1.7109375" style="632" customWidth="1"/>
    <col min="2839" max="2839" width="13.28515625" style="632" customWidth="1"/>
    <col min="2840" max="2840" width="14.42578125" style="632" customWidth="1"/>
    <col min="2841" max="3072" width="9.140625" style="632"/>
    <col min="3073" max="3073" width="13.85546875" style="632" customWidth="1"/>
    <col min="3074" max="3074" width="50.5703125" style="632" customWidth="1"/>
    <col min="3075" max="3075" width="19.7109375" style="632" customWidth="1"/>
    <col min="3076" max="3076" width="16.42578125" style="632" customWidth="1"/>
    <col min="3077" max="3077" width="16.28515625" style="632" customWidth="1"/>
    <col min="3078" max="3078" width="15.42578125" style="632" customWidth="1"/>
    <col min="3079" max="3079" width="15.140625" style="632" customWidth="1"/>
    <col min="3080" max="3080" width="15.28515625" style="632" customWidth="1"/>
    <col min="3081" max="3081" width="14.7109375" style="632" customWidth="1"/>
    <col min="3082" max="3082" width="14" style="632" customWidth="1"/>
    <col min="3083" max="3083" width="15" style="632" customWidth="1"/>
    <col min="3084" max="3084" width="13.28515625" style="632" customWidth="1"/>
    <col min="3085" max="3085" width="14.140625" style="632" customWidth="1"/>
    <col min="3086" max="3086" width="15.140625" style="632" customWidth="1"/>
    <col min="3087" max="3087" width="17.85546875" style="632" customWidth="1"/>
    <col min="3088" max="3090" width="0" style="632" hidden="1" customWidth="1"/>
    <col min="3091" max="3091" width="15.140625" style="632" customWidth="1"/>
    <col min="3092" max="3092" width="12.7109375" style="632" customWidth="1"/>
    <col min="3093" max="3093" width="9.140625" style="632"/>
    <col min="3094" max="3094" width="1.7109375" style="632" customWidth="1"/>
    <col min="3095" max="3095" width="13.28515625" style="632" customWidth="1"/>
    <col min="3096" max="3096" width="14.42578125" style="632" customWidth="1"/>
    <col min="3097" max="3328" width="9.140625" style="632"/>
    <col min="3329" max="3329" width="13.85546875" style="632" customWidth="1"/>
    <col min="3330" max="3330" width="50.5703125" style="632" customWidth="1"/>
    <col min="3331" max="3331" width="19.7109375" style="632" customWidth="1"/>
    <col min="3332" max="3332" width="16.42578125" style="632" customWidth="1"/>
    <col min="3333" max="3333" width="16.28515625" style="632" customWidth="1"/>
    <col min="3334" max="3334" width="15.42578125" style="632" customWidth="1"/>
    <col min="3335" max="3335" width="15.140625" style="632" customWidth="1"/>
    <col min="3336" max="3336" width="15.28515625" style="632" customWidth="1"/>
    <col min="3337" max="3337" width="14.7109375" style="632" customWidth="1"/>
    <col min="3338" max="3338" width="14" style="632" customWidth="1"/>
    <col min="3339" max="3339" width="15" style="632" customWidth="1"/>
    <col min="3340" max="3340" width="13.28515625" style="632" customWidth="1"/>
    <col min="3341" max="3341" width="14.140625" style="632" customWidth="1"/>
    <col min="3342" max="3342" width="15.140625" style="632" customWidth="1"/>
    <col min="3343" max="3343" width="17.85546875" style="632" customWidth="1"/>
    <col min="3344" max="3346" width="0" style="632" hidden="1" customWidth="1"/>
    <col min="3347" max="3347" width="15.140625" style="632" customWidth="1"/>
    <col min="3348" max="3348" width="12.7109375" style="632" customWidth="1"/>
    <col min="3349" max="3349" width="9.140625" style="632"/>
    <col min="3350" max="3350" width="1.7109375" style="632" customWidth="1"/>
    <col min="3351" max="3351" width="13.28515625" style="632" customWidth="1"/>
    <col min="3352" max="3352" width="14.42578125" style="632" customWidth="1"/>
    <col min="3353" max="3584" width="9.140625" style="632"/>
    <col min="3585" max="3585" width="13.85546875" style="632" customWidth="1"/>
    <col min="3586" max="3586" width="50.5703125" style="632" customWidth="1"/>
    <col min="3587" max="3587" width="19.7109375" style="632" customWidth="1"/>
    <col min="3588" max="3588" width="16.42578125" style="632" customWidth="1"/>
    <col min="3589" max="3589" width="16.28515625" style="632" customWidth="1"/>
    <col min="3590" max="3590" width="15.42578125" style="632" customWidth="1"/>
    <col min="3591" max="3591" width="15.140625" style="632" customWidth="1"/>
    <col min="3592" max="3592" width="15.28515625" style="632" customWidth="1"/>
    <col min="3593" max="3593" width="14.7109375" style="632" customWidth="1"/>
    <col min="3594" max="3594" width="14" style="632" customWidth="1"/>
    <col min="3595" max="3595" width="15" style="632" customWidth="1"/>
    <col min="3596" max="3596" width="13.28515625" style="632" customWidth="1"/>
    <col min="3597" max="3597" width="14.140625" style="632" customWidth="1"/>
    <col min="3598" max="3598" width="15.140625" style="632" customWidth="1"/>
    <col min="3599" max="3599" width="17.85546875" style="632" customWidth="1"/>
    <col min="3600" max="3602" width="0" style="632" hidden="1" customWidth="1"/>
    <col min="3603" max="3603" width="15.140625" style="632" customWidth="1"/>
    <col min="3604" max="3604" width="12.7109375" style="632" customWidth="1"/>
    <col min="3605" max="3605" width="9.140625" style="632"/>
    <col min="3606" max="3606" width="1.7109375" style="632" customWidth="1"/>
    <col min="3607" max="3607" width="13.28515625" style="632" customWidth="1"/>
    <col min="3608" max="3608" width="14.42578125" style="632" customWidth="1"/>
    <col min="3609" max="3840" width="9.140625" style="632"/>
    <col min="3841" max="3841" width="13.85546875" style="632" customWidth="1"/>
    <col min="3842" max="3842" width="50.5703125" style="632" customWidth="1"/>
    <col min="3843" max="3843" width="19.7109375" style="632" customWidth="1"/>
    <col min="3844" max="3844" width="16.42578125" style="632" customWidth="1"/>
    <col min="3845" max="3845" width="16.28515625" style="632" customWidth="1"/>
    <col min="3846" max="3846" width="15.42578125" style="632" customWidth="1"/>
    <col min="3847" max="3847" width="15.140625" style="632" customWidth="1"/>
    <col min="3848" max="3848" width="15.28515625" style="632" customWidth="1"/>
    <col min="3849" max="3849" width="14.7109375" style="632" customWidth="1"/>
    <col min="3850" max="3850" width="14" style="632" customWidth="1"/>
    <col min="3851" max="3851" width="15" style="632" customWidth="1"/>
    <col min="3852" max="3852" width="13.28515625" style="632" customWidth="1"/>
    <col min="3853" max="3853" width="14.140625" style="632" customWidth="1"/>
    <col min="3854" max="3854" width="15.140625" style="632" customWidth="1"/>
    <col min="3855" max="3855" width="17.85546875" style="632" customWidth="1"/>
    <col min="3856" max="3858" width="0" style="632" hidden="1" customWidth="1"/>
    <col min="3859" max="3859" width="15.140625" style="632" customWidth="1"/>
    <col min="3860" max="3860" width="12.7109375" style="632" customWidth="1"/>
    <col min="3861" max="3861" width="9.140625" style="632"/>
    <col min="3862" max="3862" width="1.7109375" style="632" customWidth="1"/>
    <col min="3863" max="3863" width="13.28515625" style="632" customWidth="1"/>
    <col min="3864" max="3864" width="14.42578125" style="632" customWidth="1"/>
    <col min="3865" max="4096" width="9.140625" style="632"/>
    <col min="4097" max="4097" width="13.85546875" style="632" customWidth="1"/>
    <col min="4098" max="4098" width="50.5703125" style="632" customWidth="1"/>
    <col min="4099" max="4099" width="19.7109375" style="632" customWidth="1"/>
    <col min="4100" max="4100" width="16.42578125" style="632" customWidth="1"/>
    <col min="4101" max="4101" width="16.28515625" style="632" customWidth="1"/>
    <col min="4102" max="4102" width="15.42578125" style="632" customWidth="1"/>
    <col min="4103" max="4103" width="15.140625" style="632" customWidth="1"/>
    <col min="4104" max="4104" width="15.28515625" style="632" customWidth="1"/>
    <col min="4105" max="4105" width="14.7109375" style="632" customWidth="1"/>
    <col min="4106" max="4106" width="14" style="632" customWidth="1"/>
    <col min="4107" max="4107" width="15" style="632" customWidth="1"/>
    <col min="4108" max="4108" width="13.28515625" style="632" customWidth="1"/>
    <col min="4109" max="4109" width="14.140625" style="632" customWidth="1"/>
    <col min="4110" max="4110" width="15.140625" style="632" customWidth="1"/>
    <col min="4111" max="4111" width="17.85546875" style="632" customWidth="1"/>
    <col min="4112" max="4114" width="0" style="632" hidden="1" customWidth="1"/>
    <col min="4115" max="4115" width="15.140625" style="632" customWidth="1"/>
    <col min="4116" max="4116" width="12.7109375" style="632" customWidth="1"/>
    <col min="4117" max="4117" width="9.140625" style="632"/>
    <col min="4118" max="4118" width="1.7109375" style="632" customWidth="1"/>
    <col min="4119" max="4119" width="13.28515625" style="632" customWidth="1"/>
    <col min="4120" max="4120" width="14.42578125" style="632" customWidth="1"/>
    <col min="4121" max="4352" width="9.140625" style="632"/>
    <col min="4353" max="4353" width="13.85546875" style="632" customWidth="1"/>
    <col min="4354" max="4354" width="50.5703125" style="632" customWidth="1"/>
    <col min="4355" max="4355" width="19.7109375" style="632" customWidth="1"/>
    <col min="4356" max="4356" width="16.42578125" style="632" customWidth="1"/>
    <col min="4357" max="4357" width="16.28515625" style="632" customWidth="1"/>
    <col min="4358" max="4358" width="15.42578125" style="632" customWidth="1"/>
    <col min="4359" max="4359" width="15.140625" style="632" customWidth="1"/>
    <col min="4360" max="4360" width="15.28515625" style="632" customWidth="1"/>
    <col min="4361" max="4361" width="14.7109375" style="632" customWidth="1"/>
    <col min="4362" max="4362" width="14" style="632" customWidth="1"/>
    <col min="4363" max="4363" width="15" style="632" customWidth="1"/>
    <col min="4364" max="4364" width="13.28515625" style="632" customWidth="1"/>
    <col min="4365" max="4365" width="14.140625" style="632" customWidth="1"/>
    <col min="4366" max="4366" width="15.140625" style="632" customWidth="1"/>
    <col min="4367" max="4367" width="17.85546875" style="632" customWidth="1"/>
    <col min="4368" max="4370" width="0" style="632" hidden="1" customWidth="1"/>
    <col min="4371" max="4371" width="15.140625" style="632" customWidth="1"/>
    <col min="4372" max="4372" width="12.7109375" style="632" customWidth="1"/>
    <col min="4373" max="4373" width="9.140625" style="632"/>
    <col min="4374" max="4374" width="1.7109375" style="632" customWidth="1"/>
    <col min="4375" max="4375" width="13.28515625" style="632" customWidth="1"/>
    <col min="4376" max="4376" width="14.42578125" style="632" customWidth="1"/>
    <col min="4377" max="4608" width="9.140625" style="632"/>
    <col min="4609" max="4609" width="13.85546875" style="632" customWidth="1"/>
    <col min="4610" max="4610" width="50.5703125" style="632" customWidth="1"/>
    <col min="4611" max="4611" width="19.7109375" style="632" customWidth="1"/>
    <col min="4612" max="4612" width="16.42578125" style="632" customWidth="1"/>
    <col min="4613" max="4613" width="16.28515625" style="632" customWidth="1"/>
    <col min="4614" max="4614" width="15.42578125" style="632" customWidth="1"/>
    <col min="4615" max="4615" width="15.140625" style="632" customWidth="1"/>
    <col min="4616" max="4616" width="15.28515625" style="632" customWidth="1"/>
    <col min="4617" max="4617" width="14.7109375" style="632" customWidth="1"/>
    <col min="4618" max="4618" width="14" style="632" customWidth="1"/>
    <col min="4619" max="4619" width="15" style="632" customWidth="1"/>
    <col min="4620" max="4620" width="13.28515625" style="632" customWidth="1"/>
    <col min="4621" max="4621" width="14.140625" style="632" customWidth="1"/>
    <col min="4622" max="4622" width="15.140625" style="632" customWidth="1"/>
    <col min="4623" max="4623" width="17.85546875" style="632" customWidth="1"/>
    <col min="4624" max="4626" width="0" style="632" hidden="1" customWidth="1"/>
    <col min="4627" max="4627" width="15.140625" style="632" customWidth="1"/>
    <col min="4628" max="4628" width="12.7109375" style="632" customWidth="1"/>
    <col min="4629" max="4629" width="9.140625" style="632"/>
    <col min="4630" max="4630" width="1.7109375" style="632" customWidth="1"/>
    <col min="4631" max="4631" width="13.28515625" style="632" customWidth="1"/>
    <col min="4632" max="4632" width="14.42578125" style="632" customWidth="1"/>
    <col min="4633" max="4864" width="9.140625" style="632"/>
    <col min="4865" max="4865" width="13.85546875" style="632" customWidth="1"/>
    <col min="4866" max="4866" width="50.5703125" style="632" customWidth="1"/>
    <col min="4867" max="4867" width="19.7109375" style="632" customWidth="1"/>
    <col min="4868" max="4868" width="16.42578125" style="632" customWidth="1"/>
    <col min="4869" max="4869" width="16.28515625" style="632" customWidth="1"/>
    <col min="4870" max="4870" width="15.42578125" style="632" customWidth="1"/>
    <col min="4871" max="4871" width="15.140625" style="632" customWidth="1"/>
    <col min="4872" max="4872" width="15.28515625" style="632" customWidth="1"/>
    <col min="4873" max="4873" width="14.7109375" style="632" customWidth="1"/>
    <col min="4874" max="4874" width="14" style="632" customWidth="1"/>
    <col min="4875" max="4875" width="15" style="632" customWidth="1"/>
    <col min="4876" max="4876" width="13.28515625" style="632" customWidth="1"/>
    <col min="4877" max="4877" width="14.140625" style="632" customWidth="1"/>
    <col min="4878" max="4878" width="15.140625" style="632" customWidth="1"/>
    <col min="4879" max="4879" width="17.85546875" style="632" customWidth="1"/>
    <col min="4880" max="4882" width="0" style="632" hidden="1" customWidth="1"/>
    <col min="4883" max="4883" width="15.140625" style="632" customWidth="1"/>
    <col min="4884" max="4884" width="12.7109375" style="632" customWidth="1"/>
    <col min="4885" max="4885" width="9.140625" style="632"/>
    <col min="4886" max="4886" width="1.7109375" style="632" customWidth="1"/>
    <col min="4887" max="4887" width="13.28515625" style="632" customWidth="1"/>
    <col min="4888" max="4888" width="14.42578125" style="632" customWidth="1"/>
    <col min="4889" max="5120" width="9.140625" style="632"/>
    <col min="5121" max="5121" width="13.85546875" style="632" customWidth="1"/>
    <col min="5122" max="5122" width="50.5703125" style="632" customWidth="1"/>
    <col min="5123" max="5123" width="19.7109375" style="632" customWidth="1"/>
    <col min="5124" max="5124" width="16.42578125" style="632" customWidth="1"/>
    <col min="5125" max="5125" width="16.28515625" style="632" customWidth="1"/>
    <col min="5126" max="5126" width="15.42578125" style="632" customWidth="1"/>
    <col min="5127" max="5127" width="15.140625" style="632" customWidth="1"/>
    <col min="5128" max="5128" width="15.28515625" style="632" customWidth="1"/>
    <col min="5129" max="5129" width="14.7109375" style="632" customWidth="1"/>
    <col min="5130" max="5130" width="14" style="632" customWidth="1"/>
    <col min="5131" max="5131" width="15" style="632" customWidth="1"/>
    <col min="5132" max="5132" width="13.28515625" style="632" customWidth="1"/>
    <col min="5133" max="5133" width="14.140625" style="632" customWidth="1"/>
    <col min="5134" max="5134" width="15.140625" style="632" customWidth="1"/>
    <col min="5135" max="5135" width="17.85546875" style="632" customWidth="1"/>
    <col min="5136" max="5138" width="0" style="632" hidden="1" customWidth="1"/>
    <col min="5139" max="5139" width="15.140625" style="632" customWidth="1"/>
    <col min="5140" max="5140" width="12.7109375" style="632" customWidth="1"/>
    <col min="5141" max="5141" width="9.140625" style="632"/>
    <col min="5142" max="5142" width="1.7109375" style="632" customWidth="1"/>
    <col min="5143" max="5143" width="13.28515625" style="632" customWidth="1"/>
    <col min="5144" max="5144" width="14.42578125" style="632" customWidth="1"/>
    <col min="5145" max="5376" width="9.140625" style="632"/>
    <col min="5377" max="5377" width="13.85546875" style="632" customWidth="1"/>
    <col min="5378" max="5378" width="50.5703125" style="632" customWidth="1"/>
    <col min="5379" max="5379" width="19.7109375" style="632" customWidth="1"/>
    <col min="5380" max="5380" width="16.42578125" style="632" customWidth="1"/>
    <col min="5381" max="5381" width="16.28515625" style="632" customWidth="1"/>
    <col min="5382" max="5382" width="15.42578125" style="632" customWidth="1"/>
    <col min="5383" max="5383" width="15.140625" style="632" customWidth="1"/>
    <col min="5384" max="5384" width="15.28515625" style="632" customWidth="1"/>
    <col min="5385" max="5385" width="14.7109375" style="632" customWidth="1"/>
    <col min="5386" max="5386" width="14" style="632" customWidth="1"/>
    <col min="5387" max="5387" width="15" style="632" customWidth="1"/>
    <col min="5388" max="5388" width="13.28515625" style="632" customWidth="1"/>
    <col min="5389" max="5389" width="14.140625" style="632" customWidth="1"/>
    <col min="5390" max="5390" width="15.140625" style="632" customWidth="1"/>
    <col min="5391" max="5391" width="17.85546875" style="632" customWidth="1"/>
    <col min="5392" max="5394" width="0" style="632" hidden="1" customWidth="1"/>
    <col min="5395" max="5395" width="15.140625" style="632" customWidth="1"/>
    <col min="5396" max="5396" width="12.7109375" style="632" customWidth="1"/>
    <col min="5397" max="5397" width="9.140625" style="632"/>
    <col min="5398" max="5398" width="1.7109375" style="632" customWidth="1"/>
    <col min="5399" max="5399" width="13.28515625" style="632" customWidth="1"/>
    <col min="5400" max="5400" width="14.42578125" style="632" customWidth="1"/>
    <col min="5401" max="5632" width="9.140625" style="632"/>
    <col min="5633" max="5633" width="13.85546875" style="632" customWidth="1"/>
    <col min="5634" max="5634" width="50.5703125" style="632" customWidth="1"/>
    <col min="5635" max="5635" width="19.7109375" style="632" customWidth="1"/>
    <col min="5636" max="5636" width="16.42578125" style="632" customWidth="1"/>
    <col min="5637" max="5637" width="16.28515625" style="632" customWidth="1"/>
    <col min="5638" max="5638" width="15.42578125" style="632" customWidth="1"/>
    <col min="5639" max="5639" width="15.140625" style="632" customWidth="1"/>
    <col min="5640" max="5640" width="15.28515625" style="632" customWidth="1"/>
    <col min="5641" max="5641" width="14.7109375" style="632" customWidth="1"/>
    <col min="5642" max="5642" width="14" style="632" customWidth="1"/>
    <col min="5643" max="5643" width="15" style="632" customWidth="1"/>
    <col min="5644" max="5644" width="13.28515625" style="632" customWidth="1"/>
    <col min="5645" max="5645" width="14.140625" style="632" customWidth="1"/>
    <col min="5646" max="5646" width="15.140625" style="632" customWidth="1"/>
    <col min="5647" max="5647" width="17.85546875" style="632" customWidth="1"/>
    <col min="5648" max="5650" width="0" style="632" hidden="1" customWidth="1"/>
    <col min="5651" max="5651" width="15.140625" style="632" customWidth="1"/>
    <col min="5652" max="5652" width="12.7109375" style="632" customWidth="1"/>
    <col min="5653" max="5653" width="9.140625" style="632"/>
    <col min="5654" max="5654" width="1.7109375" style="632" customWidth="1"/>
    <col min="5655" max="5655" width="13.28515625" style="632" customWidth="1"/>
    <col min="5656" max="5656" width="14.42578125" style="632" customWidth="1"/>
    <col min="5657" max="5888" width="9.140625" style="632"/>
    <col min="5889" max="5889" width="13.85546875" style="632" customWidth="1"/>
    <col min="5890" max="5890" width="50.5703125" style="632" customWidth="1"/>
    <col min="5891" max="5891" width="19.7109375" style="632" customWidth="1"/>
    <col min="5892" max="5892" width="16.42578125" style="632" customWidth="1"/>
    <col min="5893" max="5893" width="16.28515625" style="632" customWidth="1"/>
    <col min="5894" max="5894" width="15.42578125" style="632" customWidth="1"/>
    <col min="5895" max="5895" width="15.140625" style="632" customWidth="1"/>
    <col min="5896" max="5896" width="15.28515625" style="632" customWidth="1"/>
    <col min="5897" max="5897" width="14.7109375" style="632" customWidth="1"/>
    <col min="5898" max="5898" width="14" style="632" customWidth="1"/>
    <col min="5899" max="5899" width="15" style="632" customWidth="1"/>
    <col min="5900" max="5900" width="13.28515625" style="632" customWidth="1"/>
    <col min="5901" max="5901" width="14.140625" style="632" customWidth="1"/>
    <col min="5902" max="5902" width="15.140625" style="632" customWidth="1"/>
    <col min="5903" max="5903" width="17.85546875" style="632" customWidth="1"/>
    <col min="5904" max="5906" width="0" style="632" hidden="1" customWidth="1"/>
    <col min="5907" max="5907" width="15.140625" style="632" customWidth="1"/>
    <col min="5908" max="5908" width="12.7109375" style="632" customWidth="1"/>
    <col min="5909" max="5909" width="9.140625" style="632"/>
    <col min="5910" max="5910" width="1.7109375" style="632" customWidth="1"/>
    <col min="5911" max="5911" width="13.28515625" style="632" customWidth="1"/>
    <col min="5912" max="5912" width="14.42578125" style="632" customWidth="1"/>
    <col min="5913" max="6144" width="9.140625" style="632"/>
    <col min="6145" max="6145" width="13.85546875" style="632" customWidth="1"/>
    <col min="6146" max="6146" width="50.5703125" style="632" customWidth="1"/>
    <col min="6147" max="6147" width="19.7109375" style="632" customWidth="1"/>
    <col min="6148" max="6148" width="16.42578125" style="632" customWidth="1"/>
    <col min="6149" max="6149" width="16.28515625" style="632" customWidth="1"/>
    <col min="6150" max="6150" width="15.42578125" style="632" customWidth="1"/>
    <col min="6151" max="6151" width="15.140625" style="632" customWidth="1"/>
    <col min="6152" max="6152" width="15.28515625" style="632" customWidth="1"/>
    <col min="6153" max="6153" width="14.7109375" style="632" customWidth="1"/>
    <col min="6154" max="6154" width="14" style="632" customWidth="1"/>
    <col min="6155" max="6155" width="15" style="632" customWidth="1"/>
    <col min="6156" max="6156" width="13.28515625" style="632" customWidth="1"/>
    <col min="6157" max="6157" width="14.140625" style="632" customWidth="1"/>
    <col min="6158" max="6158" width="15.140625" style="632" customWidth="1"/>
    <col min="6159" max="6159" width="17.85546875" style="632" customWidth="1"/>
    <col min="6160" max="6162" width="0" style="632" hidden="1" customWidth="1"/>
    <col min="6163" max="6163" width="15.140625" style="632" customWidth="1"/>
    <col min="6164" max="6164" width="12.7109375" style="632" customWidth="1"/>
    <col min="6165" max="6165" width="9.140625" style="632"/>
    <col min="6166" max="6166" width="1.7109375" style="632" customWidth="1"/>
    <col min="6167" max="6167" width="13.28515625" style="632" customWidth="1"/>
    <col min="6168" max="6168" width="14.42578125" style="632" customWidth="1"/>
    <col min="6169" max="6400" width="9.140625" style="632"/>
    <col min="6401" max="6401" width="13.85546875" style="632" customWidth="1"/>
    <col min="6402" max="6402" width="50.5703125" style="632" customWidth="1"/>
    <col min="6403" max="6403" width="19.7109375" style="632" customWidth="1"/>
    <col min="6404" max="6404" width="16.42578125" style="632" customWidth="1"/>
    <col min="6405" max="6405" width="16.28515625" style="632" customWidth="1"/>
    <col min="6406" max="6406" width="15.42578125" style="632" customWidth="1"/>
    <col min="6407" max="6407" width="15.140625" style="632" customWidth="1"/>
    <col min="6408" max="6408" width="15.28515625" style="632" customWidth="1"/>
    <col min="6409" max="6409" width="14.7109375" style="632" customWidth="1"/>
    <col min="6410" max="6410" width="14" style="632" customWidth="1"/>
    <col min="6411" max="6411" width="15" style="632" customWidth="1"/>
    <col min="6412" max="6412" width="13.28515625" style="632" customWidth="1"/>
    <col min="6413" max="6413" width="14.140625" style="632" customWidth="1"/>
    <col min="6414" max="6414" width="15.140625" style="632" customWidth="1"/>
    <col min="6415" max="6415" width="17.85546875" style="632" customWidth="1"/>
    <col min="6416" max="6418" width="0" style="632" hidden="1" customWidth="1"/>
    <col min="6419" max="6419" width="15.140625" style="632" customWidth="1"/>
    <col min="6420" max="6420" width="12.7109375" style="632" customWidth="1"/>
    <col min="6421" max="6421" width="9.140625" style="632"/>
    <col min="6422" max="6422" width="1.7109375" style="632" customWidth="1"/>
    <col min="6423" max="6423" width="13.28515625" style="632" customWidth="1"/>
    <col min="6424" max="6424" width="14.42578125" style="632" customWidth="1"/>
    <col min="6425" max="6656" width="9.140625" style="632"/>
    <col min="6657" max="6657" width="13.85546875" style="632" customWidth="1"/>
    <col min="6658" max="6658" width="50.5703125" style="632" customWidth="1"/>
    <col min="6659" max="6659" width="19.7109375" style="632" customWidth="1"/>
    <col min="6660" max="6660" width="16.42578125" style="632" customWidth="1"/>
    <col min="6661" max="6661" width="16.28515625" style="632" customWidth="1"/>
    <col min="6662" max="6662" width="15.42578125" style="632" customWidth="1"/>
    <col min="6663" max="6663" width="15.140625" style="632" customWidth="1"/>
    <col min="6664" max="6664" width="15.28515625" style="632" customWidth="1"/>
    <col min="6665" max="6665" width="14.7109375" style="632" customWidth="1"/>
    <col min="6666" max="6666" width="14" style="632" customWidth="1"/>
    <col min="6667" max="6667" width="15" style="632" customWidth="1"/>
    <col min="6668" max="6668" width="13.28515625" style="632" customWidth="1"/>
    <col min="6669" max="6669" width="14.140625" style="632" customWidth="1"/>
    <col min="6670" max="6670" width="15.140625" style="632" customWidth="1"/>
    <col min="6671" max="6671" width="17.85546875" style="632" customWidth="1"/>
    <col min="6672" max="6674" width="0" style="632" hidden="1" customWidth="1"/>
    <col min="6675" max="6675" width="15.140625" style="632" customWidth="1"/>
    <col min="6676" max="6676" width="12.7109375" style="632" customWidth="1"/>
    <col min="6677" max="6677" width="9.140625" style="632"/>
    <col min="6678" max="6678" width="1.7109375" style="632" customWidth="1"/>
    <col min="6679" max="6679" width="13.28515625" style="632" customWidth="1"/>
    <col min="6680" max="6680" width="14.42578125" style="632" customWidth="1"/>
    <col min="6681" max="6912" width="9.140625" style="632"/>
    <col min="6913" max="6913" width="13.85546875" style="632" customWidth="1"/>
    <col min="6914" max="6914" width="50.5703125" style="632" customWidth="1"/>
    <col min="6915" max="6915" width="19.7109375" style="632" customWidth="1"/>
    <col min="6916" max="6916" width="16.42578125" style="632" customWidth="1"/>
    <col min="6917" max="6917" width="16.28515625" style="632" customWidth="1"/>
    <col min="6918" max="6918" width="15.42578125" style="632" customWidth="1"/>
    <col min="6919" max="6919" width="15.140625" style="632" customWidth="1"/>
    <col min="6920" max="6920" width="15.28515625" style="632" customWidth="1"/>
    <col min="6921" max="6921" width="14.7109375" style="632" customWidth="1"/>
    <col min="6922" max="6922" width="14" style="632" customWidth="1"/>
    <col min="6923" max="6923" width="15" style="632" customWidth="1"/>
    <col min="6924" max="6924" width="13.28515625" style="632" customWidth="1"/>
    <col min="6925" max="6925" width="14.140625" style="632" customWidth="1"/>
    <col min="6926" max="6926" width="15.140625" style="632" customWidth="1"/>
    <col min="6927" max="6927" width="17.85546875" style="632" customWidth="1"/>
    <col min="6928" max="6930" width="0" style="632" hidden="1" customWidth="1"/>
    <col min="6931" max="6931" width="15.140625" style="632" customWidth="1"/>
    <col min="6932" max="6932" width="12.7109375" style="632" customWidth="1"/>
    <col min="6933" max="6933" width="9.140625" style="632"/>
    <col min="6934" max="6934" width="1.7109375" style="632" customWidth="1"/>
    <col min="6935" max="6935" width="13.28515625" style="632" customWidth="1"/>
    <col min="6936" max="6936" width="14.42578125" style="632" customWidth="1"/>
    <col min="6937" max="7168" width="9.140625" style="632"/>
    <col min="7169" max="7169" width="13.85546875" style="632" customWidth="1"/>
    <col min="7170" max="7170" width="50.5703125" style="632" customWidth="1"/>
    <col min="7171" max="7171" width="19.7109375" style="632" customWidth="1"/>
    <col min="7172" max="7172" width="16.42578125" style="632" customWidth="1"/>
    <col min="7173" max="7173" width="16.28515625" style="632" customWidth="1"/>
    <col min="7174" max="7174" width="15.42578125" style="632" customWidth="1"/>
    <col min="7175" max="7175" width="15.140625" style="632" customWidth="1"/>
    <col min="7176" max="7176" width="15.28515625" style="632" customWidth="1"/>
    <col min="7177" max="7177" width="14.7109375" style="632" customWidth="1"/>
    <col min="7178" max="7178" width="14" style="632" customWidth="1"/>
    <col min="7179" max="7179" width="15" style="632" customWidth="1"/>
    <col min="7180" max="7180" width="13.28515625" style="632" customWidth="1"/>
    <col min="7181" max="7181" width="14.140625" style="632" customWidth="1"/>
    <col min="7182" max="7182" width="15.140625" style="632" customWidth="1"/>
    <col min="7183" max="7183" width="17.85546875" style="632" customWidth="1"/>
    <col min="7184" max="7186" width="0" style="632" hidden="1" customWidth="1"/>
    <col min="7187" max="7187" width="15.140625" style="632" customWidth="1"/>
    <col min="7188" max="7188" width="12.7109375" style="632" customWidth="1"/>
    <col min="7189" max="7189" width="9.140625" style="632"/>
    <col min="7190" max="7190" width="1.7109375" style="632" customWidth="1"/>
    <col min="7191" max="7191" width="13.28515625" style="632" customWidth="1"/>
    <col min="7192" max="7192" width="14.42578125" style="632" customWidth="1"/>
    <col min="7193" max="7424" width="9.140625" style="632"/>
    <col min="7425" max="7425" width="13.85546875" style="632" customWidth="1"/>
    <col min="7426" max="7426" width="50.5703125" style="632" customWidth="1"/>
    <col min="7427" max="7427" width="19.7109375" style="632" customWidth="1"/>
    <col min="7428" max="7428" width="16.42578125" style="632" customWidth="1"/>
    <col min="7429" max="7429" width="16.28515625" style="632" customWidth="1"/>
    <col min="7430" max="7430" width="15.42578125" style="632" customWidth="1"/>
    <col min="7431" max="7431" width="15.140625" style="632" customWidth="1"/>
    <col min="7432" max="7432" width="15.28515625" style="632" customWidth="1"/>
    <col min="7433" max="7433" width="14.7109375" style="632" customWidth="1"/>
    <col min="7434" max="7434" width="14" style="632" customWidth="1"/>
    <col min="7435" max="7435" width="15" style="632" customWidth="1"/>
    <col min="7436" max="7436" width="13.28515625" style="632" customWidth="1"/>
    <col min="7437" max="7437" width="14.140625" style="632" customWidth="1"/>
    <col min="7438" max="7438" width="15.140625" style="632" customWidth="1"/>
    <col min="7439" max="7439" width="17.85546875" style="632" customWidth="1"/>
    <col min="7440" max="7442" width="0" style="632" hidden="1" customWidth="1"/>
    <col min="7443" max="7443" width="15.140625" style="632" customWidth="1"/>
    <col min="7444" max="7444" width="12.7109375" style="632" customWidth="1"/>
    <col min="7445" max="7445" width="9.140625" style="632"/>
    <col min="7446" max="7446" width="1.7109375" style="632" customWidth="1"/>
    <col min="7447" max="7447" width="13.28515625" style="632" customWidth="1"/>
    <col min="7448" max="7448" width="14.42578125" style="632" customWidth="1"/>
    <col min="7449" max="7680" width="9.140625" style="632"/>
    <col min="7681" max="7681" width="13.85546875" style="632" customWidth="1"/>
    <col min="7682" max="7682" width="50.5703125" style="632" customWidth="1"/>
    <col min="7683" max="7683" width="19.7109375" style="632" customWidth="1"/>
    <col min="7684" max="7684" width="16.42578125" style="632" customWidth="1"/>
    <col min="7685" max="7685" width="16.28515625" style="632" customWidth="1"/>
    <col min="7686" max="7686" width="15.42578125" style="632" customWidth="1"/>
    <col min="7687" max="7687" width="15.140625" style="632" customWidth="1"/>
    <col min="7688" max="7688" width="15.28515625" style="632" customWidth="1"/>
    <col min="7689" max="7689" width="14.7109375" style="632" customWidth="1"/>
    <col min="7690" max="7690" width="14" style="632" customWidth="1"/>
    <col min="7691" max="7691" width="15" style="632" customWidth="1"/>
    <col min="7692" max="7692" width="13.28515625" style="632" customWidth="1"/>
    <col min="7693" max="7693" width="14.140625" style="632" customWidth="1"/>
    <col min="7694" max="7694" width="15.140625" style="632" customWidth="1"/>
    <col min="7695" max="7695" width="17.85546875" style="632" customWidth="1"/>
    <col min="7696" max="7698" width="0" style="632" hidden="1" customWidth="1"/>
    <col min="7699" max="7699" width="15.140625" style="632" customWidth="1"/>
    <col min="7700" max="7700" width="12.7109375" style="632" customWidth="1"/>
    <col min="7701" max="7701" width="9.140625" style="632"/>
    <col min="7702" max="7702" width="1.7109375" style="632" customWidth="1"/>
    <col min="7703" max="7703" width="13.28515625" style="632" customWidth="1"/>
    <col min="7704" max="7704" width="14.42578125" style="632" customWidth="1"/>
    <col min="7705" max="7936" width="9.140625" style="632"/>
    <col min="7937" max="7937" width="13.85546875" style="632" customWidth="1"/>
    <col min="7938" max="7938" width="50.5703125" style="632" customWidth="1"/>
    <col min="7939" max="7939" width="19.7109375" style="632" customWidth="1"/>
    <col min="7940" max="7940" width="16.42578125" style="632" customWidth="1"/>
    <col min="7941" max="7941" width="16.28515625" style="632" customWidth="1"/>
    <col min="7942" max="7942" width="15.42578125" style="632" customWidth="1"/>
    <col min="7943" max="7943" width="15.140625" style="632" customWidth="1"/>
    <col min="7944" max="7944" width="15.28515625" style="632" customWidth="1"/>
    <col min="7945" max="7945" width="14.7109375" style="632" customWidth="1"/>
    <col min="7946" max="7946" width="14" style="632" customWidth="1"/>
    <col min="7947" max="7947" width="15" style="632" customWidth="1"/>
    <col min="7948" max="7948" width="13.28515625" style="632" customWidth="1"/>
    <col min="7949" max="7949" width="14.140625" style="632" customWidth="1"/>
    <col min="7950" max="7950" width="15.140625" style="632" customWidth="1"/>
    <col min="7951" max="7951" width="17.85546875" style="632" customWidth="1"/>
    <col min="7952" max="7954" width="0" style="632" hidden="1" customWidth="1"/>
    <col min="7955" max="7955" width="15.140625" style="632" customWidth="1"/>
    <col min="7956" max="7956" width="12.7109375" style="632" customWidth="1"/>
    <col min="7957" max="7957" width="9.140625" style="632"/>
    <col min="7958" max="7958" width="1.7109375" style="632" customWidth="1"/>
    <col min="7959" max="7959" width="13.28515625" style="632" customWidth="1"/>
    <col min="7960" max="7960" width="14.42578125" style="632" customWidth="1"/>
    <col min="7961" max="8192" width="9.140625" style="632"/>
    <col min="8193" max="8193" width="13.85546875" style="632" customWidth="1"/>
    <col min="8194" max="8194" width="50.5703125" style="632" customWidth="1"/>
    <col min="8195" max="8195" width="19.7109375" style="632" customWidth="1"/>
    <col min="8196" max="8196" width="16.42578125" style="632" customWidth="1"/>
    <col min="8197" max="8197" width="16.28515625" style="632" customWidth="1"/>
    <col min="8198" max="8198" width="15.42578125" style="632" customWidth="1"/>
    <col min="8199" max="8199" width="15.140625" style="632" customWidth="1"/>
    <col min="8200" max="8200" width="15.28515625" style="632" customWidth="1"/>
    <col min="8201" max="8201" width="14.7109375" style="632" customWidth="1"/>
    <col min="8202" max="8202" width="14" style="632" customWidth="1"/>
    <col min="8203" max="8203" width="15" style="632" customWidth="1"/>
    <col min="8204" max="8204" width="13.28515625" style="632" customWidth="1"/>
    <col min="8205" max="8205" width="14.140625" style="632" customWidth="1"/>
    <col min="8206" max="8206" width="15.140625" style="632" customWidth="1"/>
    <col min="8207" max="8207" width="17.85546875" style="632" customWidth="1"/>
    <col min="8208" max="8210" width="0" style="632" hidden="1" customWidth="1"/>
    <col min="8211" max="8211" width="15.140625" style="632" customWidth="1"/>
    <col min="8212" max="8212" width="12.7109375" style="632" customWidth="1"/>
    <col min="8213" max="8213" width="9.140625" style="632"/>
    <col min="8214" max="8214" width="1.7109375" style="632" customWidth="1"/>
    <col min="8215" max="8215" width="13.28515625" style="632" customWidth="1"/>
    <col min="8216" max="8216" width="14.42578125" style="632" customWidth="1"/>
    <col min="8217" max="8448" width="9.140625" style="632"/>
    <col min="8449" max="8449" width="13.85546875" style="632" customWidth="1"/>
    <col min="8450" max="8450" width="50.5703125" style="632" customWidth="1"/>
    <col min="8451" max="8451" width="19.7109375" style="632" customWidth="1"/>
    <col min="8452" max="8452" width="16.42578125" style="632" customWidth="1"/>
    <col min="8453" max="8453" width="16.28515625" style="632" customWidth="1"/>
    <col min="8454" max="8454" width="15.42578125" style="632" customWidth="1"/>
    <col min="8455" max="8455" width="15.140625" style="632" customWidth="1"/>
    <col min="8456" max="8456" width="15.28515625" style="632" customWidth="1"/>
    <col min="8457" max="8457" width="14.7109375" style="632" customWidth="1"/>
    <col min="8458" max="8458" width="14" style="632" customWidth="1"/>
    <col min="8459" max="8459" width="15" style="632" customWidth="1"/>
    <col min="8460" max="8460" width="13.28515625" style="632" customWidth="1"/>
    <col min="8461" max="8461" width="14.140625" style="632" customWidth="1"/>
    <col min="8462" max="8462" width="15.140625" style="632" customWidth="1"/>
    <col min="8463" max="8463" width="17.85546875" style="632" customWidth="1"/>
    <col min="8464" max="8466" width="0" style="632" hidden="1" customWidth="1"/>
    <col min="8467" max="8467" width="15.140625" style="632" customWidth="1"/>
    <col min="8468" max="8468" width="12.7109375" style="632" customWidth="1"/>
    <col min="8469" max="8469" width="9.140625" style="632"/>
    <col min="8470" max="8470" width="1.7109375" style="632" customWidth="1"/>
    <col min="8471" max="8471" width="13.28515625" style="632" customWidth="1"/>
    <col min="8472" max="8472" width="14.42578125" style="632" customWidth="1"/>
    <col min="8473" max="8704" width="9.140625" style="632"/>
    <col min="8705" max="8705" width="13.85546875" style="632" customWidth="1"/>
    <col min="8706" max="8706" width="50.5703125" style="632" customWidth="1"/>
    <col min="8707" max="8707" width="19.7109375" style="632" customWidth="1"/>
    <col min="8708" max="8708" width="16.42578125" style="632" customWidth="1"/>
    <col min="8709" max="8709" width="16.28515625" style="632" customWidth="1"/>
    <col min="8710" max="8710" width="15.42578125" style="632" customWidth="1"/>
    <col min="8711" max="8711" width="15.140625" style="632" customWidth="1"/>
    <col min="8712" max="8712" width="15.28515625" style="632" customWidth="1"/>
    <col min="8713" max="8713" width="14.7109375" style="632" customWidth="1"/>
    <col min="8714" max="8714" width="14" style="632" customWidth="1"/>
    <col min="8715" max="8715" width="15" style="632" customWidth="1"/>
    <col min="8716" max="8716" width="13.28515625" style="632" customWidth="1"/>
    <col min="8717" max="8717" width="14.140625" style="632" customWidth="1"/>
    <col min="8718" max="8718" width="15.140625" style="632" customWidth="1"/>
    <col min="8719" max="8719" width="17.85546875" style="632" customWidth="1"/>
    <col min="8720" max="8722" width="0" style="632" hidden="1" customWidth="1"/>
    <col min="8723" max="8723" width="15.140625" style="632" customWidth="1"/>
    <col min="8724" max="8724" width="12.7109375" style="632" customWidth="1"/>
    <col min="8725" max="8725" width="9.140625" style="632"/>
    <col min="8726" max="8726" width="1.7109375" style="632" customWidth="1"/>
    <col min="8727" max="8727" width="13.28515625" style="632" customWidth="1"/>
    <col min="8728" max="8728" width="14.42578125" style="632" customWidth="1"/>
    <col min="8729" max="8960" width="9.140625" style="632"/>
    <col min="8961" max="8961" width="13.85546875" style="632" customWidth="1"/>
    <col min="8962" max="8962" width="50.5703125" style="632" customWidth="1"/>
    <col min="8963" max="8963" width="19.7109375" style="632" customWidth="1"/>
    <col min="8964" max="8964" width="16.42578125" style="632" customWidth="1"/>
    <col min="8965" max="8965" width="16.28515625" style="632" customWidth="1"/>
    <col min="8966" max="8966" width="15.42578125" style="632" customWidth="1"/>
    <col min="8967" max="8967" width="15.140625" style="632" customWidth="1"/>
    <col min="8968" max="8968" width="15.28515625" style="632" customWidth="1"/>
    <col min="8969" max="8969" width="14.7109375" style="632" customWidth="1"/>
    <col min="8970" max="8970" width="14" style="632" customWidth="1"/>
    <col min="8971" max="8971" width="15" style="632" customWidth="1"/>
    <col min="8972" max="8972" width="13.28515625" style="632" customWidth="1"/>
    <col min="8973" max="8973" width="14.140625" style="632" customWidth="1"/>
    <col min="8974" max="8974" width="15.140625" style="632" customWidth="1"/>
    <col min="8975" max="8975" width="17.85546875" style="632" customWidth="1"/>
    <col min="8976" max="8978" width="0" style="632" hidden="1" customWidth="1"/>
    <col min="8979" max="8979" width="15.140625" style="632" customWidth="1"/>
    <col min="8980" max="8980" width="12.7109375" style="632" customWidth="1"/>
    <col min="8981" max="8981" width="9.140625" style="632"/>
    <col min="8982" max="8982" width="1.7109375" style="632" customWidth="1"/>
    <col min="8983" max="8983" width="13.28515625" style="632" customWidth="1"/>
    <col min="8984" max="8984" width="14.42578125" style="632" customWidth="1"/>
    <col min="8985" max="9216" width="9.140625" style="632"/>
    <col min="9217" max="9217" width="13.85546875" style="632" customWidth="1"/>
    <col min="9218" max="9218" width="50.5703125" style="632" customWidth="1"/>
    <col min="9219" max="9219" width="19.7109375" style="632" customWidth="1"/>
    <col min="9220" max="9220" width="16.42578125" style="632" customWidth="1"/>
    <col min="9221" max="9221" width="16.28515625" style="632" customWidth="1"/>
    <col min="9222" max="9222" width="15.42578125" style="632" customWidth="1"/>
    <col min="9223" max="9223" width="15.140625" style="632" customWidth="1"/>
    <col min="9224" max="9224" width="15.28515625" style="632" customWidth="1"/>
    <col min="9225" max="9225" width="14.7109375" style="632" customWidth="1"/>
    <col min="9226" max="9226" width="14" style="632" customWidth="1"/>
    <col min="9227" max="9227" width="15" style="632" customWidth="1"/>
    <col min="9228" max="9228" width="13.28515625" style="632" customWidth="1"/>
    <col min="9229" max="9229" width="14.140625" style="632" customWidth="1"/>
    <col min="9230" max="9230" width="15.140625" style="632" customWidth="1"/>
    <col min="9231" max="9231" width="17.85546875" style="632" customWidth="1"/>
    <col min="9232" max="9234" width="0" style="632" hidden="1" customWidth="1"/>
    <col min="9235" max="9235" width="15.140625" style="632" customWidth="1"/>
    <col min="9236" max="9236" width="12.7109375" style="632" customWidth="1"/>
    <col min="9237" max="9237" width="9.140625" style="632"/>
    <col min="9238" max="9238" width="1.7109375" style="632" customWidth="1"/>
    <col min="9239" max="9239" width="13.28515625" style="632" customWidth="1"/>
    <col min="9240" max="9240" width="14.42578125" style="632" customWidth="1"/>
    <col min="9241" max="9472" width="9.140625" style="632"/>
    <col min="9473" max="9473" width="13.85546875" style="632" customWidth="1"/>
    <col min="9474" max="9474" width="50.5703125" style="632" customWidth="1"/>
    <col min="9475" max="9475" width="19.7109375" style="632" customWidth="1"/>
    <col min="9476" max="9476" width="16.42578125" style="632" customWidth="1"/>
    <col min="9477" max="9477" width="16.28515625" style="632" customWidth="1"/>
    <col min="9478" max="9478" width="15.42578125" style="632" customWidth="1"/>
    <col min="9479" max="9479" width="15.140625" style="632" customWidth="1"/>
    <col min="9480" max="9480" width="15.28515625" style="632" customWidth="1"/>
    <col min="9481" max="9481" width="14.7109375" style="632" customWidth="1"/>
    <col min="9482" max="9482" width="14" style="632" customWidth="1"/>
    <col min="9483" max="9483" width="15" style="632" customWidth="1"/>
    <col min="9484" max="9484" width="13.28515625" style="632" customWidth="1"/>
    <col min="9485" max="9485" width="14.140625" style="632" customWidth="1"/>
    <col min="9486" max="9486" width="15.140625" style="632" customWidth="1"/>
    <col min="9487" max="9487" width="17.85546875" style="632" customWidth="1"/>
    <col min="9488" max="9490" width="0" style="632" hidden="1" customWidth="1"/>
    <col min="9491" max="9491" width="15.140625" style="632" customWidth="1"/>
    <col min="9492" max="9492" width="12.7109375" style="632" customWidth="1"/>
    <col min="9493" max="9493" width="9.140625" style="632"/>
    <col min="9494" max="9494" width="1.7109375" style="632" customWidth="1"/>
    <col min="9495" max="9495" width="13.28515625" style="632" customWidth="1"/>
    <col min="9496" max="9496" width="14.42578125" style="632" customWidth="1"/>
    <col min="9497" max="9728" width="9.140625" style="632"/>
    <col min="9729" max="9729" width="13.85546875" style="632" customWidth="1"/>
    <col min="9730" max="9730" width="50.5703125" style="632" customWidth="1"/>
    <col min="9731" max="9731" width="19.7109375" style="632" customWidth="1"/>
    <col min="9732" max="9732" width="16.42578125" style="632" customWidth="1"/>
    <col min="9733" max="9733" width="16.28515625" style="632" customWidth="1"/>
    <col min="9734" max="9734" width="15.42578125" style="632" customWidth="1"/>
    <col min="9735" max="9735" width="15.140625" style="632" customWidth="1"/>
    <col min="9736" max="9736" width="15.28515625" style="632" customWidth="1"/>
    <col min="9737" max="9737" width="14.7109375" style="632" customWidth="1"/>
    <col min="9738" max="9738" width="14" style="632" customWidth="1"/>
    <col min="9739" max="9739" width="15" style="632" customWidth="1"/>
    <col min="9740" max="9740" width="13.28515625" style="632" customWidth="1"/>
    <col min="9741" max="9741" width="14.140625" style="632" customWidth="1"/>
    <col min="9742" max="9742" width="15.140625" style="632" customWidth="1"/>
    <col min="9743" max="9743" width="17.85546875" style="632" customWidth="1"/>
    <col min="9744" max="9746" width="0" style="632" hidden="1" customWidth="1"/>
    <col min="9747" max="9747" width="15.140625" style="632" customWidth="1"/>
    <col min="9748" max="9748" width="12.7109375" style="632" customWidth="1"/>
    <col min="9749" max="9749" width="9.140625" style="632"/>
    <col min="9750" max="9750" width="1.7109375" style="632" customWidth="1"/>
    <col min="9751" max="9751" width="13.28515625" style="632" customWidth="1"/>
    <col min="9752" max="9752" width="14.42578125" style="632" customWidth="1"/>
    <col min="9753" max="9984" width="9.140625" style="632"/>
    <col min="9985" max="9985" width="13.85546875" style="632" customWidth="1"/>
    <col min="9986" max="9986" width="50.5703125" style="632" customWidth="1"/>
    <col min="9987" max="9987" width="19.7109375" style="632" customWidth="1"/>
    <col min="9988" max="9988" width="16.42578125" style="632" customWidth="1"/>
    <col min="9989" max="9989" width="16.28515625" style="632" customWidth="1"/>
    <col min="9990" max="9990" width="15.42578125" style="632" customWidth="1"/>
    <col min="9991" max="9991" width="15.140625" style="632" customWidth="1"/>
    <col min="9992" max="9992" width="15.28515625" style="632" customWidth="1"/>
    <col min="9993" max="9993" width="14.7109375" style="632" customWidth="1"/>
    <col min="9994" max="9994" width="14" style="632" customWidth="1"/>
    <col min="9995" max="9995" width="15" style="632" customWidth="1"/>
    <col min="9996" max="9996" width="13.28515625" style="632" customWidth="1"/>
    <col min="9997" max="9997" width="14.140625" style="632" customWidth="1"/>
    <col min="9998" max="9998" width="15.140625" style="632" customWidth="1"/>
    <col min="9999" max="9999" width="17.85546875" style="632" customWidth="1"/>
    <col min="10000" max="10002" width="0" style="632" hidden="1" customWidth="1"/>
    <col min="10003" max="10003" width="15.140625" style="632" customWidth="1"/>
    <col min="10004" max="10004" width="12.7109375" style="632" customWidth="1"/>
    <col min="10005" max="10005" width="9.140625" style="632"/>
    <col min="10006" max="10006" width="1.7109375" style="632" customWidth="1"/>
    <col min="10007" max="10007" width="13.28515625" style="632" customWidth="1"/>
    <col min="10008" max="10008" width="14.42578125" style="632" customWidth="1"/>
    <col min="10009" max="10240" width="9.140625" style="632"/>
    <col min="10241" max="10241" width="13.85546875" style="632" customWidth="1"/>
    <col min="10242" max="10242" width="50.5703125" style="632" customWidth="1"/>
    <col min="10243" max="10243" width="19.7109375" style="632" customWidth="1"/>
    <col min="10244" max="10244" width="16.42578125" style="632" customWidth="1"/>
    <col min="10245" max="10245" width="16.28515625" style="632" customWidth="1"/>
    <col min="10246" max="10246" width="15.42578125" style="632" customWidth="1"/>
    <col min="10247" max="10247" width="15.140625" style="632" customWidth="1"/>
    <col min="10248" max="10248" width="15.28515625" style="632" customWidth="1"/>
    <col min="10249" max="10249" width="14.7109375" style="632" customWidth="1"/>
    <col min="10250" max="10250" width="14" style="632" customWidth="1"/>
    <col min="10251" max="10251" width="15" style="632" customWidth="1"/>
    <col min="10252" max="10252" width="13.28515625" style="632" customWidth="1"/>
    <col min="10253" max="10253" width="14.140625" style="632" customWidth="1"/>
    <col min="10254" max="10254" width="15.140625" style="632" customWidth="1"/>
    <col min="10255" max="10255" width="17.85546875" style="632" customWidth="1"/>
    <col min="10256" max="10258" width="0" style="632" hidden="1" customWidth="1"/>
    <col min="10259" max="10259" width="15.140625" style="632" customWidth="1"/>
    <col min="10260" max="10260" width="12.7109375" style="632" customWidth="1"/>
    <col min="10261" max="10261" width="9.140625" style="632"/>
    <col min="10262" max="10262" width="1.7109375" style="632" customWidth="1"/>
    <col min="10263" max="10263" width="13.28515625" style="632" customWidth="1"/>
    <col min="10264" max="10264" width="14.42578125" style="632" customWidth="1"/>
    <col min="10265" max="10496" width="9.140625" style="632"/>
    <col min="10497" max="10497" width="13.85546875" style="632" customWidth="1"/>
    <col min="10498" max="10498" width="50.5703125" style="632" customWidth="1"/>
    <col min="10499" max="10499" width="19.7109375" style="632" customWidth="1"/>
    <col min="10500" max="10500" width="16.42578125" style="632" customWidth="1"/>
    <col min="10501" max="10501" width="16.28515625" style="632" customWidth="1"/>
    <col min="10502" max="10502" width="15.42578125" style="632" customWidth="1"/>
    <col min="10503" max="10503" width="15.140625" style="632" customWidth="1"/>
    <col min="10504" max="10504" width="15.28515625" style="632" customWidth="1"/>
    <col min="10505" max="10505" width="14.7109375" style="632" customWidth="1"/>
    <col min="10506" max="10506" width="14" style="632" customWidth="1"/>
    <col min="10507" max="10507" width="15" style="632" customWidth="1"/>
    <col min="10508" max="10508" width="13.28515625" style="632" customWidth="1"/>
    <col min="10509" max="10509" width="14.140625" style="632" customWidth="1"/>
    <col min="10510" max="10510" width="15.140625" style="632" customWidth="1"/>
    <col min="10511" max="10511" width="17.85546875" style="632" customWidth="1"/>
    <col min="10512" max="10514" width="0" style="632" hidden="1" customWidth="1"/>
    <col min="10515" max="10515" width="15.140625" style="632" customWidth="1"/>
    <col min="10516" max="10516" width="12.7109375" style="632" customWidth="1"/>
    <col min="10517" max="10517" width="9.140625" style="632"/>
    <col min="10518" max="10518" width="1.7109375" style="632" customWidth="1"/>
    <col min="10519" max="10519" width="13.28515625" style="632" customWidth="1"/>
    <col min="10520" max="10520" width="14.42578125" style="632" customWidth="1"/>
    <col min="10521" max="10752" width="9.140625" style="632"/>
    <col min="10753" max="10753" width="13.85546875" style="632" customWidth="1"/>
    <col min="10754" max="10754" width="50.5703125" style="632" customWidth="1"/>
    <col min="10755" max="10755" width="19.7109375" style="632" customWidth="1"/>
    <col min="10756" max="10756" width="16.42578125" style="632" customWidth="1"/>
    <col min="10757" max="10757" width="16.28515625" style="632" customWidth="1"/>
    <col min="10758" max="10758" width="15.42578125" style="632" customWidth="1"/>
    <col min="10759" max="10759" width="15.140625" style="632" customWidth="1"/>
    <col min="10760" max="10760" width="15.28515625" style="632" customWidth="1"/>
    <col min="10761" max="10761" width="14.7109375" style="632" customWidth="1"/>
    <col min="10762" max="10762" width="14" style="632" customWidth="1"/>
    <col min="10763" max="10763" width="15" style="632" customWidth="1"/>
    <col min="10764" max="10764" width="13.28515625" style="632" customWidth="1"/>
    <col min="10765" max="10765" width="14.140625" style="632" customWidth="1"/>
    <col min="10766" max="10766" width="15.140625" style="632" customWidth="1"/>
    <col min="10767" max="10767" width="17.85546875" style="632" customWidth="1"/>
    <col min="10768" max="10770" width="0" style="632" hidden="1" customWidth="1"/>
    <col min="10771" max="10771" width="15.140625" style="632" customWidth="1"/>
    <col min="10772" max="10772" width="12.7109375" style="632" customWidth="1"/>
    <col min="10773" max="10773" width="9.140625" style="632"/>
    <col min="10774" max="10774" width="1.7109375" style="632" customWidth="1"/>
    <col min="10775" max="10775" width="13.28515625" style="632" customWidth="1"/>
    <col min="10776" max="10776" width="14.42578125" style="632" customWidth="1"/>
    <col min="10777" max="11008" width="9.140625" style="632"/>
    <col min="11009" max="11009" width="13.85546875" style="632" customWidth="1"/>
    <col min="11010" max="11010" width="50.5703125" style="632" customWidth="1"/>
    <col min="11011" max="11011" width="19.7109375" style="632" customWidth="1"/>
    <col min="11012" max="11012" width="16.42578125" style="632" customWidth="1"/>
    <col min="11013" max="11013" width="16.28515625" style="632" customWidth="1"/>
    <col min="11014" max="11014" width="15.42578125" style="632" customWidth="1"/>
    <col min="11015" max="11015" width="15.140625" style="632" customWidth="1"/>
    <col min="11016" max="11016" width="15.28515625" style="632" customWidth="1"/>
    <col min="11017" max="11017" width="14.7109375" style="632" customWidth="1"/>
    <col min="11018" max="11018" width="14" style="632" customWidth="1"/>
    <col min="11019" max="11019" width="15" style="632" customWidth="1"/>
    <col min="11020" max="11020" width="13.28515625" style="632" customWidth="1"/>
    <col min="11021" max="11021" width="14.140625" style="632" customWidth="1"/>
    <col min="11022" max="11022" width="15.140625" style="632" customWidth="1"/>
    <col min="11023" max="11023" width="17.85546875" style="632" customWidth="1"/>
    <col min="11024" max="11026" width="0" style="632" hidden="1" customWidth="1"/>
    <col min="11027" max="11027" width="15.140625" style="632" customWidth="1"/>
    <col min="11028" max="11028" width="12.7109375" style="632" customWidth="1"/>
    <col min="11029" max="11029" width="9.140625" style="632"/>
    <col min="11030" max="11030" width="1.7109375" style="632" customWidth="1"/>
    <col min="11031" max="11031" width="13.28515625" style="632" customWidth="1"/>
    <col min="11032" max="11032" width="14.42578125" style="632" customWidth="1"/>
    <col min="11033" max="11264" width="9.140625" style="632"/>
    <col min="11265" max="11265" width="13.85546875" style="632" customWidth="1"/>
    <col min="11266" max="11266" width="50.5703125" style="632" customWidth="1"/>
    <col min="11267" max="11267" width="19.7109375" style="632" customWidth="1"/>
    <col min="11268" max="11268" width="16.42578125" style="632" customWidth="1"/>
    <col min="11269" max="11269" width="16.28515625" style="632" customWidth="1"/>
    <col min="11270" max="11270" width="15.42578125" style="632" customWidth="1"/>
    <col min="11271" max="11271" width="15.140625" style="632" customWidth="1"/>
    <col min="11272" max="11272" width="15.28515625" style="632" customWidth="1"/>
    <col min="11273" max="11273" width="14.7109375" style="632" customWidth="1"/>
    <col min="11274" max="11274" width="14" style="632" customWidth="1"/>
    <col min="11275" max="11275" width="15" style="632" customWidth="1"/>
    <col min="11276" max="11276" width="13.28515625" style="632" customWidth="1"/>
    <col min="11277" max="11277" width="14.140625" style="632" customWidth="1"/>
    <col min="11278" max="11278" width="15.140625" style="632" customWidth="1"/>
    <col min="11279" max="11279" width="17.85546875" style="632" customWidth="1"/>
    <col min="11280" max="11282" width="0" style="632" hidden="1" customWidth="1"/>
    <col min="11283" max="11283" width="15.140625" style="632" customWidth="1"/>
    <col min="11284" max="11284" width="12.7109375" style="632" customWidth="1"/>
    <col min="11285" max="11285" width="9.140625" style="632"/>
    <col min="11286" max="11286" width="1.7109375" style="632" customWidth="1"/>
    <col min="11287" max="11287" width="13.28515625" style="632" customWidth="1"/>
    <col min="11288" max="11288" width="14.42578125" style="632" customWidth="1"/>
    <col min="11289" max="11520" width="9.140625" style="632"/>
    <col min="11521" max="11521" width="13.85546875" style="632" customWidth="1"/>
    <col min="11522" max="11522" width="50.5703125" style="632" customWidth="1"/>
    <col min="11523" max="11523" width="19.7109375" style="632" customWidth="1"/>
    <col min="11524" max="11524" width="16.42578125" style="632" customWidth="1"/>
    <col min="11525" max="11525" width="16.28515625" style="632" customWidth="1"/>
    <col min="11526" max="11526" width="15.42578125" style="632" customWidth="1"/>
    <col min="11527" max="11527" width="15.140625" style="632" customWidth="1"/>
    <col min="11528" max="11528" width="15.28515625" style="632" customWidth="1"/>
    <col min="11529" max="11529" width="14.7109375" style="632" customWidth="1"/>
    <col min="11530" max="11530" width="14" style="632" customWidth="1"/>
    <col min="11531" max="11531" width="15" style="632" customWidth="1"/>
    <col min="11532" max="11532" width="13.28515625" style="632" customWidth="1"/>
    <col min="11533" max="11533" width="14.140625" style="632" customWidth="1"/>
    <col min="11534" max="11534" width="15.140625" style="632" customWidth="1"/>
    <col min="11535" max="11535" width="17.85546875" style="632" customWidth="1"/>
    <col min="11536" max="11538" width="0" style="632" hidden="1" customWidth="1"/>
    <col min="11539" max="11539" width="15.140625" style="632" customWidth="1"/>
    <col min="11540" max="11540" width="12.7109375" style="632" customWidth="1"/>
    <col min="11541" max="11541" width="9.140625" style="632"/>
    <col min="11542" max="11542" width="1.7109375" style="632" customWidth="1"/>
    <col min="11543" max="11543" width="13.28515625" style="632" customWidth="1"/>
    <col min="11544" max="11544" width="14.42578125" style="632" customWidth="1"/>
    <col min="11545" max="11776" width="9.140625" style="632"/>
    <col min="11777" max="11777" width="13.85546875" style="632" customWidth="1"/>
    <col min="11778" max="11778" width="50.5703125" style="632" customWidth="1"/>
    <col min="11779" max="11779" width="19.7109375" style="632" customWidth="1"/>
    <col min="11780" max="11780" width="16.42578125" style="632" customWidth="1"/>
    <col min="11781" max="11781" width="16.28515625" style="632" customWidth="1"/>
    <col min="11782" max="11782" width="15.42578125" style="632" customWidth="1"/>
    <col min="11783" max="11783" width="15.140625" style="632" customWidth="1"/>
    <col min="11784" max="11784" width="15.28515625" style="632" customWidth="1"/>
    <col min="11785" max="11785" width="14.7109375" style="632" customWidth="1"/>
    <col min="11786" max="11786" width="14" style="632" customWidth="1"/>
    <col min="11787" max="11787" width="15" style="632" customWidth="1"/>
    <col min="11788" max="11788" width="13.28515625" style="632" customWidth="1"/>
    <col min="11789" max="11789" width="14.140625" style="632" customWidth="1"/>
    <col min="11790" max="11790" width="15.140625" style="632" customWidth="1"/>
    <col min="11791" max="11791" width="17.85546875" style="632" customWidth="1"/>
    <col min="11792" max="11794" width="0" style="632" hidden="1" customWidth="1"/>
    <col min="11795" max="11795" width="15.140625" style="632" customWidth="1"/>
    <col min="11796" max="11796" width="12.7109375" style="632" customWidth="1"/>
    <col min="11797" max="11797" width="9.140625" style="632"/>
    <col min="11798" max="11798" width="1.7109375" style="632" customWidth="1"/>
    <col min="11799" max="11799" width="13.28515625" style="632" customWidth="1"/>
    <col min="11800" max="11800" width="14.42578125" style="632" customWidth="1"/>
    <col min="11801" max="12032" width="9.140625" style="632"/>
    <col min="12033" max="12033" width="13.85546875" style="632" customWidth="1"/>
    <col min="12034" max="12034" width="50.5703125" style="632" customWidth="1"/>
    <col min="12035" max="12035" width="19.7109375" style="632" customWidth="1"/>
    <col min="12036" max="12036" width="16.42578125" style="632" customWidth="1"/>
    <col min="12037" max="12037" width="16.28515625" style="632" customWidth="1"/>
    <col min="12038" max="12038" width="15.42578125" style="632" customWidth="1"/>
    <col min="12039" max="12039" width="15.140625" style="632" customWidth="1"/>
    <col min="12040" max="12040" width="15.28515625" style="632" customWidth="1"/>
    <col min="12041" max="12041" width="14.7109375" style="632" customWidth="1"/>
    <col min="12042" max="12042" width="14" style="632" customWidth="1"/>
    <col min="12043" max="12043" width="15" style="632" customWidth="1"/>
    <col min="12044" max="12044" width="13.28515625" style="632" customWidth="1"/>
    <col min="12045" max="12045" width="14.140625" style="632" customWidth="1"/>
    <col min="12046" max="12046" width="15.140625" style="632" customWidth="1"/>
    <col min="12047" max="12047" width="17.85546875" style="632" customWidth="1"/>
    <col min="12048" max="12050" width="0" style="632" hidden="1" customWidth="1"/>
    <col min="12051" max="12051" width="15.140625" style="632" customWidth="1"/>
    <col min="12052" max="12052" width="12.7109375" style="632" customWidth="1"/>
    <col min="12053" max="12053" width="9.140625" style="632"/>
    <col min="12054" max="12054" width="1.7109375" style="632" customWidth="1"/>
    <col min="12055" max="12055" width="13.28515625" style="632" customWidth="1"/>
    <col min="12056" max="12056" width="14.42578125" style="632" customWidth="1"/>
    <col min="12057" max="12288" width="9.140625" style="632"/>
    <col min="12289" max="12289" width="13.85546875" style="632" customWidth="1"/>
    <col min="12290" max="12290" width="50.5703125" style="632" customWidth="1"/>
    <col min="12291" max="12291" width="19.7109375" style="632" customWidth="1"/>
    <col min="12292" max="12292" width="16.42578125" style="632" customWidth="1"/>
    <col min="12293" max="12293" width="16.28515625" style="632" customWidth="1"/>
    <col min="12294" max="12294" width="15.42578125" style="632" customWidth="1"/>
    <col min="12295" max="12295" width="15.140625" style="632" customWidth="1"/>
    <col min="12296" max="12296" width="15.28515625" style="632" customWidth="1"/>
    <col min="12297" max="12297" width="14.7109375" style="632" customWidth="1"/>
    <col min="12298" max="12298" width="14" style="632" customWidth="1"/>
    <col min="12299" max="12299" width="15" style="632" customWidth="1"/>
    <col min="12300" max="12300" width="13.28515625" style="632" customWidth="1"/>
    <col min="12301" max="12301" width="14.140625" style="632" customWidth="1"/>
    <col min="12302" max="12302" width="15.140625" style="632" customWidth="1"/>
    <col min="12303" max="12303" width="17.85546875" style="632" customWidth="1"/>
    <col min="12304" max="12306" width="0" style="632" hidden="1" customWidth="1"/>
    <col min="12307" max="12307" width="15.140625" style="632" customWidth="1"/>
    <col min="12308" max="12308" width="12.7109375" style="632" customWidth="1"/>
    <col min="12309" max="12309" width="9.140625" style="632"/>
    <col min="12310" max="12310" width="1.7109375" style="632" customWidth="1"/>
    <col min="12311" max="12311" width="13.28515625" style="632" customWidth="1"/>
    <col min="12312" max="12312" width="14.42578125" style="632" customWidth="1"/>
    <col min="12313" max="12544" width="9.140625" style="632"/>
    <col min="12545" max="12545" width="13.85546875" style="632" customWidth="1"/>
    <col min="12546" max="12546" width="50.5703125" style="632" customWidth="1"/>
    <col min="12547" max="12547" width="19.7109375" style="632" customWidth="1"/>
    <col min="12548" max="12548" width="16.42578125" style="632" customWidth="1"/>
    <col min="12549" max="12549" width="16.28515625" style="632" customWidth="1"/>
    <col min="12550" max="12550" width="15.42578125" style="632" customWidth="1"/>
    <col min="12551" max="12551" width="15.140625" style="632" customWidth="1"/>
    <col min="12552" max="12552" width="15.28515625" style="632" customWidth="1"/>
    <col min="12553" max="12553" width="14.7109375" style="632" customWidth="1"/>
    <col min="12554" max="12554" width="14" style="632" customWidth="1"/>
    <col min="12555" max="12555" width="15" style="632" customWidth="1"/>
    <col min="12556" max="12556" width="13.28515625" style="632" customWidth="1"/>
    <col min="12557" max="12557" width="14.140625" style="632" customWidth="1"/>
    <col min="12558" max="12558" width="15.140625" style="632" customWidth="1"/>
    <col min="12559" max="12559" width="17.85546875" style="632" customWidth="1"/>
    <col min="12560" max="12562" width="0" style="632" hidden="1" customWidth="1"/>
    <col min="12563" max="12563" width="15.140625" style="632" customWidth="1"/>
    <col min="12564" max="12564" width="12.7109375" style="632" customWidth="1"/>
    <col min="12565" max="12565" width="9.140625" style="632"/>
    <col min="12566" max="12566" width="1.7109375" style="632" customWidth="1"/>
    <col min="12567" max="12567" width="13.28515625" style="632" customWidth="1"/>
    <col min="12568" max="12568" width="14.42578125" style="632" customWidth="1"/>
    <col min="12569" max="12800" width="9.140625" style="632"/>
    <col min="12801" max="12801" width="13.85546875" style="632" customWidth="1"/>
    <col min="12802" max="12802" width="50.5703125" style="632" customWidth="1"/>
    <col min="12803" max="12803" width="19.7109375" style="632" customWidth="1"/>
    <col min="12804" max="12804" width="16.42578125" style="632" customWidth="1"/>
    <col min="12805" max="12805" width="16.28515625" style="632" customWidth="1"/>
    <col min="12806" max="12806" width="15.42578125" style="632" customWidth="1"/>
    <col min="12807" max="12807" width="15.140625" style="632" customWidth="1"/>
    <col min="12808" max="12808" width="15.28515625" style="632" customWidth="1"/>
    <col min="12809" max="12809" width="14.7109375" style="632" customWidth="1"/>
    <col min="12810" max="12810" width="14" style="632" customWidth="1"/>
    <col min="12811" max="12811" width="15" style="632" customWidth="1"/>
    <col min="12812" max="12812" width="13.28515625" style="632" customWidth="1"/>
    <col min="12813" max="12813" width="14.140625" style="632" customWidth="1"/>
    <col min="12814" max="12814" width="15.140625" style="632" customWidth="1"/>
    <col min="12815" max="12815" width="17.85546875" style="632" customWidth="1"/>
    <col min="12816" max="12818" width="0" style="632" hidden="1" customWidth="1"/>
    <col min="12819" max="12819" width="15.140625" style="632" customWidth="1"/>
    <col min="12820" max="12820" width="12.7109375" style="632" customWidth="1"/>
    <col min="12821" max="12821" width="9.140625" style="632"/>
    <col min="12822" max="12822" width="1.7109375" style="632" customWidth="1"/>
    <col min="12823" max="12823" width="13.28515625" style="632" customWidth="1"/>
    <col min="12824" max="12824" width="14.42578125" style="632" customWidth="1"/>
    <col min="12825" max="13056" width="9.140625" style="632"/>
    <col min="13057" max="13057" width="13.85546875" style="632" customWidth="1"/>
    <col min="13058" max="13058" width="50.5703125" style="632" customWidth="1"/>
    <col min="13059" max="13059" width="19.7109375" style="632" customWidth="1"/>
    <col min="13060" max="13060" width="16.42578125" style="632" customWidth="1"/>
    <col min="13061" max="13061" width="16.28515625" style="632" customWidth="1"/>
    <col min="13062" max="13062" width="15.42578125" style="632" customWidth="1"/>
    <col min="13063" max="13063" width="15.140625" style="632" customWidth="1"/>
    <col min="13064" max="13064" width="15.28515625" style="632" customWidth="1"/>
    <col min="13065" max="13065" width="14.7109375" style="632" customWidth="1"/>
    <col min="13066" max="13066" width="14" style="632" customWidth="1"/>
    <col min="13067" max="13067" width="15" style="632" customWidth="1"/>
    <col min="13068" max="13068" width="13.28515625" style="632" customWidth="1"/>
    <col min="13069" max="13069" width="14.140625" style="632" customWidth="1"/>
    <col min="13070" max="13070" width="15.140625" style="632" customWidth="1"/>
    <col min="13071" max="13071" width="17.85546875" style="632" customWidth="1"/>
    <col min="13072" max="13074" width="0" style="632" hidden="1" customWidth="1"/>
    <col min="13075" max="13075" width="15.140625" style="632" customWidth="1"/>
    <col min="13076" max="13076" width="12.7109375" style="632" customWidth="1"/>
    <col min="13077" max="13077" width="9.140625" style="632"/>
    <col min="13078" max="13078" width="1.7109375" style="632" customWidth="1"/>
    <col min="13079" max="13079" width="13.28515625" style="632" customWidth="1"/>
    <col min="13080" max="13080" width="14.42578125" style="632" customWidth="1"/>
    <col min="13081" max="13312" width="9.140625" style="632"/>
    <col min="13313" max="13313" width="13.85546875" style="632" customWidth="1"/>
    <col min="13314" max="13314" width="50.5703125" style="632" customWidth="1"/>
    <col min="13315" max="13315" width="19.7109375" style="632" customWidth="1"/>
    <col min="13316" max="13316" width="16.42578125" style="632" customWidth="1"/>
    <col min="13317" max="13317" width="16.28515625" style="632" customWidth="1"/>
    <col min="13318" max="13318" width="15.42578125" style="632" customWidth="1"/>
    <col min="13319" max="13319" width="15.140625" style="632" customWidth="1"/>
    <col min="13320" max="13320" width="15.28515625" style="632" customWidth="1"/>
    <col min="13321" max="13321" width="14.7109375" style="632" customWidth="1"/>
    <col min="13322" max="13322" width="14" style="632" customWidth="1"/>
    <col min="13323" max="13323" width="15" style="632" customWidth="1"/>
    <col min="13324" max="13324" width="13.28515625" style="632" customWidth="1"/>
    <col min="13325" max="13325" width="14.140625" style="632" customWidth="1"/>
    <col min="13326" max="13326" width="15.140625" style="632" customWidth="1"/>
    <col min="13327" max="13327" width="17.85546875" style="632" customWidth="1"/>
    <col min="13328" max="13330" width="0" style="632" hidden="1" customWidth="1"/>
    <col min="13331" max="13331" width="15.140625" style="632" customWidth="1"/>
    <col min="13332" max="13332" width="12.7109375" style="632" customWidth="1"/>
    <col min="13333" max="13333" width="9.140625" style="632"/>
    <col min="13334" max="13334" width="1.7109375" style="632" customWidth="1"/>
    <col min="13335" max="13335" width="13.28515625" style="632" customWidth="1"/>
    <col min="13336" max="13336" width="14.42578125" style="632" customWidth="1"/>
    <col min="13337" max="13568" width="9.140625" style="632"/>
    <col min="13569" max="13569" width="13.85546875" style="632" customWidth="1"/>
    <col min="13570" max="13570" width="50.5703125" style="632" customWidth="1"/>
    <col min="13571" max="13571" width="19.7109375" style="632" customWidth="1"/>
    <col min="13572" max="13572" width="16.42578125" style="632" customWidth="1"/>
    <col min="13573" max="13573" width="16.28515625" style="632" customWidth="1"/>
    <col min="13574" max="13574" width="15.42578125" style="632" customWidth="1"/>
    <col min="13575" max="13575" width="15.140625" style="632" customWidth="1"/>
    <col min="13576" max="13576" width="15.28515625" style="632" customWidth="1"/>
    <col min="13577" max="13577" width="14.7109375" style="632" customWidth="1"/>
    <col min="13578" max="13578" width="14" style="632" customWidth="1"/>
    <col min="13579" max="13579" width="15" style="632" customWidth="1"/>
    <col min="13580" max="13580" width="13.28515625" style="632" customWidth="1"/>
    <col min="13581" max="13581" width="14.140625" style="632" customWidth="1"/>
    <col min="13582" max="13582" width="15.140625" style="632" customWidth="1"/>
    <col min="13583" max="13583" width="17.85546875" style="632" customWidth="1"/>
    <col min="13584" max="13586" width="0" style="632" hidden="1" customWidth="1"/>
    <col min="13587" max="13587" width="15.140625" style="632" customWidth="1"/>
    <col min="13588" max="13588" width="12.7109375" style="632" customWidth="1"/>
    <col min="13589" max="13589" width="9.140625" style="632"/>
    <col min="13590" max="13590" width="1.7109375" style="632" customWidth="1"/>
    <col min="13591" max="13591" width="13.28515625" style="632" customWidth="1"/>
    <col min="13592" max="13592" width="14.42578125" style="632" customWidth="1"/>
    <col min="13593" max="13824" width="9.140625" style="632"/>
    <col min="13825" max="13825" width="13.85546875" style="632" customWidth="1"/>
    <col min="13826" max="13826" width="50.5703125" style="632" customWidth="1"/>
    <col min="13827" max="13827" width="19.7109375" style="632" customWidth="1"/>
    <col min="13828" max="13828" width="16.42578125" style="632" customWidth="1"/>
    <col min="13829" max="13829" width="16.28515625" style="632" customWidth="1"/>
    <col min="13830" max="13830" width="15.42578125" style="632" customWidth="1"/>
    <col min="13831" max="13831" width="15.140625" style="632" customWidth="1"/>
    <col min="13832" max="13832" width="15.28515625" style="632" customWidth="1"/>
    <col min="13833" max="13833" width="14.7109375" style="632" customWidth="1"/>
    <col min="13834" max="13834" width="14" style="632" customWidth="1"/>
    <col min="13835" max="13835" width="15" style="632" customWidth="1"/>
    <col min="13836" max="13836" width="13.28515625" style="632" customWidth="1"/>
    <col min="13837" max="13837" width="14.140625" style="632" customWidth="1"/>
    <col min="13838" max="13838" width="15.140625" style="632" customWidth="1"/>
    <col min="13839" max="13839" width="17.85546875" style="632" customWidth="1"/>
    <col min="13840" max="13842" width="0" style="632" hidden="1" customWidth="1"/>
    <col min="13843" max="13843" width="15.140625" style="632" customWidth="1"/>
    <col min="13844" max="13844" width="12.7109375" style="632" customWidth="1"/>
    <col min="13845" max="13845" width="9.140625" style="632"/>
    <col min="13846" max="13846" width="1.7109375" style="632" customWidth="1"/>
    <col min="13847" max="13847" width="13.28515625" style="632" customWidth="1"/>
    <col min="13848" max="13848" width="14.42578125" style="632" customWidth="1"/>
    <col min="13849" max="14080" width="9.140625" style="632"/>
    <col min="14081" max="14081" width="13.85546875" style="632" customWidth="1"/>
    <col min="14082" max="14082" width="50.5703125" style="632" customWidth="1"/>
    <col min="14083" max="14083" width="19.7109375" style="632" customWidth="1"/>
    <col min="14084" max="14084" width="16.42578125" style="632" customWidth="1"/>
    <col min="14085" max="14085" width="16.28515625" style="632" customWidth="1"/>
    <col min="14086" max="14086" width="15.42578125" style="632" customWidth="1"/>
    <col min="14087" max="14087" width="15.140625" style="632" customWidth="1"/>
    <col min="14088" max="14088" width="15.28515625" style="632" customWidth="1"/>
    <col min="14089" max="14089" width="14.7109375" style="632" customWidth="1"/>
    <col min="14090" max="14090" width="14" style="632" customWidth="1"/>
    <col min="14091" max="14091" width="15" style="632" customWidth="1"/>
    <col min="14092" max="14092" width="13.28515625" style="632" customWidth="1"/>
    <col min="14093" max="14093" width="14.140625" style="632" customWidth="1"/>
    <col min="14094" max="14094" width="15.140625" style="632" customWidth="1"/>
    <col min="14095" max="14095" width="17.85546875" style="632" customWidth="1"/>
    <col min="14096" max="14098" width="0" style="632" hidden="1" customWidth="1"/>
    <col min="14099" max="14099" width="15.140625" style="632" customWidth="1"/>
    <col min="14100" max="14100" width="12.7109375" style="632" customWidth="1"/>
    <col min="14101" max="14101" width="9.140625" style="632"/>
    <col min="14102" max="14102" width="1.7109375" style="632" customWidth="1"/>
    <col min="14103" max="14103" width="13.28515625" style="632" customWidth="1"/>
    <col min="14104" max="14104" width="14.42578125" style="632" customWidth="1"/>
    <col min="14105" max="14336" width="9.140625" style="632"/>
    <col min="14337" max="14337" width="13.85546875" style="632" customWidth="1"/>
    <col min="14338" max="14338" width="50.5703125" style="632" customWidth="1"/>
    <col min="14339" max="14339" width="19.7109375" style="632" customWidth="1"/>
    <col min="14340" max="14340" width="16.42578125" style="632" customWidth="1"/>
    <col min="14341" max="14341" width="16.28515625" style="632" customWidth="1"/>
    <col min="14342" max="14342" width="15.42578125" style="632" customWidth="1"/>
    <col min="14343" max="14343" width="15.140625" style="632" customWidth="1"/>
    <col min="14344" max="14344" width="15.28515625" style="632" customWidth="1"/>
    <col min="14345" max="14345" width="14.7109375" style="632" customWidth="1"/>
    <col min="14346" max="14346" width="14" style="632" customWidth="1"/>
    <col min="14347" max="14347" width="15" style="632" customWidth="1"/>
    <col min="14348" max="14348" width="13.28515625" style="632" customWidth="1"/>
    <col min="14349" max="14349" width="14.140625" style="632" customWidth="1"/>
    <col min="14350" max="14350" width="15.140625" style="632" customWidth="1"/>
    <col min="14351" max="14351" width="17.85546875" style="632" customWidth="1"/>
    <col min="14352" max="14354" width="0" style="632" hidden="1" customWidth="1"/>
    <col min="14355" max="14355" width="15.140625" style="632" customWidth="1"/>
    <col min="14356" max="14356" width="12.7109375" style="632" customWidth="1"/>
    <col min="14357" max="14357" width="9.140625" style="632"/>
    <col min="14358" max="14358" width="1.7109375" style="632" customWidth="1"/>
    <col min="14359" max="14359" width="13.28515625" style="632" customWidth="1"/>
    <col min="14360" max="14360" width="14.42578125" style="632" customWidth="1"/>
    <col min="14361" max="14592" width="9.140625" style="632"/>
    <col min="14593" max="14593" width="13.85546875" style="632" customWidth="1"/>
    <col min="14594" max="14594" width="50.5703125" style="632" customWidth="1"/>
    <col min="14595" max="14595" width="19.7109375" style="632" customWidth="1"/>
    <col min="14596" max="14596" width="16.42578125" style="632" customWidth="1"/>
    <col min="14597" max="14597" width="16.28515625" style="632" customWidth="1"/>
    <col min="14598" max="14598" width="15.42578125" style="632" customWidth="1"/>
    <col min="14599" max="14599" width="15.140625" style="632" customWidth="1"/>
    <col min="14600" max="14600" width="15.28515625" style="632" customWidth="1"/>
    <col min="14601" max="14601" width="14.7109375" style="632" customWidth="1"/>
    <col min="14602" max="14602" width="14" style="632" customWidth="1"/>
    <col min="14603" max="14603" width="15" style="632" customWidth="1"/>
    <col min="14604" max="14604" width="13.28515625" style="632" customWidth="1"/>
    <col min="14605" max="14605" width="14.140625" style="632" customWidth="1"/>
    <col min="14606" max="14606" width="15.140625" style="632" customWidth="1"/>
    <col min="14607" max="14607" width="17.85546875" style="632" customWidth="1"/>
    <col min="14608" max="14610" width="0" style="632" hidden="1" customWidth="1"/>
    <col min="14611" max="14611" width="15.140625" style="632" customWidth="1"/>
    <col min="14612" max="14612" width="12.7109375" style="632" customWidth="1"/>
    <col min="14613" max="14613" width="9.140625" style="632"/>
    <col min="14614" max="14614" width="1.7109375" style="632" customWidth="1"/>
    <col min="14615" max="14615" width="13.28515625" style="632" customWidth="1"/>
    <col min="14616" max="14616" width="14.42578125" style="632" customWidth="1"/>
    <col min="14617" max="14848" width="9.140625" style="632"/>
    <col min="14849" max="14849" width="13.85546875" style="632" customWidth="1"/>
    <col min="14850" max="14850" width="50.5703125" style="632" customWidth="1"/>
    <col min="14851" max="14851" width="19.7109375" style="632" customWidth="1"/>
    <col min="14852" max="14852" width="16.42578125" style="632" customWidth="1"/>
    <col min="14853" max="14853" width="16.28515625" style="632" customWidth="1"/>
    <col min="14854" max="14854" width="15.42578125" style="632" customWidth="1"/>
    <col min="14855" max="14855" width="15.140625" style="632" customWidth="1"/>
    <col min="14856" max="14856" width="15.28515625" style="632" customWidth="1"/>
    <col min="14857" max="14857" width="14.7109375" style="632" customWidth="1"/>
    <col min="14858" max="14858" width="14" style="632" customWidth="1"/>
    <col min="14859" max="14859" width="15" style="632" customWidth="1"/>
    <col min="14860" max="14860" width="13.28515625" style="632" customWidth="1"/>
    <col min="14861" max="14861" width="14.140625" style="632" customWidth="1"/>
    <col min="14862" max="14862" width="15.140625" style="632" customWidth="1"/>
    <col min="14863" max="14863" width="17.85546875" style="632" customWidth="1"/>
    <col min="14864" max="14866" width="0" style="632" hidden="1" customWidth="1"/>
    <col min="14867" max="14867" width="15.140625" style="632" customWidth="1"/>
    <col min="14868" max="14868" width="12.7109375" style="632" customWidth="1"/>
    <col min="14869" max="14869" width="9.140625" style="632"/>
    <col min="14870" max="14870" width="1.7109375" style="632" customWidth="1"/>
    <col min="14871" max="14871" width="13.28515625" style="632" customWidth="1"/>
    <col min="14872" max="14872" width="14.42578125" style="632" customWidth="1"/>
    <col min="14873" max="15104" width="9.140625" style="632"/>
    <col min="15105" max="15105" width="13.85546875" style="632" customWidth="1"/>
    <col min="15106" max="15106" width="50.5703125" style="632" customWidth="1"/>
    <col min="15107" max="15107" width="19.7109375" style="632" customWidth="1"/>
    <col min="15108" max="15108" width="16.42578125" style="632" customWidth="1"/>
    <col min="15109" max="15109" width="16.28515625" style="632" customWidth="1"/>
    <col min="15110" max="15110" width="15.42578125" style="632" customWidth="1"/>
    <col min="15111" max="15111" width="15.140625" style="632" customWidth="1"/>
    <col min="15112" max="15112" width="15.28515625" style="632" customWidth="1"/>
    <col min="15113" max="15113" width="14.7109375" style="632" customWidth="1"/>
    <col min="15114" max="15114" width="14" style="632" customWidth="1"/>
    <col min="15115" max="15115" width="15" style="632" customWidth="1"/>
    <col min="15116" max="15116" width="13.28515625" style="632" customWidth="1"/>
    <col min="15117" max="15117" width="14.140625" style="632" customWidth="1"/>
    <col min="15118" max="15118" width="15.140625" style="632" customWidth="1"/>
    <col min="15119" max="15119" width="17.85546875" style="632" customWidth="1"/>
    <col min="15120" max="15122" width="0" style="632" hidden="1" customWidth="1"/>
    <col min="15123" max="15123" width="15.140625" style="632" customWidth="1"/>
    <col min="15124" max="15124" width="12.7109375" style="632" customWidth="1"/>
    <col min="15125" max="15125" width="9.140625" style="632"/>
    <col min="15126" max="15126" width="1.7109375" style="632" customWidth="1"/>
    <col min="15127" max="15127" width="13.28515625" style="632" customWidth="1"/>
    <col min="15128" max="15128" width="14.42578125" style="632" customWidth="1"/>
    <col min="15129" max="15360" width="9.140625" style="632"/>
    <col min="15361" max="15361" width="13.85546875" style="632" customWidth="1"/>
    <col min="15362" max="15362" width="50.5703125" style="632" customWidth="1"/>
    <col min="15363" max="15363" width="19.7109375" style="632" customWidth="1"/>
    <col min="15364" max="15364" width="16.42578125" style="632" customWidth="1"/>
    <col min="15365" max="15365" width="16.28515625" style="632" customWidth="1"/>
    <col min="15366" max="15366" width="15.42578125" style="632" customWidth="1"/>
    <col min="15367" max="15367" width="15.140625" style="632" customWidth="1"/>
    <col min="15368" max="15368" width="15.28515625" style="632" customWidth="1"/>
    <col min="15369" max="15369" width="14.7109375" style="632" customWidth="1"/>
    <col min="15370" max="15370" width="14" style="632" customWidth="1"/>
    <col min="15371" max="15371" width="15" style="632" customWidth="1"/>
    <col min="15372" max="15372" width="13.28515625" style="632" customWidth="1"/>
    <col min="15373" max="15373" width="14.140625" style="632" customWidth="1"/>
    <col min="15374" max="15374" width="15.140625" style="632" customWidth="1"/>
    <col min="15375" max="15375" width="17.85546875" style="632" customWidth="1"/>
    <col min="15376" max="15378" width="0" style="632" hidden="1" customWidth="1"/>
    <col min="15379" max="15379" width="15.140625" style="632" customWidth="1"/>
    <col min="15380" max="15380" width="12.7109375" style="632" customWidth="1"/>
    <col min="15381" max="15381" width="9.140625" style="632"/>
    <col min="15382" max="15382" width="1.7109375" style="632" customWidth="1"/>
    <col min="15383" max="15383" width="13.28515625" style="632" customWidth="1"/>
    <col min="15384" max="15384" width="14.42578125" style="632" customWidth="1"/>
    <col min="15385" max="15616" width="9.140625" style="632"/>
    <col min="15617" max="15617" width="13.85546875" style="632" customWidth="1"/>
    <col min="15618" max="15618" width="50.5703125" style="632" customWidth="1"/>
    <col min="15619" max="15619" width="19.7109375" style="632" customWidth="1"/>
    <col min="15620" max="15620" width="16.42578125" style="632" customWidth="1"/>
    <col min="15621" max="15621" width="16.28515625" style="632" customWidth="1"/>
    <col min="15622" max="15622" width="15.42578125" style="632" customWidth="1"/>
    <col min="15623" max="15623" width="15.140625" style="632" customWidth="1"/>
    <col min="15624" max="15624" width="15.28515625" style="632" customWidth="1"/>
    <col min="15625" max="15625" width="14.7109375" style="632" customWidth="1"/>
    <col min="15626" max="15626" width="14" style="632" customWidth="1"/>
    <col min="15627" max="15627" width="15" style="632" customWidth="1"/>
    <col min="15628" max="15628" width="13.28515625" style="632" customWidth="1"/>
    <col min="15629" max="15629" width="14.140625" style="632" customWidth="1"/>
    <col min="15630" max="15630" width="15.140625" style="632" customWidth="1"/>
    <col min="15631" max="15631" width="17.85546875" style="632" customWidth="1"/>
    <col min="15632" max="15634" width="0" style="632" hidden="1" customWidth="1"/>
    <col min="15635" max="15635" width="15.140625" style="632" customWidth="1"/>
    <col min="15636" max="15636" width="12.7109375" style="632" customWidth="1"/>
    <col min="15637" max="15637" width="9.140625" style="632"/>
    <col min="15638" max="15638" width="1.7109375" style="632" customWidth="1"/>
    <col min="15639" max="15639" width="13.28515625" style="632" customWidth="1"/>
    <col min="15640" max="15640" width="14.42578125" style="632" customWidth="1"/>
    <col min="15641" max="15872" width="9.140625" style="632"/>
    <col min="15873" max="15873" width="13.85546875" style="632" customWidth="1"/>
    <col min="15874" max="15874" width="50.5703125" style="632" customWidth="1"/>
    <col min="15875" max="15875" width="19.7109375" style="632" customWidth="1"/>
    <col min="15876" max="15876" width="16.42578125" style="632" customWidth="1"/>
    <col min="15877" max="15877" width="16.28515625" style="632" customWidth="1"/>
    <col min="15878" max="15878" width="15.42578125" style="632" customWidth="1"/>
    <col min="15879" max="15879" width="15.140625" style="632" customWidth="1"/>
    <col min="15880" max="15880" width="15.28515625" style="632" customWidth="1"/>
    <col min="15881" max="15881" width="14.7109375" style="632" customWidth="1"/>
    <col min="15882" max="15882" width="14" style="632" customWidth="1"/>
    <col min="15883" max="15883" width="15" style="632" customWidth="1"/>
    <col min="15884" max="15884" width="13.28515625" style="632" customWidth="1"/>
    <col min="15885" max="15885" width="14.140625" style="632" customWidth="1"/>
    <col min="15886" max="15886" width="15.140625" style="632" customWidth="1"/>
    <col min="15887" max="15887" width="17.85546875" style="632" customWidth="1"/>
    <col min="15888" max="15890" width="0" style="632" hidden="1" customWidth="1"/>
    <col min="15891" max="15891" width="15.140625" style="632" customWidth="1"/>
    <col min="15892" max="15892" width="12.7109375" style="632" customWidth="1"/>
    <col min="15893" max="15893" width="9.140625" style="632"/>
    <col min="15894" max="15894" width="1.7109375" style="632" customWidth="1"/>
    <col min="15895" max="15895" width="13.28515625" style="632" customWidth="1"/>
    <col min="15896" max="15896" width="14.42578125" style="632" customWidth="1"/>
    <col min="15897" max="16128" width="9.140625" style="632"/>
    <col min="16129" max="16129" width="13.85546875" style="632" customWidth="1"/>
    <col min="16130" max="16130" width="50.5703125" style="632" customWidth="1"/>
    <col min="16131" max="16131" width="19.7109375" style="632" customWidth="1"/>
    <col min="16132" max="16132" width="16.42578125" style="632" customWidth="1"/>
    <col min="16133" max="16133" width="16.28515625" style="632" customWidth="1"/>
    <col min="16134" max="16134" width="15.42578125" style="632" customWidth="1"/>
    <col min="16135" max="16135" width="15.140625" style="632" customWidth="1"/>
    <col min="16136" max="16136" width="15.28515625" style="632" customWidth="1"/>
    <col min="16137" max="16137" width="14.7109375" style="632" customWidth="1"/>
    <col min="16138" max="16138" width="14" style="632" customWidth="1"/>
    <col min="16139" max="16139" width="15" style="632" customWidth="1"/>
    <col min="16140" max="16140" width="13.28515625" style="632" customWidth="1"/>
    <col min="16141" max="16141" width="14.140625" style="632" customWidth="1"/>
    <col min="16142" max="16142" width="15.140625" style="632" customWidth="1"/>
    <col min="16143" max="16143" width="17.85546875" style="632" customWidth="1"/>
    <col min="16144" max="16146" width="0" style="632" hidden="1" customWidth="1"/>
    <col min="16147" max="16147" width="15.140625" style="632" customWidth="1"/>
    <col min="16148" max="16148" width="12.7109375" style="632" customWidth="1"/>
    <col min="16149" max="16149" width="9.140625" style="632"/>
    <col min="16150" max="16150" width="1.7109375" style="632" customWidth="1"/>
    <col min="16151" max="16151" width="13.28515625" style="632" customWidth="1"/>
    <col min="16152" max="16152" width="14.42578125" style="632" customWidth="1"/>
    <col min="16153" max="16384" width="9.140625" style="632"/>
  </cols>
  <sheetData>
    <row r="1" spans="1:24" ht="21.75" customHeight="1"/>
    <row r="2" spans="1:24" ht="21.75" customHeight="1">
      <c r="C2" s="633"/>
      <c r="F2" s="634" t="s">
        <v>216</v>
      </c>
    </row>
    <row r="3" spans="1:24" ht="21.75" customHeight="1">
      <c r="C3" s="633"/>
      <c r="I3" s="633"/>
    </row>
    <row r="4" spans="1:24" ht="21.75" customHeight="1">
      <c r="B4" s="635"/>
      <c r="C4" s="633"/>
      <c r="D4" s="633"/>
      <c r="E4" s="633"/>
      <c r="F4" s="633"/>
      <c r="G4" s="633"/>
      <c r="H4" s="633"/>
      <c r="I4" s="633"/>
      <c r="J4" s="633"/>
      <c r="K4" s="633">
        <f>K11+K12</f>
        <v>20.355</v>
      </c>
      <c r="L4" s="633"/>
      <c r="M4" s="633"/>
      <c r="N4" s="633"/>
    </row>
    <row r="5" spans="1:24">
      <c r="A5" s="1572"/>
      <c r="B5" s="1572" t="s">
        <v>27</v>
      </c>
      <c r="C5" s="1575" t="s">
        <v>217</v>
      </c>
      <c r="D5" s="1576"/>
      <c r="E5" s="1576"/>
      <c r="F5" s="1576"/>
      <c r="G5" s="1576"/>
      <c r="H5" s="1576"/>
      <c r="I5" s="1576"/>
      <c r="J5" s="1576"/>
      <c r="K5" s="1576"/>
      <c r="L5" s="1576"/>
      <c r="M5" s="1576"/>
      <c r="N5" s="1576"/>
      <c r="O5" s="1577"/>
    </row>
    <row r="6" spans="1:24">
      <c r="A6" s="1573"/>
      <c r="B6" s="1573"/>
      <c r="C6" s="1578"/>
      <c r="D6" s="1579"/>
      <c r="E6" s="1579"/>
      <c r="F6" s="1579"/>
      <c r="G6" s="1579"/>
      <c r="H6" s="1579"/>
      <c r="I6" s="1579"/>
      <c r="J6" s="1579"/>
      <c r="K6" s="1579"/>
      <c r="L6" s="1579"/>
      <c r="M6" s="1579"/>
      <c r="N6" s="1579"/>
      <c r="O6" s="1580"/>
    </row>
    <row r="7" spans="1:24" ht="15.75" thickBot="1">
      <c r="A7" s="1574"/>
      <c r="B7" s="1574"/>
      <c r="C7" s="636" t="s">
        <v>31</v>
      </c>
      <c r="D7" s="636" t="s">
        <v>32</v>
      </c>
      <c r="E7" s="636" t="s">
        <v>36</v>
      </c>
      <c r="F7" s="636" t="s">
        <v>38</v>
      </c>
      <c r="G7" s="636" t="s">
        <v>39</v>
      </c>
      <c r="H7" s="636" t="s">
        <v>40</v>
      </c>
      <c r="I7" s="636" t="s">
        <v>41</v>
      </c>
      <c r="J7" s="636" t="s">
        <v>42</v>
      </c>
      <c r="K7" s="636" t="s">
        <v>44</v>
      </c>
      <c r="L7" s="636" t="s">
        <v>47</v>
      </c>
      <c r="M7" s="636" t="s">
        <v>48</v>
      </c>
      <c r="N7" s="636" t="s">
        <v>49</v>
      </c>
      <c r="O7" s="637" t="s">
        <v>218</v>
      </c>
    </row>
    <row r="8" spans="1:24" ht="15.75">
      <c r="A8" s="638"/>
      <c r="B8" s="639"/>
      <c r="C8" s="640"/>
      <c r="D8" s="641"/>
      <c r="E8" s="640"/>
      <c r="F8" s="641"/>
      <c r="G8" s="640"/>
      <c r="H8" s="641"/>
      <c r="I8" s="640"/>
      <c r="J8" s="641"/>
      <c r="K8" s="640"/>
      <c r="L8" s="641"/>
      <c r="M8" s="640"/>
      <c r="N8" s="641"/>
      <c r="O8" s="642"/>
      <c r="S8" s="632" t="s">
        <v>219</v>
      </c>
    </row>
    <row r="9" spans="1:24" s="646" customFormat="1" ht="33" customHeight="1">
      <c r="A9" s="643">
        <v>1</v>
      </c>
      <c r="B9" s="644" t="s">
        <v>220</v>
      </c>
      <c r="C9" s="645">
        <f>C46+C47</f>
        <v>140367.30119682895</v>
      </c>
      <c r="D9" s="645">
        <f t="shared" ref="D9:N9" si="0">D46+D47</f>
        <v>139603.04013040042</v>
      </c>
      <c r="E9" s="645">
        <f t="shared" si="0"/>
        <v>134984.92418338021</v>
      </c>
      <c r="F9" s="645">
        <f t="shared" si="0"/>
        <v>117155.80894737507</v>
      </c>
      <c r="G9" s="645">
        <f t="shared" si="0"/>
        <v>101495.56341084557</v>
      </c>
      <c r="H9" s="645">
        <f t="shared" si="0"/>
        <v>98059.918819539234</v>
      </c>
      <c r="I9" s="645">
        <f t="shared" si="0"/>
        <v>100860.02889268837</v>
      </c>
      <c r="J9" s="645">
        <f t="shared" si="0"/>
        <v>103275.77015233588</v>
      </c>
      <c r="K9" s="645">
        <f t="shared" si="0"/>
        <v>111520.173399755</v>
      </c>
      <c r="L9" s="645">
        <f t="shared" si="0"/>
        <v>132192.12001614098</v>
      </c>
      <c r="M9" s="645">
        <f t="shared" si="0"/>
        <v>138780.47487021366</v>
      </c>
      <c r="N9" s="645">
        <f t="shared" si="0"/>
        <v>147501.36089028721</v>
      </c>
      <c r="O9" s="645">
        <f t="shared" ref="O9:O44" si="1">SUM(C9:N9)</f>
        <v>1465796.4849097908</v>
      </c>
      <c r="Q9" s="647"/>
      <c r="S9" s="648"/>
      <c r="T9" s="649">
        <f>S9-O59</f>
        <v>-8700.3198146565846</v>
      </c>
      <c r="U9" s="649">
        <v>10364.901827259222</v>
      </c>
      <c r="W9" s="646">
        <v>1465796</v>
      </c>
      <c r="X9" s="650">
        <v>0</v>
      </c>
    </row>
    <row r="10" spans="1:24" ht="37.5" customHeight="1">
      <c r="A10" s="651"/>
      <c r="B10" s="652" t="s">
        <v>221</v>
      </c>
      <c r="C10" s="653">
        <f t="shared" ref="C10:N14" si="2">C156</f>
        <v>900</v>
      </c>
      <c r="D10" s="653">
        <f t="shared" si="2"/>
        <v>900</v>
      </c>
      <c r="E10" s="653">
        <f t="shared" si="2"/>
        <v>900</v>
      </c>
      <c r="F10" s="653">
        <f t="shared" si="2"/>
        <v>540</v>
      </c>
      <c r="G10" s="653">
        <f t="shared" si="2"/>
        <v>460</v>
      </c>
      <c r="H10" s="653">
        <f t="shared" si="2"/>
        <v>390</v>
      </c>
      <c r="I10" s="653">
        <f t="shared" si="2"/>
        <v>390</v>
      </c>
      <c r="J10" s="653">
        <f t="shared" si="2"/>
        <v>390</v>
      </c>
      <c r="K10" s="653">
        <f t="shared" si="2"/>
        <v>400</v>
      </c>
      <c r="L10" s="653">
        <f t="shared" si="2"/>
        <v>500</v>
      </c>
      <c r="M10" s="653">
        <f t="shared" si="2"/>
        <v>900</v>
      </c>
      <c r="N10" s="653">
        <f t="shared" si="2"/>
        <v>900</v>
      </c>
      <c r="O10" s="654">
        <f t="shared" si="1"/>
        <v>7570</v>
      </c>
      <c r="P10" s="633">
        <f>O9-O10</f>
        <v>1458226.4849097908</v>
      </c>
      <c r="S10" s="632">
        <f>O47/O19</f>
        <v>0.15038506834000739</v>
      </c>
      <c r="T10" s="632">
        <f>O10*0.1494</f>
        <v>1130.9580000000001</v>
      </c>
      <c r="X10" s="650">
        <v>0</v>
      </c>
    </row>
    <row r="11" spans="1:24" s="660" customFormat="1" ht="16.5" customHeight="1">
      <c r="A11" s="655" t="s">
        <v>125</v>
      </c>
      <c r="B11" s="656" t="str">
        <f t="shared" ref="B11:C14" si="3">B157</f>
        <v>ПКУ-10 (транзит ф.603)</v>
      </c>
      <c r="C11" s="657">
        <f t="shared" si="3"/>
        <v>43.536000000000001</v>
      </c>
      <c r="D11" s="657">
        <f t="shared" si="2"/>
        <v>56.576999999999998</v>
      </c>
      <c r="E11" s="657">
        <f t="shared" si="2"/>
        <v>68.058000000000007</v>
      </c>
      <c r="F11" s="953">
        <f t="shared" si="2"/>
        <v>61.997</v>
      </c>
      <c r="G11" s="657">
        <f t="shared" si="2"/>
        <v>56.283999999999999</v>
      </c>
      <c r="H11" s="657">
        <f t="shared" si="2"/>
        <v>50.685000000000002</v>
      </c>
      <c r="I11" s="1017">
        <f t="shared" si="2"/>
        <v>59.04</v>
      </c>
      <c r="J11" s="657">
        <f t="shared" si="2"/>
        <v>59.048000000000002</v>
      </c>
      <c r="K11" s="953">
        <f t="shared" si="2"/>
        <v>18.834</v>
      </c>
      <c r="L11" s="657">
        <f t="shared" si="2"/>
        <v>29.981999999999999</v>
      </c>
      <c r="M11" s="657">
        <f t="shared" si="2"/>
        <v>43.430999999999997</v>
      </c>
      <c r="N11" s="657">
        <f t="shared" si="2"/>
        <v>43.414000000000001</v>
      </c>
      <c r="O11" s="658">
        <f t="shared" si="1"/>
        <v>590.88600000000008</v>
      </c>
      <c r="P11" s="659"/>
      <c r="X11" s="650">
        <v>0</v>
      </c>
    </row>
    <row r="12" spans="1:24" s="660" customFormat="1" ht="16.5" customHeight="1">
      <c r="A12" s="655" t="s">
        <v>125</v>
      </c>
      <c r="B12" s="656" t="str">
        <f t="shared" si="3"/>
        <v>Мирный-2</v>
      </c>
      <c r="C12" s="657">
        <f t="shared" si="3"/>
        <v>2.6190000000000002</v>
      </c>
      <c r="D12" s="657">
        <f t="shared" si="2"/>
        <v>3.577</v>
      </c>
      <c r="E12" s="657">
        <f t="shared" si="2"/>
        <v>3.5209999999999999</v>
      </c>
      <c r="F12" s="953">
        <f t="shared" si="2"/>
        <v>1.351</v>
      </c>
      <c r="G12" s="657">
        <f t="shared" si="2"/>
        <v>0.27700000000000002</v>
      </c>
      <c r="H12" s="657">
        <f t="shared" si="2"/>
        <v>0.57999999999999996</v>
      </c>
      <c r="I12" s="1017">
        <f t="shared" si="2"/>
        <v>1.3480000000000001</v>
      </c>
      <c r="J12" s="657">
        <f t="shared" si="2"/>
        <v>1.3680000000000001</v>
      </c>
      <c r="K12" s="953">
        <f t="shared" si="2"/>
        <v>1.5209999999999999</v>
      </c>
      <c r="L12" s="657">
        <f t="shared" si="2"/>
        <v>1.458</v>
      </c>
      <c r="M12" s="657">
        <f t="shared" si="2"/>
        <v>1.821</v>
      </c>
      <c r="N12" s="657">
        <f t="shared" si="2"/>
        <v>1.978</v>
      </c>
      <c r="O12" s="658">
        <f t="shared" si="1"/>
        <v>21.419</v>
      </c>
      <c r="P12" s="659"/>
      <c r="S12" s="659">
        <f>O9-O45-O47</f>
        <v>7570.0000000003492</v>
      </c>
      <c r="X12" s="650">
        <v>0</v>
      </c>
    </row>
    <row r="13" spans="1:24" s="660" customFormat="1" ht="16.5" customHeight="1">
      <c r="A13" s="655" t="s">
        <v>9</v>
      </c>
      <c r="B13" s="656" t="str">
        <f t="shared" si="3"/>
        <v>Отдача Петушки</v>
      </c>
      <c r="C13" s="657">
        <f t="shared" si="3"/>
        <v>398.61</v>
      </c>
      <c r="D13" s="657">
        <f t="shared" si="2"/>
        <v>431.33499999999998</v>
      </c>
      <c r="E13" s="657">
        <f t="shared" si="2"/>
        <v>381.971</v>
      </c>
      <c r="F13" s="953">
        <f t="shared" si="2"/>
        <v>281.37400000000002</v>
      </c>
      <c r="G13" s="657">
        <f t="shared" si="2"/>
        <v>238.953</v>
      </c>
      <c r="H13" s="657">
        <f t="shared" si="2"/>
        <v>218.72200000000001</v>
      </c>
      <c r="I13" s="1017">
        <f t="shared" si="2"/>
        <v>228.33099999999999</v>
      </c>
      <c r="J13" s="657">
        <f t="shared" si="2"/>
        <v>255.00399999999999</v>
      </c>
      <c r="K13" s="953">
        <f t="shared" si="2"/>
        <v>243.64400000000001</v>
      </c>
      <c r="L13" s="657">
        <f t="shared" si="2"/>
        <v>283.47300000000001</v>
      </c>
      <c r="M13" s="657">
        <f t="shared" si="2"/>
        <v>296.46499999999997</v>
      </c>
      <c r="N13" s="657">
        <f t="shared" si="2"/>
        <v>302.64400000000001</v>
      </c>
      <c r="O13" s="658">
        <f t="shared" si="1"/>
        <v>3560.5259999999998</v>
      </c>
      <c r="P13" s="659"/>
      <c r="X13" s="650">
        <v>0</v>
      </c>
    </row>
    <row r="14" spans="1:24" s="660" customFormat="1" ht="16.5" customHeight="1">
      <c r="A14" s="655" t="s">
        <v>129</v>
      </c>
      <c r="B14" s="656" t="str">
        <f t="shared" si="3"/>
        <v xml:space="preserve"> д. Языково и ПНИ Болотский </v>
      </c>
      <c r="C14" s="657">
        <f t="shared" si="3"/>
        <v>18.651</v>
      </c>
      <c r="D14" s="657">
        <f t="shared" si="2"/>
        <v>18.216000000000001</v>
      </c>
      <c r="E14" s="657">
        <f t="shared" si="2"/>
        <v>17.338000000000001</v>
      </c>
      <c r="F14" s="953">
        <f t="shared" si="2"/>
        <v>14.282999999999999</v>
      </c>
      <c r="G14" s="657">
        <f t="shared" si="2"/>
        <v>10.673</v>
      </c>
      <c r="H14" s="657">
        <f t="shared" si="2"/>
        <v>7.3019999999999996</v>
      </c>
      <c r="I14" s="1017">
        <f t="shared" si="2"/>
        <v>8.516</v>
      </c>
      <c r="J14" s="657">
        <f t="shared" si="2"/>
        <v>8.2929999999999993</v>
      </c>
      <c r="K14" s="953">
        <f t="shared" si="2"/>
        <v>12.456</v>
      </c>
      <c r="L14" s="657">
        <f t="shared" si="2"/>
        <v>22.029</v>
      </c>
      <c r="M14" s="657">
        <f t="shared" si="2"/>
        <v>17.989000000000001</v>
      </c>
      <c r="N14" s="657">
        <f t="shared" si="2"/>
        <v>18.131</v>
      </c>
      <c r="O14" s="658">
        <f t="shared" si="1"/>
        <v>173.87700000000001</v>
      </c>
      <c r="P14" s="659"/>
      <c r="T14" s="660">
        <f>O47/O9</f>
        <v>0.14960841552424906</v>
      </c>
      <c r="X14" s="650">
        <v>0</v>
      </c>
    </row>
    <row r="15" spans="1:24" s="665" customFormat="1" ht="16.5" customHeight="1">
      <c r="A15" s="661" t="s">
        <v>129</v>
      </c>
      <c r="B15" s="662" t="s">
        <v>152</v>
      </c>
      <c r="C15" s="663">
        <v>6.2160000000000002</v>
      </c>
      <c r="D15" s="663">
        <v>5.2919999999999998</v>
      </c>
      <c r="E15" s="663">
        <v>4.7039999999999997</v>
      </c>
      <c r="F15" s="954">
        <v>4.242</v>
      </c>
      <c r="G15" s="663">
        <v>2.6040000000000001</v>
      </c>
      <c r="H15" s="663">
        <v>4.41</v>
      </c>
      <c r="I15" s="1018">
        <v>2.9380000000000002</v>
      </c>
      <c r="J15" s="663">
        <v>4.032</v>
      </c>
      <c r="K15" s="954">
        <v>3.258</v>
      </c>
      <c r="L15" s="663">
        <v>5.3339999999999996</v>
      </c>
      <c r="M15" s="663">
        <v>5.25</v>
      </c>
      <c r="N15" s="663">
        <v>6.3419999999999996</v>
      </c>
      <c r="O15" s="658">
        <f t="shared" si="1"/>
        <v>54.622</v>
      </c>
      <c r="P15" s="664"/>
      <c r="X15" s="650">
        <v>0</v>
      </c>
    </row>
    <row r="16" spans="1:24" s="660" customFormat="1" ht="16.5" customHeight="1">
      <c r="A16" s="655" t="s">
        <v>99</v>
      </c>
      <c r="B16" s="656" t="str">
        <f>B161</f>
        <v>ООО Мета К</v>
      </c>
      <c r="C16" s="657">
        <f t="shared" ref="C16:N17" si="4">C161</f>
        <v>2.8940000000000001</v>
      </c>
      <c r="D16" s="657">
        <f t="shared" si="4"/>
        <v>3.544</v>
      </c>
      <c r="E16" s="657">
        <f t="shared" si="4"/>
        <v>3.899</v>
      </c>
      <c r="F16" s="953">
        <f t="shared" si="4"/>
        <v>6.3879999999999999</v>
      </c>
      <c r="G16" s="657">
        <f t="shared" si="4"/>
        <v>5.258</v>
      </c>
      <c r="H16" s="657">
        <f t="shared" si="4"/>
        <v>2.5569999999999999</v>
      </c>
      <c r="I16" s="1017">
        <f t="shared" si="4"/>
        <v>4.5</v>
      </c>
      <c r="J16" s="657">
        <f t="shared" si="4"/>
        <v>3.5430000000000001</v>
      </c>
      <c r="K16" s="953">
        <f t="shared" si="4"/>
        <v>2.855</v>
      </c>
      <c r="L16" s="657">
        <f t="shared" si="4"/>
        <v>3.4950000000000001</v>
      </c>
      <c r="M16" s="657">
        <f t="shared" si="4"/>
        <v>4.0110000000000001</v>
      </c>
      <c r="N16" s="657">
        <f t="shared" si="4"/>
        <v>3.7360000000000002</v>
      </c>
      <c r="O16" s="658">
        <f t="shared" si="1"/>
        <v>46.679999999999993</v>
      </c>
      <c r="P16" s="659"/>
      <c r="X16" s="650">
        <v>0</v>
      </c>
    </row>
    <row r="17" spans="1:24" s="660" customFormat="1" ht="16.5" customHeight="1">
      <c r="A17" s="655" t="s">
        <v>99</v>
      </c>
      <c r="B17" s="656" t="str">
        <f>B162</f>
        <v>Гараж РПС</v>
      </c>
      <c r="C17" s="657">
        <f t="shared" si="4"/>
        <v>1.5009999999999999</v>
      </c>
      <c r="D17" s="657">
        <f t="shared" si="4"/>
        <v>0.97399999999999998</v>
      </c>
      <c r="E17" s="657">
        <f t="shared" si="4"/>
        <v>5.6520000000000001</v>
      </c>
      <c r="F17" s="953">
        <f t="shared" si="4"/>
        <v>1.0049999999999999</v>
      </c>
      <c r="G17" s="657">
        <f t="shared" si="4"/>
        <v>0</v>
      </c>
      <c r="H17" s="657">
        <f t="shared" si="4"/>
        <v>1.3240000000000001</v>
      </c>
      <c r="I17" s="1017">
        <f t="shared" si="4"/>
        <v>0.23200000000000001</v>
      </c>
      <c r="J17" s="657">
        <f t="shared" si="4"/>
        <v>0.312</v>
      </c>
      <c r="K17" s="953">
        <f t="shared" si="4"/>
        <v>1.4279999999999999</v>
      </c>
      <c r="L17" s="657">
        <f t="shared" si="4"/>
        <v>1.5369999999999999</v>
      </c>
      <c r="M17" s="657">
        <f t="shared" si="4"/>
        <v>0.40600000000000003</v>
      </c>
      <c r="N17" s="657">
        <f t="shared" si="4"/>
        <v>3.6429999999999998</v>
      </c>
      <c r="O17" s="658">
        <f t="shared" si="1"/>
        <v>18.013999999999996</v>
      </c>
      <c r="P17" s="659"/>
      <c r="X17" s="650">
        <v>0</v>
      </c>
    </row>
    <row r="18" spans="1:24" s="660" customFormat="1" ht="27.75" customHeight="1">
      <c r="A18" s="666"/>
      <c r="B18" s="667" t="str">
        <f>B163</f>
        <v>Итого транзит</v>
      </c>
      <c r="C18" s="658">
        <f>SUM(C10:C17)</f>
        <v>1374.027</v>
      </c>
      <c r="D18" s="658">
        <f t="shared" ref="D18:N18" si="5">SUM(D10:D17)</f>
        <v>1419.5149999999999</v>
      </c>
      <c r="E18" s="658">
        <f t="shared" si="5"/>
        <v>1385.1429999999998</v>
      </c>
      <c r="F18" s="658">
        <f t="shared" si="5"/>
        <v>910.64</v>
      </c>
      <c r="G18" s="658">
        <f t="shared" si="5"/>
        <v>774.04900000000009</v>
      </c>
      <c r="H18" s="658">
        <f t="shared" si="5"/>
        <v>675.57999999999993</v>
      </c>
      <c r="I18" s="658">
        <f t="shared" si="5"/>
        <v>694.90499999999997</v>
      </c>
      <c r="J18" s="658">
        <f t="shared" si="5"/>
        <v>721.6</v>
      </c>
      <c r="K18" s="658">
        <f t="shared" si="5"/>
        <v>683.99600000000009</v>
      </c>
      <c r="L18" s="658">
        <f t="shared" si="5"/>
        <v>847.30799999999999</v>
      </c>
      <c r="M18" s="658">
        <f t="shared" si="5"/>
        <v>1269.373</v>
      </c>
      <c r="N18" s="658">
        <f t="shared" si="5"/>
        <v>1279.8880000000004</v>
      </c>
      <c r="O18" s="658">
        <f t="shared" si="1"/>
        <v>12036.023999999999</v>
      </c>
      <c r="P18" s="659"/>
      <c r="X18" s="650">
        <v>0</v>
      </c>
    </row>
    <row r="19" spans="1:24" ht="37.5" customHeight="1">
      <c r="A19" s="651">
        <v>1</v>
      </c>
      <c r="B19" s="652" t="s">
        <v>222</v>
      </c>
      <c r="C19" s="653">
        <f t="shared" ref="C19:N19" si="6">C9-C10</f>
        <v>139467.30119682895</v>
      </c>
      <c r="D19" s="653">
        <f t="shared" si="6"/>
        <v>138703.04013040042</v>
      </c>
      <c r="E19" s="653">
        <f t="shared" si="6"/>
        <v>134084.92418338021</v>
      </c>
      <c r="F19" s="653">
        <f t="shared" si="6"/>
        <v>116615.80894737507</v>
      </c>
      <c r="G19" s="653">
        <f t="shared" si="6"/>
        <v>101035.56341084557</v>
      </c>
      <c r="H19" s="653">
        <f t="shared" si="6"/>
        <v>97669.918819539234</v>
      </c>
      <c r="I19" s="653">
        <f t="shared" si="6"/>
        <v>100470.02889268837</v>
      </c>
      <c r="J19" s="653">
        <f t="shared" si="6"/>
        <v>102885.77015233588</v>
      </c>
      <c r="K19" s="653">
        <f t="shared" si="6"/>
        <v>111120.173399755</v>
      </c>
      <c r="L19" s="653">
        <f t="shared" si="6"/>
        <v>131692.12001614098</v>
      </c>
      <c r="M19" s="653">
        <f t="shared" si="6"/>
        <v>137880.47487021366</v>
      </c>
      <c r="N19" s="653">
        <f t="shared" si="6"/>
        <v>146601.36089028721</v>
      </c>
      <c r="O19" s="654">
        <f>SUM(C19:N19)</f>
        <v>1458226.4849097908</v>
      </c>
      <c r="P19" s="633">
        <f>O48/O19</f>
        <v>1.0259614475011004E-7</v>
      </c>
      <c r="S19" s="632">
        <v>1458226</v>
      </c>
      <c r="X19" s="650">
        <v>0</v>
      </c>
    </row>
    <row r="20" spans="1:24" s="673" customFormat="1" ht="43.5" customHeight="1">
      <c r="A20" s="668">
        <v>2</v>
      </c>
      <c r="B20" s="669" t="s">
        <v>223</v>
      </c>
      <c r="C20" s="670">
        <v>111651.57636788115</v>
      </c>
      <c r="D20" s="670">
        <v>118199.97752116267</v>
      </c>
      <c r="E20" s="670">
        <v>107307.8024547066</v>
      </c>
      <c r="F20" s="670">
        <v>102504.03106227842</v>
      </c>
      <c r="G20" s="670">
        <v>88813.766667145392</v>
      </c>
      <c r="H20" s="670">
        <v>87404.321310915373</v>
      </c>
      <c r="I20" s="670">
        <v>85440.852489435914</v>
      </c>
      <c r="J20" s="670">
        <v>88656.571670803794</v>
      </c>
      <c r="K20" s="670">
        <v>90553.750319084866</v>
      </c>
      <c r="L20" s="670">
        <v>104968.19744766314</v>
      </c>
      <c r="M20" s="670">
        <v>114143.33423080012</v>
      </c>
      <c r="N20" s="670">
        <v>114509.63249206688</v>
      </c>
      <c r="O20" s="671">
        <f t="shared" si="1"/>
        <v>1214153.8140339444</v>
      </c>
      <c r="P20" s="672"/>
      <c r="S20" s="674">
        <f>O20-SUM(O21:O35)</f>
        <v>1177817.9640339443</v>
      </c>
      <c r="X20" s="650">
        <v>0</v>
      </c>
    </row>
    <row r="21" spans="1:24" s="660" customFormat="1" ht="22.5" customHeight="1">
      <c r="A21" s="675" t="s">
        <v>141</v>
      </c>
      <c r="B21" s="676" t="s">
        <v>156</v>
      </c>
      <c r="C21" s="677">
        <v>1784.557</v>
      </c>
      <c r="D21" s="677">
        <v>1785.6869999999999</v>
      </c>
      <c r="E21" s="677">
        <v>1739.3440000000001</v>
      </c>
      <c r="F21" s="677">
        <v>1380.777</v>
      </c>
      <c r="G21" s="677">
        <v>1123.2919999999999</v>
      </c>
      <c r="H21" s="677">
        <v>1128.4839999999999</v>
      </c>
      <c r="I21" s="677">
        <v>1161.1949999999999</v>
      </c>
      <c r="J21" s="678">
        <v>1203.3620000000001</v>
      </c>
      <c r="K21" s="678">
        <v>1300</v>
      </c>
      <c r="L21" s="678">
        <v>1700</v>
      </c>
      <c r="M21" s="678">
        <v>1740</v>
      </c>
      <c r="N21" s="678">
        <v>1740</v>
      </c>
      <c r="O21" s="671">
        <f t="shared" si="1"/>
        <v>17786.698</v>
      </c>
      <c r="S21" s="679"/>
      <c r="X21" s="650">
        <v>0</v>
      </c>
    </row>
    <row r="22" spans="1:24" s="660" customFormat="1" ht="27" customHeight="1">
      <c r="A22" s="675" t="s">
        <v>224</v>
      </c>
      <c r="B22" s="676" t="s">
        <v>157</v>
      </c>
      <c r="C22" s="677">
        <v>410</v>
      </c>
      <c r="D22" s="677">
        <v>410</v>
      </c>
      <c r="E22" s="677">
        <v>410</v>
      </c>
      <c r="F22" s="677">
        <v>327.52</v>
      </c>
      <c r="G22" s="677">
        <v>187.36</v>
      </c>
      <c r="H22" s="677">
        <v>200.16</v>
      </c>
      <c r="I22" s="677">
        <v>125.36</v>
      </c>
      <c r="J22" s="678">
        <v>180</v>
      </c>
      <c r="K22" s="678">
        <v>187</v>
      </c>
      <c r="L22" s="678">
        <v>300</v>
      </c>
      <c r="M22" s="678">
        <v>400</v>
      </c>
      <c r="N22" s="678">
        <v>410</v>
      </c>
      <c r="O22" s="671">
        <f t="shared" si="1"/>
        <v>3547.4</v>
      </c>
      <c r="S22" s="659">
        <f>SUM(O21:O25)+O31+O26</f>
        <v>28981.423999999999</v>
      </c>
      <c r="X22" s="650">
        <v>0</v>
      </c>
    </row>
    <row r="23" spans="1:24" s="660" customFormat="1" ht="30.75" customHeight="1">
      <c r="A23" s="675" t="s">
        <v>224</v>
      </c>
      <c r="B23" s="676" t="s">
        <v>158</v>
      </c>
      <c r="C23" s="680">
        <v>640</v>
      </c>
      <c r="D23" s="677">
        <v>642</v>
      </c>
      <c r="E23" s="677">
        <v>580</v>
      </c>
      <c r="F23" s="677">
        <v>405</v>
      </c>
      <c r="G23" s="677">
        <v>214</v>
      </c>
      <c r="H23" s="677">
        <v>194</v>
      </c>
      <c r="I23" s="677">
        <v>161</v>
      </c>
      <c r="J23" s="678">
        <v>200</v>
      </c>
      <c r="K23" s="678">
        <v>200</v>
      </c>
      <c r="L23" s="678">
        <v>400</v>
      </c>
      <c r="M23" s="678">
        <v>620</v>
      </c>
      <c r="N23" s="678">
        <v>640</v>
      </c>
      <c r="O23" s="671">
        <f t="shared" si="1"/>
        <v>4896</v>
      </c>
      <c r="X23" s="650">
        <v>0</v>
      </c>
    </row>
    <row r="24" spans="1:24" s="660" customFormat="1" ht="30.75" customHeight="1">
      <c r="A24" s="675" t="s">
        <v>224</v>
      </c>
      <c r="B24" s="676" t="s">
        <v>159</v>
      </c>
      <c r="C24" s="680">
        <v>8.5570000000000004</v>
      </c>
      <c r="D24" s="680">
        <v>8.3000000000000007</v>
      </c>
      <c r="E24" s="680">
        <v>7.165</v>
      </c>
      <c r="F24" s="680">
        <v>5.3609999999999998</v>
      </c>
      <c r="G24" s="680">
        <v>3.0409999999999999</v>
      </c>
      <c r="H24" s="680">
        <v>2.5259999999999998</v>
      </c>
      <c r="I24" s="680">
        <v>2.9380000000000002</v>
      </c>
      <c r="J24" s="678">
        <v>3.7629999999999999</v>
      </c>
      <c r="K24" s="678">
        <v>3.5049999999999999</v>
      </c>
      <c r="L24" s="678">
        <v>5.1029999999999998</v>
      </c>
      <c r="M24" s="678">
        <v>6.8559999999999999</v>
      </c>
      <c r="N24" s="678">
        <v>7.681</v>
      </c>
      <c r="O24" s="671">
        <f t="shared" si="1"/>
        <v>64.796000000000006</v>
      </c>
      <c r="S24" s="660">
        <v>28981</v>
      </c>
      <c r="X24" s="650">
        <v>0</v>
      </c>
    </row>
    <row r="25" spans="1:24" s="660" customFormat="1" ht="34.5" customHeight="1">
      <c r="A25" s="675" t="s">
        <v>6</v>
      </c>
      <c r="B25" s="676" t="s">
        <v>160</v>
      </c>
      <c r="C25" s="677">
        <v>53</v>
      </c>
      <c r="D25" s="677">
        <v>56</v>
      </c>
      <c r="E25" s="677">
        <v>44</v>
      </c>
      <c r="F25" s="677">
        <v>30.356000000000002</v>
      </c>
      <c r="G25" s="677">
        <v>4.5999999999999999E-2</v>
      </c>
      <c r="H25" s="677">
        <v>0</v>
      </c>
      <c r="I25" s="677">
        <v>0</v>
      </c>
      <c r="J25" s="678">
        <v>0</v>
      </c>
      <c r="K25" s="678">
        <v>0</v>
      </c>
      <c r="L25" s="678">
        <v>40</v>
      </c>
      <c r="M25" s="678">
        <v>50</v>
      </c>
      <c r="N25" s="678">
        <v>50</v>
      </c>
      <c r="O25" s="671">
        <f t="shared" si="1"/>
        <v>323.40199999999999</v>
      </c>
      <c r="X25" s="650">
        <v>0</v>
      </c>
    </row>
    <row r="26" spans="1:24" s="660" customFormat="1" ht="39" customHeight="1">
      <c r="A26" s="675" t="s">
        <v>8</v>
      </c>
      <c r="B26" s="681" t="s">
        <v>161</v>
      </c>
      <c r="C26" s="682">
        <v>100</v>
      </c>
      <c r="D26" s="682">
        <v>100</v>
      </c>
      <c r="E26" s="682">
        <v>100</v>
      </c>
      <c r="F26" s="682">
        <v>100</v>
      </c>
      <c r="G26" s="682">
        <v>100</v>
      </c>
      <c r="H26" s="682">
        <v>100</v>
      </c>
      <c r="I26" s="682">
        <v>100</v>
      </c>
      <c r="J26" s="683">
        <v>100</v>
      </c>
      <c r="K26" s="683">
        <v>100</v>
      </c>
      <c r="L26" s="683">
        <v>100</v>
      </c>
      <c r="M26" s="683">
        <v>100</v>
      </c>
      <c r="N26" s="683">
        <v>100</v>
      </c>
      <c r="O26" s="671">
        <f>SUM(C26:N26)</f>
        <v>1200</v>
      </c>
      <c r="P26" s="659" t="e">
        <f>O45-#REF!</f>
        <v>#REF!</v>
      </c>
      <c r="X26" s="650"/>
    </row>
    <row r="27" spans="1:24" s="660" customFormat="1" ht="33" customHeight="1">
      <c r="A27" s="675" t="s">
        <v>133</v>
      </c>
      <c r="B27" s="684" t="s">
        <v>225</v>
      </c>
      <c r="C27" s="685">
        <v>420</v>
      </c>
      <c r="D27" s="685">
        <v>422</v>
      </c>
      <c r="E27" s="685">
        <v>400</v>
      </c>
      <c r="F27" s="685">
        <v>357</v>
      </c>
      <c r="G27" s="685">
        <v>62</v>
      </c>
      <c r="H27" s="685">
        <v>40</v>
      </c>
      <c r="I27" s="685">
        <v>40</v>
      </c>
      <c r="J27" s="686">
        <v>40</v>
      </c>
      <c r="K27" s="686">
        <v>60</v>
      </c>
      <c r="L27" s="686">
        <v>360</v>
      </c>
      <c r="M27" s="686">
        <v>425</v>
      </c>
      <c r="N27" s="686">
        <v>430</v>
      </c>
      <c r="O27" s="671">
        <f>SUM(C27:N27)</f>
        <v>3056</v>
      </c>
      <c r="X27" s="650"/>
    </row>
    <row r="28" spans="1:24" s="688" customFormat="1" ht="33" customHeight="1">
      <c r="A28" s="666"/>
      <c r="B28" s="667" t="s">
        <v>226</v>
      </c>
      <c r="C28" s="687">
        <f>C29+C30</f>
        <v>267</v>
      </c>
      <c r="D28" s="687">
        <f t="shared" ref="D28:N28" si="7">D29+D30</f>
        <v>265</v>
      </c>
      <c r="E28" s="687">
        <f t="shared" si="7"/>
        <v>245</v>
      </c>
      <c r="F28" s="687">
        <f t="shared" si="7"/>
        <v>228</v>
      </c>
      <c r="G28" s="687">
        <f t="shared" si="7"/>
        <v>42</v>
      </c>
      <c r="H28" s="687">
        <f t="shared" si="7"/>
        <v>39</v>
      </c>
      <c r="I28" s="687">
        <f t="shared" si="7"/>
        <v>39</v>
      </c>
      <c r="J28" s="687">
        <f t="shared" si="7"/>
        <v>39</v>
      </c>
      <c r="K28" s="687">
        <f t="shared" si="7"/>
        <v>43.7</v>
      </c>
      <c r="L28" s="687">
        <f t="shared" si="7"/>
        <v>200.24799999999999</v>
      </c>
      <c r="M28" s="687">
        <f t="shared" si="7"/>
        <v>247.547</v>
      </c>
      <c r="N28" s="687">
        <f t="shared" si="7"/>
        <v>237.37700000000001</v>
      </c>
      <c r="O28" s="658">
        <f t="shared" si="1"/>
        <v>1892.8720000000001</v>
      </c>
      <c r="S28" s="689"/>
      <c r="X28" s="650"/>
    </row>
    <row r="29" spans="1:24" s="688" customFormat="1" ht="33" customHeight="1">
      <c r="A29" s="666"/>
      <c r="B29" s="667" t="s">
        <v>227</v>
      </c>
      <c r="C29" s="687">
        <v>215</v>
      </c>
      <c r="D29" s="687">
        <v>215</v>
      </c>
      <c r="E29" s="687">
        <v>200</v>
      </c>
      <c r="F29" s="687">
        <v>185</v>
      </c>
      <c r="G29" s="687">
        <v>33</v>
      </c>
      <c r="H29" s="687">
        <v>30</v>
      </c>
      <c r="I29" s="687">
        <v>30</v>
      </c>
      <c r="J29" s="687">
        <v>30</v>
      </c>
      <c r="K29" s="687">
        <v>34.700000000000003</v>
      </c>
      <c r="L29" s="687">
        <v>160.24799999999999</v>
      </c>
      <c r="M29" s="687">
        <v>197.547</v>
      </c>
      <c r="N29" s="687">
        <v>187.37700000000001</v>
      </c>
      <c r="O29" s="658">
        <f t="shared" si="1"/>
        <v>1517.8720000000001</v>
      </c>
      <c r="S29" s="689">
        <f>O29+O30+O32+O34+O35</f>
        <v>2405.5540000000001</v>
      </c>
      <c r="X29" s="650"/>
    </row>
    <row r="30" spans="1:24" s="688" customFormat="1" ht="33" customHeight="1">
      <c r="A30" s="666"/>
      <c r="B30" s="667" t="s">
        <v>228</v>
      </c>
      <c r="C30" s="687">
        <v>52</v>
      </c>
      <c r="D30" s="687">
        <v>50</v>
      </c>
      <c r="E30" s="687">
        <v>45</v>
      </c>
      <c r="F30" s="687">
        <v>43</v>
      </c>
      <c r="G30" s="687">
        <v>9</v>
      </c>
      <c r="H30" s="687">
        <v>9</v>
      </c>
      <c r="I30" s="687">
        <v>9</v>
      </c>
      <c r="J30" s="687">
        <v>9</v>
      </c>
      <c r="K30" s="687">
        <v>9</v>
      </c>
      <c r="L30" s="687">
        <v>40</v>
      </c>
      <c r="M30" s="687">
        <v>50</v>
      </c>
      <c r="N30" s="687">
        <v>50</v>
      </c>
      <c r="O30" s="658">
        <f t="shared" si="1"/>
        <v>375</v>
      </c>
      <c r="S30" s="688">
        <v>2406</v>
      </c>
      <c r="X30" s="650"/>
    </row>
    <row r="31" spans="1:24" s="688" customFormat="1" ht="33" customHeight="1">
      <c r="A31" s="690"/>
      <c r="B31" s="691" t="s">
        <v>229</v>
      </c>
      <c r="C31" s="692">
        <f t="shared" ref="C31:N31" si="8">C27-C28</f>
        <v>153</v>
      </c>
      <c r="D31" s="692">
        <f t="shared" si="8"/>
        <v>157</v>
      </c>
      <c r="E31" s="692">
        <f t="shared" si="8"/>
        <v>155</v>
      </c>
      <c r="F31" s="692">
        <f t="shared" si="8"/>
        <v>129</v>
      </c>
      <c r="G31" s="692">
        <f t="shared" si="8"/>
        <v>20</v>
      </c>
      <c r="H31" s="692">
        <f t="shared" si="8"/>
        <v>1</v>
      </c>
      <c r="I31" s="692">
        <f t="shared" si="8"/>
        <v>1</v>
      </c>
      <c r="J31" s="692">
        <f t="shared" si="8"/>
        <v>1</v>
      </c>
      <c r="K31" s="692">
        <f t="shared" si="8"/>
        <v>16.299999999999997</v>
      </c>
      <c r="L31" s="692">
        <f t="shared" si="8"/>
        <v>159.75200000000001</v>
      </c>
      <c r="M31" s="692">
        <f t="shared" si="8"/>
        <v>177.453</v>
      </c>
      <c r="N31" s="692">
        <f t="shared" si="8"/>
        <v>192.62299999999999</v>
      </c>
      <c r="O31" s="658">
        <f t="shared" si="1"/>
        <v>1163.1279999999999</v>
      </c>
      <c r="X31" s="650"/>
    </row>
    <row r="32" spans="1:24" s="660" customFormat="1" ht="54.75" customHeight="1">
      <c r="A32" s="693" t="s">
        <v>12</v>
      </c>
      <c r="B32" s="694" t="s">
        <v>230</v>
      </c>
      <c r="C32" s="695">
        <v>38</v>
      </c>
      <c r="D32" s="695">
        <v>38</v>
      </c>
      <c r="E32" s="695">
        <v>38</v>
      </c>
      <c r="F32" s="695">
        <v>38</v>
      </c>
      <c r="G32" s="695">
        <v>38</v>
      </c>
      <c r="H32" s="695">
        <v>30.305</v>
      </c>
      <c r="I32" s="695">
        <v>23</v>
      </c>
      <c r="J32" s="695">
        <v>25.975999999999999</v>
      </c>
      <c r="K32" s="695">
        <v>30</v>
      </c>
      <c r="L32" s="695">
        <v>38</v>
      </c>
      <c r="M32" s="695">
        <v>38</v>
      </c>
      <c r="N32" s="695">
        <v>38</v>
      </c>
      <c r="O32" s="696">
        <f t="shared" si="1"/>
        <v>413.28100000000001</v>
      </c>
      <c r="P32" s="697" t="e">
        <f>O45-#REF!</f>
        <v>#REF!</v>
      </c>
      <c r="X32" s="649">
        <v>0</v>
      </c>
    </row>
    <row r="33" spans="1:24" s="699" customFormat="1" ht="24" customHeight="1">
      <c r="A33" s="693" t="s">
        <v>125</v>
      </c>
      <c r="B33" s="694" t="s">
        <v>164</v>
      </c>
      <c r="C33" s="695"/>
      <c r="D33" s="695"/>
      <c r="E33" s="695"/>
      <c r="F33" s="695"/>
      <c r="G33" s="695"/>
      <c r="H33" s="695"/>
      <c r="I33" s="695"/>
      <c r="J33" s="695"/>
      <c r="K33" s="695"/>
      <c r="L33" s="695"/>
      <c r="M33" s="695"/>
      <c r="N33" s="695"/>
      <c r="O33" s="695">
        <f t="shared" si="1"/>
        <v>0</v>
      </c>
      <c r="P33" s="698"/>
      <c r="X33" s="649">
        <v>0</v>
      </c>
    </row>
    <row r="34" spans="1:24" s="699" customFormat="1" ht="24" customHeight="1">
      <c r="A34" s="693" t="s">
        <v>125</v>
      </c>
      <c r="B34" s="694" t="s">
        <v>165</v>
      </c>
      <c r="C34" s="695">
        <v>10.15</v>
      </c>
      <c r="D34" s="695">
        <v>11.17</v>
      </c>
      <c r="E34" s="695">
        <v>7.14</v>
      </c>
      <c r="F34" s="695">
        <v>5.0780000000000003</v>
      </c>
      <c r="G34" s="695">
        <v>0.37</v>
      </c>
      <c r="H34" s="695">
        <v>0</v>
      </c>
      <c r="I34" s="695">
        <v>0</v>
      </c>
      <c r="J34" s="695">
        <v>0</v>
      </c>
      <c r="K34" s="695">
        <v>0</v>
      </c>
      <c r="L34" s="695">
        <v>9</v>
      </c>
      <c r="M34" s="695">
        <v>9</v>
      </c>
      <c r="N34" s="695">
        <v>9</v>
      </c>
      <c r="O34" s="695">
        <f t="shared" si="1"/>
        <v>60.908000000000001</v>
      </c>
      <c r="P34" s="698"/>
      <c r="X34" s="649">
        <v>0</v>
      </c>
    </row>
    <row r="35" spans="1:24" s="699" customFormat="1" ht="24" customHeight="1">
      <c r="A35" s="693" t="s">
        <v>125</v>
      </c>
      <c r="B35" s="694" t="s">
        <v>166</v>
      </c>
      <c r="C35" s="695">
        <v>3.7</v>
      </c>
      <c r="D35" s="695">
        <v>6.0380000000000003</v>
      </c>
      <c r="E35" s="695">
        <v>3.7189999999999999</v>
      </c>
      <c r="F35" s="695">
        <v>2.831</v>
      </c>
      <c r="G35" s="695">
        <v>2.2050000000000001</v>
      </c>
      <c r="H35" s="695">
        <v>2</v>
      </c>
      <c r="I35" s="695">
        <v>2</v>
      </c>
      <c r="J35" s="695">
        <v>2</v>
      </c>
      <c r="K35" s="695">
        <v>2</v>
      </c>
      <c r="L35" s="695">
        <v>4</v>
      </c>
      <c r="M35" s="695">
        <v>4</v>
      </c>
      <c r="N35" s="695">
        <v>4</v>
      </c>
      <c r="O35" s="695">
        <f t="shared" si="1"/>
        <v>38.493000000000002</v>
      </c>
      <c r="P35" s="698"/>
      <c r="X35" s="649">
        <v>0</v>
      </c>
    </row>
    <row r="36" spans="1:24" s="660" customFormat="1" ht="45.75" customHeight="1">
      <c r="A36" s="700">
        <v>3</v>
      </c>
      <c r="B36" s="701" t="s">
        <v>167</v>
      </c>
      <c r="C36" s="702">
        <f t="shared" ref="C36:N36" si="9">C20-SUM(C21:C27)-SUM(C32:C35)</f>
        <v>108183.61236788114</v>
      </c>
      <c r="D36" s="702">
        <f t="shared" si="9"/>
        <v>114720.78252116268</v>
      </c>
      <c r="E36" s="702">
        <f t="shared" si="9"/>
        <v>103978.4344547066</v>
      </c>
      <c r="F36" s="702">
        <f t="shared" si="9"/>
        <v>99852.108062278421</v>
      </c>
      <c r="G36" s="702">
        <f t="shared" si="9"/>
        <v>87083.452667145393</v>
      </c>
      <c r="H36" s="702">
        <f t="shared" si="9"/>
        <v>85706.846310915382</v>
      </c>
      <c r="I36" s="702">
        <f t="shared" si="9"/>
        <v>83825.359489435912</v>
      </c>
      <c r="J36" s="702">
        <f t="shared" si="9"/>
        <v>86901.470670803799</v>
      </c>
      <c r="K36" s="702">
        <f t="shared" si="9"/>
        <v>88671.245319084861</v>
      </c>
      <c r="L36" s="702">
        <f t="shared" si="9"/>
        <v>102012.09444766314</v>
      </c>
      <c r="M36" s="702">
        <f t="shared" si="9"/>
        <v>110750.47823080012</v>
      </c>
      <c r="N36" s="702">
        <f t="shared" si="9"/>
        <v>111080.95149206689</v>
      </c>
      <c r="O36" s="702">
        <f t="shared" si="1"/>
        <v>1182766.8360339445</v>
      </c>
      <c r="P36" s="703">
        <f>SUM(O21:O35)</f>
        <v>36335.850000000006</v>
      </c>
      <c r="Q36" s="659"/>
      <c r="S36" s="659">
        <f>O36+O44</f>
        <v>1183319.6460339446</v>
      </c>
      <c r="X36" s="649">
        <v>0</v>
      </c>
    </row>
    <row r="37" spans="1:24" s="660" customFormat="1" ht="59.25" customHeight="1">
      <c r="A37" s="700">
        <v>4</v>
      </c>
      <c r="B37" s="701" t="s">
        <v>231</v>
      </c>
      <c r="C37" s="702">
        <f t="shared" ref="C37:N37" si="10">C38</f>
        <v>726.16118400000005</v>
      </c>
      <c r="D37" s="702">
        <f t="shared" si="10"/>
        <v>679.86794399999997</v>
      </c>
      <c r="E37" s="702">
        <f t="shared" si="10"/>
        <v>733.87335200000007</v>
      </c>
      <c r="F37" s="702">
        <f t="shared" si="10"/>
        <v>609.77230600000007</v>
      </c>
      <c r="G37" s="702">
        <f t="shared" si="10"/>
        <v>207.453812</v>
      </c>
      <c r="H37" s="702">
        <f t="shared" si="10"/>
        <v>98.776887999999971</v>
      </c>
      <c r="I37" s="702">
        <f t="shared" si="10"/>
        <v>101.99900800000006</v>
      </c>
      <c r="J37" s="702">
        <f t="shared" si="10"/>
        <v>108.69122999999999</v>
      </c>
      <c r="K37" s="702">
        <f t="shared" si="10"/>
        <v>116.8004</v>
      </c>
      <c r="L37" s="702">
        <f t="shared" si="10"/>
        <v>606.29774199999997</v>
      </c>
      <c r="M37" s="702">
        <f t="shared" si="10"/>
        <v>657.18662800000004</v>
      </c>
      <c r="N37" s="702">
        <f t="shared" si="10"/>
        <v>613.10698400000001</v>
      </c>
      <c r="O37" s="702">
        <f t="shared" si="1"/>
        <v>5259.9874780000009</v>
      </c>
      <c r="P37" s="704">
        <f>O20-P36</f>
        <v>1177817.9640339443</v>
      </c>
      <c r="Q37" s="659"/>
      <c r="X37" s="649">
        <v>0</v>
      </c>
    </row>
    <row r="38" spans="1:24" s="660" customFormat="1" ht="45" customHeight="1">
      <c r="A38" s="705"/>
      <c r="B38" s="706" t="s">
        <v>168</v>
      </c>
      <c r="C38" s="707">
        <v>726.16118400000005</v>
      </c>
      <c r="D38" s="707">
        <v>679.86794399999997</v>
      </c>
      <c r="E38" s="707">
        <v>733.87335200000007</v>
      </c>
      <c r="F38" s="707">
        <v>609.77230600000007</v>
      </c>
      <c r="G38" s="707">
        <v>207.453812</v>
      </c>
      <c r="H38" s="707">
        <v>98.776887999999971</v>
      </c>
      <c r="I38" s="707">
        <v>101.99900800000006</v>
      </c>
      <c r="J38" s="707">
        <v>108.69122999999999</v>
      </c>
      <c r="K38" s="707">
        <v>116.8004</v>
      </c>
      <c r="L38" s="707">
        <v>606.29774199999997</v>
      </c>
      <c r="M38" s="707">
        <v>657.18662800000004</v>
      </c>
      <c r="N38" s="707">
        <v>613.10698400000001</v>
      </c>
      <c r="O38" s="708">
        <f t="shared" si="1"/>
        <v>5259.9874780000009</v>
      </c>
      <c r="P38" s="709"/>
      <c r="Q38" s="659"/>
      <c r="X38" s="649">
        <v>0</v>
      </c>
    </row>
    <row r="39" spans="1:24" ht="50.25" customHeight="1">
      <c r="A39" s="700">
        <v>5</v>
      </c>
      <c r="B39" s="710" t="s">
        <v>232</v>
      </c>
      <c r="C39" s="711">
        <f t="shared" ref="C39:N39" si="11">SUM(C40:C43)</f>
        <v>4324.9802223995139</v>
      </c>
      <c r="D39" s="711">
        <f t="shared" si="11"/>
        <v>4368.8464170714878</v>
      </c>
      <c r="E39" s="711">
        <f t="shared" si="11"/>
        <v>4183.4183280563129</v>
      </c>
      <c r="F39" s="711">
        <f t="shared" si="11"/>
        <v>3868.7725980747491</v>
      </c>
      <c r="G39" s="711">
        <f t="shared" si="11"/>
        <v>3173.192100000012</v>
      </c>
      <c r="H39" s="711">
        <f t="shared" si="11"/>
        <v>3164.5893450000003</v>
      </c>
      <c r="I39" s="711">
        <f t="shared" si="11"/>
        <v>3166.12462</v>
      </c>
      <c r="J39" s="711">
        <f t="shared" si="11"/>
        <v>3465.7434050000002</v>
      </c>
      <c r="K39" s="711">
        <f t="shared" si="11"/>
        <v>3586.5012603489927</v>
      </c>
      <c r="L39" s="711">
        <f t="shared" si="11"/>
        <v>3953.6682308612781</v>
      </c>
      <c r="M39" s="711">
        <f t="shared" si="11"/>
        <v>4272.4304057853115</v>
      </c>
      <c r="N39" s="711">
        <f t="shared" si="11"/>
        <v>4357.0708768809054</v>
      </c>
      <c r="O39" s="711">
        <f t="shared" si="1"/>
        <v>45885.337809478566</v>
      </c>
      <c r="P39" s="632">
        <v>38109.1645594363</v>
      </c>
      <c r="Q39" s="633">
        <f>O39-P39</f>
        <v>7776.1732500422659</v>
      </c>
      <c r="S39" s="633">
        <f>O45-O39-O38</f>
        <v>1187785.6700339441</v>
      </c>
      <c r="X39" s="649">
        <v>0</v>
      </c>
    </row>
    <row r="40" spans="1:24" ht="27.75" customHeight="1">
      <c r="A40" s="712"/>
      <c r="B40" s="713" t="s">
        <v>170</v>
      </c>
      <c r="C40" s="657">
        <v>37.803642399514196</v>
      </c>
      <c r="D40" s="657">
        <v>36.558547071487673</v>
      </c>
      <c r="E40" s="657">
        <v>35.484128056312443</v>
      </c>
      <c r="F40" s="657">
        <v>28.789759074749455</v>
      </c>
      <c r="G40" s="657">
        <v>23.479200000000002</v>
      </c>
      <c r="H40" s="657">
        <v>18.238319999999998</v>
      </c>
      <c r="I40" s="657">
        <v>22.42041</v>
      </c>
      <c r="J40" s="657">
        <v>14.73911</v>
      </c>
      <c r="K40" s="657">
        <v>24.805509999999998</v>
      </c>
      <c r="L40" s="657">
        <v>30.07075</v>
      </c>
      <c r="M40" s="657">
        <v>38.207169999999998</v>
      </c>
      <c r="N40" s="657">
        <v>35.069000000000003</v>
      </c>
      <c r="O40" s="671">
        <f t="shared" si="1"/>
        <v>345.66554660206378</v>
      </c>
      <c r="Q40" s="633"/>
      <c r="X40" s="649">
        <v>0</v>
      </c>
    </row>
    <row r="41" spans="1:24" ht="27.75" customHeight="1">
      <c r="A41" s="712"/>
      <c r="B41" s="713" t="s">
        <v>171</v>
      </c>
      <c r="C41" s="657">
        <v>386.40357999999986</v>
      </c>
      <c r="D41" s="657">
        <v>401.38047</v>
      </c>
      <c r="E41" s="657">
        <v>363.94292000000002</v>
      </c>
      <c r="F41" s="657">
        <v>314.45827000000003</v>
      </c>
      <c r="G41" s="657">
        <v>261.98508000000004</v>
      </c>
      <c r="H41" s="657">
        <v>265.36491000000001</v>
      </c>
      <c r="I41" s="657">
        <v>256.07559500000002</v>
      </c>
      <c r="J41" s="657">
        <v>269.55986999999999</v>
      </c>
      <c r="K41" s="657">
        <v>314.61121536966851</v>
      </c>
      <c r="L41" s="657">
        <v>338.45668999999998</v>
      </c>
      <c r="M41" s="657">
        <v>362.87909999999999</v>
      </c>
      <c r="N41" s="657">
        <v>393.27840000000003</v>
      </c>
      <c r="O41" s="671">
        <f t="shared" si="1"/>
        <v>3928.3961003696691</v>
      </c>
      <c r="Q41" s="633"/>
      <c r="X41" s="649">
        <v>0</v>
      </c>
    </row>
    <row r="42" spans="1:24" ht="27.75" customHeight="1">
      <c r="A42" s="712"/>
      <c r="B42" s="713" t="s">
        <v>172</v>
      </c>
      <c r="C42" s="657">
        <v>3486.971</v>
      </c>
      <c r="D42" s="657">
        <v>3515.777</v>
      </c>
      <c r="E42" s="657">
        <v>3403.4756000000007</v>
      </c>
      <c r="F42" s="657">
        <v>3175.4461689999998</v>
      </c>
      <c r="G42" s="657">
        <v>2567.0715000000118</v>
      </c>
      <c r="H42" s="657">
        <v>2584.3918349999999</v>
      </c>
      <c r="I42" s="657">
        <v>2581.1339750000002</v>
      </c>
      <c r="J42" s="657">
        <v>2867.1374249999999</v>
      </c>
      <c r="K42" s="657">
        <v>2866.8282739793244</v>
      </c>
      <c r="L42" s="657">
        <v>3164.4289718612781</v>
      </c>
      <c r="M42" s="657">
        <v>3508.8740318635637</v>
      </c>
      <c r="N42" s="657">
        <v>3535.8249818809054</v>
      </c>
      <c r="O42" s="671">
        <f t="shared" si="1"/>
        <v>37257.360763585086</v>
      </c>
      <c r="Q42" s="633"/>
      <c r="X42" s="649">
        <v>0</v>
      </c>
    </row>
    <row r="43" spans="1:24" ht="27.75" customHeight="1">
      <c r="A43" s="712"/>
      <c r="B43" s="713" t="s">
        <v>173</v>
      </c>
      <c r="C43" s="657">
        <v>413.80200000000002</v>
      </c>
      <c r="D43" s="657">
        <v>415.13040000000001</v>
      </c>
      <c r="E43" s="657">
        <v>380.51567999999997</v>
      </c>
      <c r="F43" s="657">
        <v>350.07840000000004</v>
      </c>
      <c r="G43" s="657">
        <v>320.65631999999999</v>
      </c>
      <c r="H43" s="657">
        <v>296.59428000000003</v>
      </c>
      <c r="I43" s="657">
        <v>306.49464</v>
      </c>
      <c r="J43" s="657">
        <v>314.30700000000002</v>
      </c>
      <c r="K43" s="657">
        <v>380.25626099999994</v>
      </c>
      <c r="L43" s="657">
        <v>420.71181899999993</v>
      </c>
      <c r="M43" s="657">
        <v>362.47010392174815</v>
      </c>
      <c r="N43" s="657">
        <v>392.89849499999991</v>
      </c>
      <c r="O43" s="671">
        <f t="shared" si="1"/>
        <v>4353.9153989217484</v>
      </c>
      <c r="Q43" s="633"/>
      <c r="X43" s="649">
        <v>0</v>
      </c>
    </row>
    <row r="44" spans="1:24" ht="45.75" customHeight="1">
      <c r="A44" s="714">
        <v>6</v>
      </c>
      <c r="B44" s="715" t="s">
        <v>174</v>
      </c>
      <c r="C44" s="716">
        <f>SUM(C69:C73)</f>
        <v>45.449999999999996</v>
      </c>
      <c r="D44" s="716">
        <f t="shared" ref="D44:N44" si="12">SUM(D69:D73)</f>
        <v>45.449999999999996</v>
      </c>
      <c r="E44" s="716">
        <f t="shared" si="12"/>
        <v>44.349999999999994</v>
      </c>
      <c r="F44" s="716">
        <f t="shared" si="12"/>
        <v>27.349999999999998</v>
      </c>
      <c r="G44" s="716">
        <f t="shared" si="12"/>
        <v>23.82</v>
      </c>
      <c r="H44" s="716">
        <f t="shared" si="12"/>
        <v>21.53</v>
      </c>
      <c r="I44" s="716">
        <f t="shared" si="12"/>
        <v>21.53</v>
      </c>
      <c r="J44" s="716">
        <f t="shared" si="12"/>
        <v>44.53</v>
      </c>
      <c r="K44" s="716">
        <f t="shared" si="12"/>
        <v>68.25</v>
      </c>
      <c r="L44" s="716">
        <f t="shared" si="12"/>
        <v>69.649999999999991</v>
      </c>
      <c r="M44" s="716">
        <f t="shared" si="12"/>
        <v>70.45</v>
      </c>
      <c r="N44" s="716">
        <f t="shared" si="12"/>
        <v>70.45</v>
      </c>
      <c r="O44" s="717">
        <f t="shared" si="1"/>
        <v>552.80999999999995</v>
      </c>
      <c r="X44" s="649">
        <v>0</v>
      </c>
    </row>
    <row r="45" spans="1:24" s="646" customFormat="1" ht="80.25" customHeight="1">
      <c r="A45" s="643" t="s">
        <v>233</v>
      </c>
      <c r="B45" s="718" t="s">
        <v>234</v>
      </c>
      <c r="C45" s="719">
        <f t="shared" ref="C45:N45" si="13">C36+C37+C39+C44+SUM(C11:C17)</f>
        <v>113754.23077428066</v>
      </c>
      <c r="D45" s="719">
        <f t="shared" si="13"/>
        <v>120334.46188223416</v>
      </c>
      <c r="E45" s="719">
        <f t="shared" si="13"/>
        <v>109425.21913476291</v>
      </c>
      <c r="F45" s="719">
        <f t="shared" si="13"/>
        <v>104728.64296635317</v>
      </c>
      <c r="G45" s="719">
        <f t="shared" si="13"/>
        <v>90801.967579145421</v>
      </c>
      <c r="H45" s="719">
        <f t="shared" si="13"/>
        <v>89277.322543915376</v>
      </c>
      <c r="I45" s="719">
        <f t="shared" si="13"/>
        <v>87419.918117435911</v>
      </c>
      <c r="J45" s="719">
        <f t="shared" si="13"/>
        <v>90852.035305803802</v>
      </c>
      <c r="K45" s="719">
        <f t="shared" si="13"/>
        <v>92726.792979433842</v>
      </c>
      <c r="L45" s="719">
        <f t="shared" si="13"/>
        <v>106989.01842052441</v>
      </c>
      <c r="M45" s="719">
        <f t="shared" si="13"/>
        <v>116119.91826458543</v>
      </c>
      <c r="N45" s="719">
        <f t="shared" si="13"/>
        <v>116501.46735294779</v>
      </c>
      <c r="O45" s="671">
        <f>SUM(C45:N45)</f>
        <v>1238930.9953214228</v>
      </c>
      <c r="P45" s="720">
        <v>1175668.1939376765</v>
      </c>
      <c r="Q45" s="720">
        <f>O45-P45</f>
        <v>63262.801383746322</v>
      </c>
      <c r="R45" s="721">
        <f>Q45/P45</f>
        <v>5.3810081543381412E-2</v>
      </c>
      <c r="S45" s="722">
        <v>0.1515</v>
      </c>
      <c r="T45" s="671">
        <f>O45/(1-S45)</f>
        <v>1460142.5990824075</v>
      </c>
      <c r="U45" s="649">
        <f>O10</f>
        <v>7570</v>
      </c>
      <c r="W45" s="649">
        <f>SUM(T45:V45)</f>
        <v>1467712.5990824075</v>
      </c>
      <c r="X45" s="649">
        <v>0</v>
      </c>
    </row>
    <row r="46" spans="1:24" s="646" customFormat="1" ht="47.25" customHeight="1">
      <c r="A46" s="723" t="s">
        <v>235</v>
      </c>
      <c r="B46" s="724" t="s">
        <v>236</v>
      </c>
      <c r="C46" s="695">
        <f t="shared" ref="C46:N46" si="14">C45+C10</f>
        <v>114654.23077428066</v>
      </c>
      <c r="D46" s="695">
        <f t="shared" si="14"/>
        <v>121234.46188223416</v>
      </c>
      <c r="E46" s="695">
        <f t="shared" si="14"/>
        <v>110325.21913476291</v>
      </c>
      <c r="F46" s="695">
        <f t="shared" si="14"/>
        <v>105268.64296635317</v>
      </c>
      <c r="G46" s="695">
        <f t="shared" si="14"/>
        <v>91261.967579145421</v>
      </c>
      <c r="H46" s="695">
        <f t="shared" si="14"/>
        <v>89667.322543915376</v>
      </c>
      <c r="I46" s="695">
        <f t="shared" si="14"/>
        <v>87809.918117435911</v>
      </c>
      <c r="J46" s="695">
        <f t="shared" si="14"/>
        <v>91242.035305803802</v>
      </c>
      <c r="K46" s="695">
        <f t="shared" si="14"/>
        <v>93126.792979433842</v>
      </c>
      <c r="L46" s="695">
        <f t="shared" si="14"/>
        <v>107489.01842052441</v>
      </c>
      <c r="M46" s="695">
        <f t="shared" si="14"/>
        <v>117019.91826458543</v>
      </c>
      <c r="N46" s="695">
        <f t="shared" si="14"/>
        <v>117401.46735294779</v>
      </c>
      <c r="O46" s="695">
        <f>SUM(C46:N46)</f>
        <v>1246500.9953214228</v>
      </c>
      <c r="P46" s="725"/>
      <c r="Q46" s="725"/>
      <c r="R46" s="726"/>
      <c r="S46" s="722">
        <v>0.14955505831587124</v>
      </c>
      <c r="T46" s="671">
        <f>O46/(1-S46)</f>
        <v>1465704.5203337769</v>
      </c>
      <c r="X46" s="649">
        <v>0</v>
      </c>
    </row>
    <row r="47" spans="1:24" s="646" customFormat="1" ht="47.25" customHeight="1">
      <c r="A47" s="727"/>
      <c r="B47" s="728" t="s">
        <v>237</v>
      </c>
      <c r="C47" s="729">
        <f>C50+C51</f>
        <v>25713.070422548299</v>
      </c>
      <c r="D47" s="729">
        <f t="shared" ref="D47:N47" si="15">D50+D51</f>
        <v>18368.578248166257</v>
      </c>
      <c r="E47" s="729">
        <f t="shared" si="15"/>
        <v>24659.705048617299</v>
      </c>
      <c r="F47" s="729">
        <f t="shared" si="15"/>
        <v>11887.165981021895</v>
      </c>
      <c r="G47" s="729">
        <f t="shared" si="15"/>
        <v>10233.595831700155</v>
      </c>
      <c r="H47" s="729">
        <f t="shared" si="15"/>
        <v>8392.5962756238623</v>
      </c>
      <c r="I47" s="729">
        <f t="shared" si="15"/>
        <v>13050.110775252457</v>
      </c>
      <c r="J47" s="729">
        <f t="shared" si="15"/>
        <v>12033.734846532079</v>
      </c>
      <c r="K47" s="729">
        <f t="shared" si="15"/>
        <v>18393.380420321169</v>
      </c>
      <c r="L47" s="729">
        <f t="shared" si="15"/>
        <v>24703.101595616554</v>
      </c>
      <c r="M47" s="729">
        <f t="shared" si="15"/>
        <v>21760.556605628222</v>
      </c>
      <c r="N47" s="729">
        <f t="shared" si="15"/>
        <v>30099.893537339416</v>
      </c>
      <c r="O47" s="729">
        <f>SUM(C47:N47)</f>
        <v>219295.48958836764</v>
      </c>
      <c r="P47" s="725"/>
      <c r="Q47" s="725"/>
      <c r="R47" s="726"/>
      <c r="S47" s="722">
        <f>O47/O19</f>
        <v>0.15038506834000739</v>
      </c>
      <c r="T47" s="722"/>
      <c r="X47" s="649">
        <v>0</v>
      </c>
    </row>
    <row r="48" spans="1:24" s="646" customFormat="1" ht="28.5" customHeight="1">
      <c r="A48" s="727"/>
      <c r="B48" s="728" t="s">
        <v>238</v>
      </c>
      <c r="C48" s="730">
        <f t="shared" ref="C48:O48" si="16">C47/C9</f>
        <v>0.18318419035849628</v>
      </c>
      <c r="D48" s="730">
        <f t="shared" si="16"/>
        <v>0.1315772079963913</v>
      </c>
      <c r="E48" s="730">
        <f t="shared" si="16"/>
        <v>0.18268488275858499</v>
      </c>
      <c r="F48" s="731">
        <f t="shared" si="16"/>
        <v>0.10146458880550653</v>
      </c>
      <c r="G48" s="730">
        <f t="shared" si="16"/>
        <v>0.10082801146957934</v>
      </c>
      <c r="H48" s="730">
        <f t="shared" si="16"/>
        <v>8.5586408561777932E-2</v>
      </c>
      <c r="I48" s="732">
        <f t="shared" si="16"/>
        <v>0.12938833072452646</v>
      </c>
      <c r="J48" s="732">
        <f t="shared" si="16"/>
        <v>0.1165204077276</v>
      </c>
      <c r="K48" s="730">
        <f t="shared" si="16"/>
        <v>0.16493321216770612</v>
      </c>
      <c r="L48" s="730">
        <f t="shared" si="16"/>
        <v>0.18687272427887716</v>
      </c>
      <c r="M48" s="732">
        <f t="shared" si="16"/>
        <v>0.15679840140321261</v>
      </c>
      <c r="N48" s="730">
        <f t="shared" si="16"/>
        <v>0.20406519204746848</v>
      </c>
      <c r="O48" s="733">
        <f t="shared" si="16"/>
        <v>0.14960841552424906</v>
      </c>
      <c r="P48" s="725"/>
      <c r="Q48" s="725"/>
      <c r="R48" s="726"/>
      <c r="S48" s="734"/>
      <c r="T48" s="722"/>
      <c r="X48" s="649">
        <v>0</v>
      </c>
    </row>
    <row r="49" spans="1:24" s="646" customFormat="1" ht="28.5" customHeight="1">
      <c r="A49" s="735"/>
      <c r="B49" s="736" t="s">
        <v>239</v>
      </c>
      <c r="C49" s="737">
        <f t="shared" ref="C49:O49" si="17">C47/C19</f>
        <v>0.18436630093142531</v>
      </c>
      <c r="D49" s="737">
        <f t="shared" si="17"/>
        <v>0.1324309707335701</v>
      </c>
      <c r="E49" s="737">
        <f t="shared" si="17"/>
        <v>0.18391109365055572</v>
      </c>
      <c r="F49" s="737">
        <f t="shared" si="17"/>
        <v>0.10193442971686786</v>
      </c>
      <c r="G49" s="737">
        <f t="shared" si="17"/>
        <v>0.10128706651624055</v>
      </c>
      <c r="H49" s="737">
        <f t="shared" si="17"/>
        <v>8.5928158608696334E-2</v>
      </c>
      <c r="I49" s="737">
        <f t="shared" si="17"/>
        <v>0.12989058447660273</v>
      </c>
      <c r="J49" s="737">
        <f t="shared" si="17"/>
        <v>0.11696209134377432</v>
      </c>
      <c r="K49" s="737">
        <f t="shared" si="17"/>
        <v>0.16552692330807434</v>
      </c>
      <c r="L49" s="737">
        <f t="shared" si="17"/>
        <v>0.18758223037634136</v>
      </c>
      <c r="M49" s="737">
        <f t="shared" si="17"/>
        <v>0.15782188613805798</v>
      </c>
      <c r="N49" s="737">
        <f t="shared" si="17"/>
        <v>0.20531796809079708</v>
      </c>
      <c r="O49" s="738">
        <f t="shared" si="17"/>
        <v>0.15038506834000739</v>
      </c>
      <c r="P49" s="725"/>
      <c r="Q49" s="725"/>
      <c r="R49" s="726"/>
      <c r="S49" s="734"/>
      <c r="T49" s="722"/>
      <c r="X49" s="649">
        <v>0</v>
      </c>
    </row>
    <row r="50" spans="1:24" s="740" customFormat="1" ht="24.95" customHeight="1">
      <c r="A50" s="1581">
        <v>8</v>
      </c>
      <c r="B50" s="739" t="s">
        <v>240</v>
      </c>
      <c r="C50" s="645">
        <f>C65+C66</f>
        <v>24556.765644947824</v>
      </c>
      <c r="D50" s="645">
        <f t="shared" ref="D50:N50" si="18">D65+D66</f>
        <v>17431.493265237739</v>
      </c>
      <c r="E50" s="645">
        <f t="shared" si="18"/>
        <v>23785.017696673611</v>
      </c>
      <c r="F50" s="645">
        <f t="shared" si="18"/>
        <v>11134.698179096647</v>
      </c>
      <c r="G50" s="645">
        <f t="shared" si="18"/>
        <v>9839.5136117001548</v>
      </c>
      <c r="H50" s="645">
        <f t="shared" si="18"/>
        <v>7959.5363406238739</v>
      </c>
      <c r="I50" s="645">
        <f t="shared" si="18"/>
        <v>12588.244255252461</v>
      </c>
      <c r="J50" s="645">
        <f t="shared" si="18"/>
        <v>11612.067251532077</v>
      </c>
      <c r="K50" s="645">
        <f t="shared" si="18"/>
        <v>17829.94817070727</v>
      </c>
      <c r="L50" s="645">
        <f t="shared" si="18"/>
        <v>23787.974409442584</v>
      </c>
      <c r="M50" s="645">
        <f t="shared" si="18"/>
        <v>20962.400776841263</v>
      </c>
      <c r="N50" s="645">
        <f t="shared" si="18"/>
        <v>29107.510171655576</v>
      </c>
      <c r="O50" s="729">
        <f>SUM(C50:N50)</f>
        <v>210595.16977371107</v>
      </c>
      <c r="S50" s="734"/>
      <c r="T50" s="741"/>
      <c r="X50" s="649">
        <v>0</v>
      </c>
    </row>
    <row r="51" spans="1:24" s="646" customFormat="1" ht="24.95" customHeight="1">
      <c r="A51" s="1581"/>
      <c r="B51" s="739" t="s">
        <v>241</v>
      </c>
      <c r="C51" s="645">
        <f>C59</f>
        <v>1156.3047776004764</v>
      </c>
      <c r="D51" s="645">
        <f t="shared" ref="D51:N51" si="19">D59</f>
        <v>937.08498292851823</v>
      </c>
      <c r="E51" s="645">
        <f t="shared" si="19"/>
        <v>874.68735194368764</v>
      </c>
      <c r="F51" s="645">
        <f t="shared" si="19"/>
        <v>752.46780192524784</v>
      </c>
      <c r="G51" s="645">
        <f t="shared" si="19"/>
        <v>394.08222000000063</v>
      </c>
      <c r="H51" s="645">
        <f t="shared" si="19"/>
        <v>433.05993499998777</v>
      </c>
      <c r="I51" s="645">
        <f t="shared" si="19"/>
        <v>461.86651999999583</v>
      </c>
      <c r="J51" s="645">
        <f t="shared" si="19"/>
        <v>421.66759500000239</v>
      </c>
      <c r="K51" s="645">
        <f t="shared" si="19"/>
        <v>563.43224961389808</v>
      </c>
      <c r="L51" s="645">
        <f t="shared" si="19"/>
        <v>915.12718617397036</v>
      </c>
      <c r="M51" s="645">
        <f t="shared" si="19"/>
        <v>798.15582878695966</v>
      </c>
      <c r="N51" s="645">
        <f t="shared" si="19"/>
        <v>992.38336568384057</v>
      </c>
      <c r="O51" s="729">
        <f>SUM(C51:N51)</f>
        <v>8700.3198146565846</v>
      </c>
      <c r="P51" s="742"/>
      <c r="S51" s="649">
        <f>X45-O51</f>
        <v>-8700.3198146565846</v>
      </c>
      <c r="T51" s="646" t="s">
        <v>242</v>
      </c>
      <c r="U51" s="649"/>
      <c r="X51" s="649">
        <v>0</v>
      </c>
    </row>
    <row r="52" spans="1:24" s="747" customFormat="1" ht="29.25" hidden="1" customHeight="1">
      <c r="A52" s="743"/>
      <c r="B52" s="744" t="s">
        <v>243</v>
      </c>
      <c r="C52" s="745">
        <f t="shared" ref="C52:O52" si="20">C47/C19</f>
        <v>0.18436630093142531</v>
      </c>
      <c r="D52" s="745">
        <f t="shared" si="20"/>
        <v>0.1324309707335701</v>
      </c>
      <c r="E52" s="745">
        <f t="shared" si="20"/>
        <v>0.18391109365055572</v>
      </c>
      <c r="F52" s="745">
        <f t="shared" si="20"/>
        <v>0.10193442971686786</v>
      </c>
      <c r="G52" s="745">
        <f t="shared" si="20"/>
        <v>0.10128706651624055</v>
      </c>
      <c r="H52" s="745">
        <f t="shared" si="20"/>
        <v>8.5928158608696334E-2</v>
      </c>
      <c r="I52" s="745">
        <f t="shared" si="20"/>
        <v>0.12989058447660273</v>
      </c>
      <c r="J52" s="745">
        <f t="shared" si="20"/>
        <v>0.11696209134377432</v>
      </c>
      <c r="K52" s="745">
        <f t="shared" si="20"/>
        <v>0.16552692330807434</v>
      </c>
      <c r="L52" s="745">
        <f t="shared" si="20"/>
        <v>0.18758223037634136</v>
      </c>
      <c r="M52" s="745">
        <f t="shared" si="20"/>
        <v>0.15782188613805798</v>
      </c>
      <c r="N52" s="745">
        <f t="shared" si="20"/>
        <v>0.20531796809079708</v>
      </c>
      <c r="O52" s="745">
        <f t="shared" si="20"/>
        <v>0.15038506834000739</v>
      </c>
      <c r="P52" s="746">
        <f>O48-O52</f>
        <v>-7.7665281575833855E-4</v>
      </c>
      <c r="X52" s="649">
        <v>0</v>
      </c>
    </row>
    <row r="53" spans="1:24" s="747" customFormat="1" ht="29.25" hidden="1" customHeight="1">
      <c r="A53" s="743"/>
      <c r="B53" s="744" t="s">
        <v>244</v>
      </c>
      <c r="C53" s="748"/>
      <c r="D53" s="748"/>
      <c r="E53" s="748"/>
      <c r="F53" s="748"/>
      <c r="G53" s="748"/>
      <c r="H53" s="748"/>
      <c r="I53" s="748"/>
      <c r="J53" s="748"/>
      <c r="K53" s="748"/>
      <c r="L53" s="748"/>
      <c r="M53" s="748"/>
      <c r="N53" s="749"/>
      <c r="O53" s="750">
        <f>0.1494*O19</f>
        <v>217859.03684552276</v>
      </c>
      <c r="P53" s="746"/>
      <c r="X53" s="649">
        <v>0</v>
      </c>
    </row>
    <row r="54" spans="1:24" s="747" customFormat="1" ht="29.25" hidden="1" customHeight="1">
      <c r="A54" s="743"/>
      <c r="B54" s="744" t="s">
        <v>240</v>
      </c>
      <c r="C54" s="748"/>
      <c r="D54" s="748"/>
      <c r="E54" s="748"/>
      <c r="F54" s="748"/>
      <c r="G54" s="748"/>
      <c r="H54" s="748"/>
      <c r="I54" s="748"/>
      <c r="J54" s="748"/>
      <c r="K54" s="748"/>
      <c r="L54" s="748"/>
      <c r="M54" s="748"/>
      <c r="N54" s="749"/>
      <c r="O54" s="750">
        <f>O53-O51</f>
        <v>209158.71703086619</v>
      </c>
      <c r="P54" s="746"/>
      <c r="S54" s="734"/>
      <c r="X54" s="649">
        <v>0</v>
      </c>
    </row>
    <row r="55" spans="1:24" s="747" customFormat="1" ht="29.25" hidden="1" customHeight="1">
      <c r="A55" s="743"/>
      <c r="B55" s="744" t="s">
        <v>134</v>
      </c>
      <c r="C55" s="748"/>
      <c r="D55" s="748"/>
      <c r="E55" s="748"/>
      <c r="F55" s="748"/>
      <c r="G55" s="748"/>
      <c r="H55" s="748"/>
      <c r="I55" s="748"/>
      <c r="J55" s="748"/>
      <c r="K55" s="748"/>
      <c r="L55" s="748"/>
      <c r="M55" s="748"/>
      <c r="N55" s="749"/>
      <c r="O55" s="750">
        <f>O50-O54</f>
        <v>1436.4527428448782</v>
      </c>
      <c r="P55" s="746"/>
      <c r="S55" s="734"/>
      <c r="X55" s="649">
        <v>0</v>
      </c>
    </row>
    <row r="56" spans="1:24" s="755" customFormat="1" ht="24.75" customHeight="1">
      <c r="A56" s="751"/>
      <c r="B56" s="752"/>
      <c r="C56" s="753"/>
      <c r="D56" s="753"/>
      <c r="E56" s="753"/>
      <c r="F56" s="753"/>
      <c r="G56" s="753"/>
      <c r="H56" s="753"/>
      <c r="I56" s="753"/>
      <c r="J56" s="753"/>
      <c r="K56" s="753"/>
      <c r="L56" s="753"/>
      <c r="M56" s="753"/>
      <c r="N56" s="753"/>
      <c r="O56" s="754"/>
      <c r="P56" s="672"/>
      <c r="S56" s="756">
        <f>O68+S51</f>
        <v>-8147.5098146565851</v>
      </c>
      <c r="T56" s="646" t="s">
        <v>245</v>
      </c>
      <c r="X56" s="649"/>
    </row>
    <row r="57" spans="1:24" s="747" customFormat="1" ht="29.25" customHeight="1">
      <c r="A57" s="757"/>
      <c r="B57" s="758"/>
      <c r="C57" s="753"/>
      <c r="D57" s="753"/>
      <c r="E57" s="753"/>
      <c r="F57" s="753"/>
      <c r="G57" s="753"/>
      <c r="H57" s="753"/>
      <c r="I57" s="753"/>
      <c r="J57" s="753"/>
      <c r="K57" s="753"/>
      <c r="L57" s="753"/>
      <c r="M57" s="753"/>
      <c r="N57" s="753"/>
      <c r="O57" s="759"/>
      <c r="P57" s="746"/>
      <c r="S57" s="760"/>
    </row>
    <row r="58" spans="1:24" ht="23.25" customHeight="1">
      <c r="C58" s="761"/>
      <c r="D58" s="761"/>
      <c r="E58" s="761"/>
      <c r="F58" s="761"/>
      <c r="G58" s="761"/>
      <c r="H58" s="761"/>
      <c r="I58" s="761"/>
      <c r="J58" s="761"/>
      <c r="K58" s="761"/>
      <c r="L58" s="761"/>
      <c r="M58" s="761"/>
      <c r="N58" s="761"/>
      <c r="O58" s="762"/>
    </row>
    <row r="59" spans="1:24" ht="15.75">
      <c r="B59" s="763" t="s">
        <v>246</v>
      </c>
      <c r="C59" s="764">
        <f>SUM(C60:C63)</f>
        <v>1156.3047776004764</v>
      </c>
      <c r="D59" s="764">
        <f t="shared" ref="D59:N59" si="21">SUM(D60:D63)</f>
        <v>937.08498292851823</v>
      </c>
      <c r="E59" s="764">
        <f t="shared" si="21"/>
        <v>874.68735194368764</v>
      </c>
      <c r="F59" s="764">
        <f t="shared" si="21"/>
        <v>752.46780192524784</v>
      </c>
      <c r="G59" s="764">
        <f t="shared" si="21"/>
        <v>394.08222000000063</v>
      </c>
      <c r="H59" s="764">
        <f t="shared" si="21"/>
        <v>433.05993499998777</v>
      </c>
      <c r="I59" s="764">
        <f t="shared" si="21"/>
        <v>461.86651999999583</v>
      </c>
      <c r="J59" s="764">
        <f t="shared" si="21"/>
        <v>421.66759500000239</v>
      </c>
      <c r="K59" s="764">
        <f t="shared" si="21"/>
        <v>563.43224961389808</v>
      </c>
      <c r="L59" s="764">
        <f t="shared" si="21"/>
        <v>915.12718617397036</v>
      </c>
      <c r="M59" s="764">
        <f t="shared" si="21"/>
        <v>798.15582878695966</v>
      </c>
      <c r="N59" s="764">
        <f t="shared" si="21"/>
        <v>992.38336568384057</v>
      </c>
      <c r="O59" s="765">
        <f t="shared" ref="O59:O75" si="22">SUM(C59:N59)</f>
        <v>8700.3198146565846</v>
      </c>
      <c r="P59" s="632">
        <v>9000.8670000000002</v>
      </c>
      <c r="Q59" s="766">
        <f>O59-P59</f>
        <v>-300.54718534341555</v>
      </c>
      <c r="R59" s="767">
        <f>Q59/P59</f>
        <v>-3.3390915046674456E-2</v>
      </c>
      <c r="S59" s="633">
        <f>O59-O51</f>
        <v>0</v>
      </c>
    </row>
    <row r="60" spans="1:24" ht="15.75">
      <c r="B60" s="768" t="s">
        <v>181</v>
      </c>
      <c r="C60" s="769">
        <v>10.562357600485802</v>
      </c>
      <c r="D60" s="769">
        <v>9.2354529285123323</v>
      </c>
      <c r="E60" s="769">
        <v>7.1138719436875562</v>
      </c>
      <c r="F60" s="769">
        <v>5.3852409252505451</v>
      </c>
      <c r="G60" s="769">
        <v>4.1208</v>
      </c>
      <c r="H60" s="769">
        <v>3.1456800000000005</v>
      </c>
      <c r="I60" s="769">
        <v>3.1665900000000002</v>
      </c>
      <c r="J60" s="769">
        <v>2.9778900000000004</v>
      </c>
      <c r="K60" s="769">
        <v>4.351490000000001</v>
      </c>
      <c r="L60" s="769">
        <v>5.2742500000000003</v>
      </c>
      <c r="M60" s="769">
        <v>6.7318300000000004</v>
      </c>
      <c r="N60" s="769">
        <v>8.4809999999999999</v>
      </c>
      <c r="O60" s="770">
        <f t="shared" si="22"/>
        <v>70.546453397936233</v>
      </c>
    </row>
    <row r="61" spans="1:24" ht="15.75">
      <c r="B61" s="768" t="s">
        <v>182</v>
      </c>
      <c r="C61" s="769">
        <v>5.56</v>
      </c>
      <c r="D61" s="769">
        <v>6.38</v>
      </c>
      <c r="E61" s="769">
        <v>5.22</v>
      </c>
      <c r="F61" s="769">
        <v>4.26</v>
      </c>
      <c r="G61" s="769">
        <v>3.36</v>
      </c>
      <c r="H61" s="769">
        <v>2.88</v>
      </c>
      <c r="I61" s="769">
        <v>6.96</v>
      </c>
      <c r="J61" s="769">
        <v>0.2</v>
      </c>
      <c r="K61" s="769">
        <v>3.56</v>
      </c>
      <c r="L61" s="769">
        <v>4.32</v>
      </c>
      <c r="M61" s="769">
        <v>5.34</v>
      </c>
      <c r="N61" s="769">
        <v>5</v>
      </c>
      <c r="O61" s="770">
        <f t="shared" si="22"/>
        <v>53.040000000000006</v>
      </c>
      <c r="S61" s="633"/>
    </row>
    <row r="62" spans="1:24" ht="15.75">
      <c r="B62" s="768" t="s">
        <v>183</v>
      </c>
      <c r="C62" s="769">
        <v>135.76341999999997</v>
      </c>
      <c r="D62" s="769">
        <v>140.46653000000114</v>
      </c>
      <c r="E62" s="769">
        <v>115.24907999999999</v>
      </c>
      <c r="F62" s="769">
        <v>69.368730000001904</v>
      </c>
      <c r="G62" s="769">
        <v>69.322919999999186</v>
      </c>
      <c r="H62" s="769">
        <v>56.226090000000291</v>
      </c>
      <c r="I62" s="769">
        <v>40.283905000000118</v>
      </c>
      <c r="J62" s="769">
        <v>45.627129999999191</v>
      </c>
      <c r="K62" s="769">
        <v>77.238058117830676</v>
      </c>
      <c r="L62" s="769">
        <v>104.31231</v>
      </c>
      <c r="M62" s="769">
        <v>99.530899999999292</v>
      </c>
      <c r="N62" s="769">
        <v>98.319600000000008</v>
      </c>
      <c r="O62" s="770">
        <f t="shared" si="22"/>
        <v>1051.7086731178317</v>
      </c>
    </row>
    <row r="63" spans="1:24" ht="15.75">
      <c r="B63" s="768" t="s">
        <v>184</v>
      </c>
      <c r="C63" s="769">
        <v>1004.4189999999907</v>
      </c>
      <c r="D63" s="769">
        <v>781.0030000000047</v>
      </c>
      <c r="E63" s="769">
        <v>747.10440000000006</v>
      </c>
      <c r="F63" s="769">
        <v>673.45383099999538</v>
      </c>
      <c r="G63" s="769">
        <v>317.27850000000143</v>
      </c>
      <c r="H63" s="769">
        <v>370.80816499998747</v>
      </c>
      <c r="I63" s="769">
        <v>411.45602499999569</v>
      </c>
      <c r="J63" s="769">
        <v>372.86257500000323</v>
      </c>
      <c r="K63" s="769">
        <v>478.28270149606743</v>
      </c>
      <c r="L63" s="769">
        <v>801.22062617397035</v>
      </c>
      <c r="M63" s="769">
        <v>686.55309878696039</v>
      </c>
      <c r="N63" s="769">
        <v>880.58276568384053</v>
      </c>
      <c r="O63" s="770">
        <f t="shared" si="22"/>
        <v>7525.0246881408166</v>
      </c>
    </row>
    <row r="64" spans="1:24" s="775" customFormat="1" ht="15.75">
      <c r="A64" s="771"/>
      <c r="B64" s="772" t="s">
        <v>185</v>
      </c>
      <c r="C64" s="773">
        <v>45.978000000000002</v>
      </c>
      <c r="D64" s="773">
        <v>46.125600000000006</v>
      </c>
      <c r="E64" s="773">
        <v>33.088320000000003</v>
      </c>
      <c r="F64" s="773">
        <v>30.441600000000001</v>
      </c>
      <c r="G64" s="773">
        <v>39.631680000000003</v>
      </c>
      <c r="H64" s="773">
        <v>36.657719999999998</v>
      </c>
      <c r="I64" s="773">
        <v>37.881360000000001</v>
      </c>
      <c r="J64" s="773">
        <v>44.901000000000003</v>
      </c>
      <c r="K64" s="773">
        <v>43.448149673199161</v>
      </c>
      <c r="L64" s="773">
        <v>60.172914479092057</v>
      </c>
      <c r="M64" s="773">
        <v>51.781443417392602</v>
      </c>
      <c r="N64" s="773">
        <v>62.454007111974761</v>
      </c>
      <c r="O64" s="774">
        <f>SUM(C64:N64)</f>
        <v>532.56179468165851</v>
      </c>
      <c r="P64" s="775" t="s">
        <v>247</v>
      </c>
    </row>
    <row r="65" spans="1:20" ht="15.75">
      <c r="B65" s="776" t="s">
        <v>186</v>
      </c>
      <c r="C65" s="777">
        <v>24511.601025087937</v>
      </c>
      <c r="D65" s="777">
        <v>17386.183656515976</v>
      </c>
      <c r="E65" s="777">
        <v>23752.514730154791</v>
      </c>
      <c r="F65" s="777">
        <v>11104.795110413217</v>
      </c>
      <c r="G65" s="777">
        <v>9800.5830413924268</v>
      </c>
      <c r="H65" s="777">
        <v>7923.5271190672565</v>
      </c>
      <c r="I65" s="777">
        <v>12551.033040667757</v>
      </c>
      <c r="J65" s="777">
        <v>11567.960578855389</v>
      </c>
      <c r="K65" s="777">
        <v>17787.268646508619</v>
      </c>
      <c r="L65" s="777">
        <v>23728.865992192819</v>
      </c>
      <c r="M65" s="777">
        <v>20911.535380178884</v>
      </c>
      <c r="N65" s="777">
        <v>29046.161015756254</v>
      </c>
      <c r="O65" s="778">
        <f>SUM(C65:N65)</f>
        <v>210072.02933679131</v>
      </c>
      <c r="P65" s="779">
        <v>208265.06218940584</v>
      </c>
      <c r="Q65" s="780">
        <f>O65-P65</f>
        <v>1806.9671473854687</v>
      </c>
      <c r="R65" s="781">
        <f>Q65/P65</f>
        <v>8.6762855391564891E-3</v>
      </c>
    </row>
    <row r="66" spans="1:20" ht="15.75">
      <c r="A66" s="782">
        <v>-1.7690637698752343E-2</v>
      </c>
      <c r="B66" s="783" t="s">
        <v>185</v>
      </c>
      <c r="C66" s="784">
        <f>C64*(1+$A$66)</f>
        <v>45.164619859886763</v>
      </c>
      <c r="D66" s="784">
        <f t="shared" ref="D66:N66" si="23">D64*(1+$A$66)</f>
        <v>45.309608721762437</v>
      </c>
      <c r="E66" s="784">
        <f t="shared" si="23"/>
        <v>32.502966518819619</v>
      </c>
      <c r="F66" s="784">
        <f t="shared" si="23"/>
        <v>29.903068683429662</v>
      </c>
      <c r="G66" s="784">
        <f t="shared" si="23"/>
        <v>38.930570307727116</v>
      </c>
      <c r="H66" s="784">
        <f t="shared" si="23"/>
        <v>36.009221556617689</v>
      </c>
      <c r="I66" s="784">
        <f t="shared" si="23"/>
        <v>37.211214584703988</v>
      </c>
      <c r="J66" s="784">
        <f t="shared" si="23"/>
        <v>44.106672676688326</v>
      </c>
      <c r="K66" s="784">
        <f t="shared" si="23"/>
        <v>42.679524198649432</v>
      </c>
      <c r="L66" s="784">
        <f t="shared" si="23"/>
        <v>59.108417249764429</v>
      </c>
      <c r="M66" s="784">
        <f t="shared" si="23"/>
        <v>50.865396662377066</v>
      </c>
      <c r="N66" s="784">
        <f t="shared" si="23"/>
        <v>61.349155899321516</v>
      </c>
      <c r="O66" s="784">
        <f>O64*(1+$A$66)</f>
        <v>523.14043691974791</v>
      </c>
    </row>
    <row r="67" spans="1:20" ht="30" customHeight="1">
      <c r="B67" s="785" t="s">
        <v>248</v>
      </c>
      <c r="C67" s="786">
        <f>C65+C66+C68</f>
        <v>24602.215644947824</v>
      </c>
      <c r="D67" s="786">
        <f t="shared" ref="D67:N67" si="24">D65+D66+D68</f>
        <v>17476.94326523774</v>
      </c>
      <c r="E67" s="786">
        <f t="shared" si="24"/>
        <v>23829.367696673609</v>
      </c>
      <c r="F67" s="786">
        <f t="shared" si="24"/>
        <v>11162.048179096648</v>
      </c>
      <c r="G67" s="786">
        <f t="shared" si="24"/>
        <v>9863.3336117001545</v>
      </c>
      <c r="H67" s="786">
        <f t="shared" si="24"/>
        <v>7981.0663406238737</v>
      </c>
      <c r="I67" s="786">
        <f t="shared" si="24"/>
        <v>12609.774255252461</v>
      </c>
      <c r="J67" s="786">
        <f t="shared" si="24"/>
        <v>11656.597251532077</v>
      </c>
      <c r="K67" s="786">
        <f t="shared" si="24"/>
        <v>17898.19817070727</v>
      </c>
      <c r="L67" s="786">
        <f t="shared" si="24"/>
        <v>23857.624409442586</v>
      </c>
      <c r="M67" s="786">
        <f t="shared" si="24"/>
        <v>21032.850776841264</v>
      </c>
      <c r="N67" s="786">
        <f t="shared" si="24"/>
        <v>29177.960171655577</v>
      </c>
      <c r="O67" s="787">
        <f t="shared" si="22"/>
        <v>211147.97977371109</v>
      </c>
      <c r="P67" s="779">
        <v>208759.96218940581</v>
      </c>
      <c r="Q67" s="780">
        <f>O67-P67</f>
        <v>2388.0175843052857</v>
      </c>
      <c r="R67" s="781">
        <f>Q67/P67</f>
        <v>1.1439059287329538E-2</v>
      </c>
      <c r="S67" s="633">
        <f>O50+S69</f>
        <v>211147.97977371106</v>
      </c>
      <c r="T67" s="633"/>
    </row>
    <row r="68" spans="1:20" ht="18" customHeight="1">
      <c r="B68" s="788" t="s">
        <v>249</v>
      </c>
      <c r="C68" s="786">
        <f>SUM(C69:C73)</f>
        <v>45.449999999999996</v>
      </c>
      <c r="D68" s="786">
        <f t="shared" ref="D68:N68" si="25">SUM(D69:D73)</f>
        <v>45.449999999999996</v>
      </c>
      <c r="E68" s="786">
        <f t="shared" si="25"/>
        <v>44.349999999999994</v>
      </c>
      <c r="F68" s="786">
        <f t="shared" si="25"/>
        <v>27.349999999999998</v>
      </c>
      <c r="G68" s="786">
        <f t="shared" si="25"/>
        <v>23.82</v>
      </c>
      <c r="H68" s="786">
        <f t="shared" si="25"/>
        <v>21.53</v>
      </c>
      <c r="I68" s="786">
        <f t="shared" si="25"/>
        <v>21.53</v>
      </c>
      <c r="J68" s="786">
        <f t="shared" si="25"/>
        <v>44.53</v>
      </c>
      <c r="K68" s="786">
        <f t="shared" si="25"/>
        <v>68.25</v>
      </c>
      <c r="L68" s="786">
        <f t="shared" si="25"/>
        <v>69.649999999999991</v>
      </c>
      <c r="M68" s="786">
        <f t="shared" si="25"/>
        <v>70.45</v>
      </c>
      <c r="N68" s="786">
        <f t="shared" si="25"/>
        <v>70.45</v>
      </c>
      <c r="O68" s="787">
        <f t="shared" si="22"/>
        <v>552.80999999999995</v>
      </c>
      <c r="P68" s="779"/>
      <c r="Q68" s="780"/>
      <c r="R68" s="781"/>
      <c r="S68" s="633"/>
      <c r="T68" s="633"/>
    </row>
    <row r="69" spans="1:20" ht="15.75">
      <c r="B69" s="789" t="s">
        <v>175</v>
      </c>
      <c r="C69" s="790">
        <v>36.51</v>
      </c>
      <c r="D69" s="790">
        <v>36.51</v>
      </c>
      <c r="E69" s="790">
        <v>36.51</v>
      </c>
      <c r="F69" s="790">
        <v>19.509999999999998</v>
      </c>
      <c r="G69" s="790">
        <v>18.25</v>
      </c>
      <c r="H69" s="790">
        <v>16</v>
      </c>
      <c r="I69" s="790">
        <v>16</v>
      </c>
      <c r="J69" s="790">
        <v>39</v>
      </c>
      <c r="K69" s="790">
        <v>60.25</v>
      </c>
      <c r="L69" s="790">
        <v>61.51</v>
      </c>
      <c r="M69" s="790">
        <v>61.51</v>
      </c>
      <c r="N69" s="790">
        <v>61.51</v>
      </c>
      <c r="O69" s="791">
        <f t="shared" si="22"/>
        <v>463.06999999999994</v>
      </c>
      <c r="P69" s="779">
        <v>460</v>
      </c>
      <c r="Q69" s="780">
        <f>O69-P69</f>
        <v>3.0699999999999363</v>
      </c>
      <c r="R69" s="781">
        <f>Q69/P69</f>
        <v>6.6739130434781222E-3</v>
      </c>
      <c r="S69" s="633">
        <f>SUM(O69:O73)</f>
        <v>552.80999999999995</v>
      </c>
    </row>
    <row r="70" spans="1:20" ht="15.75">
      <c r="B70" s="789" t="s">
        <v>176</v>
      </c>
      <c r="C70" s="792">
        <f>C121</f>
        <v>4.4000000000000004</v>
      </c>
      <c r="D70" s="792">
        <f t="shared" ref="D70:N70" si="26">D121</f>
        <v>4.4000000000000004</v>
      </c>
      <c r="E70" s="792">
        <f t="shared" si="26"/>
        <v>4.4000000000000004</v>
      </c>
      <c r="F70" s="792">
        <f t="shared" si="26"/>
        <v>4.4000000000000004</v>
      </c>
      <c r="G70" s="792">
        <f t="shared" si="26"/>
        <v>2.5</v>
      </c>
      <c r="H70" s="792">
        <f t="shared" si="26"/>
        <v>2.5</v>
      </c>
      <c r="I70" s="792">
        <f t="shared" si="26"/>
        <v>2.5</v>
      </c>
      <c r="J70" s="792">
        <f t="shared" si="26"/>
        <v>2.5</v>
      </c>
      <c r="K70" s="792">
        <f t="shared" si="26"/>
        <v>4.4000000000000004</v>
      </c>
      <c r="L70" s="792">
        <f t="shared" si="26"/>
        <v>4.4000000000000004</v>
      </c>
      <c r="M70" s="792">
        <f t="shared" si="26"/>
        <v>4.4000000000000004</v>
      </c>
      <c r="N70" s="792">
        <f t="shared" si="26"/>
        <v>4.4000000000000004</v>
      </c>
      <c r="O70" s="791">
        <f t="shared" si="22"/>
        <v>45.199999999999996</v>
      </c>
      <c r="P70" s="779">
        <v>3.9</v>
      </c>
      <c r="Q70" s="780">
        <f>O70-P70</f>
        <v>41.3</v>
      </c>
      <c r="R70" s="781">
        <f>Q70/P70</f>
        <v>10.589743589743589</v>
      </c>
    </row>
    <row r="71" spans="1:20" ht="15.75">
      <c r="B71" s="789" t="s">
        <v>177</v>
      </c>
      <c r="C71" s="792">
        <f>C125</f>
        <v>3.4</v>
      </c>
      <c r="D71" s="792">
        <f t="shared" ref="D71:N71" si="27">D125</f>
        <v>3.4</v>
      </c>
      <c r="E71" s="792">
        <f t="shared" si="27"/>
        <v>2.5</v>
      </c>
      <c r="F71" s="792">
        <f t="shared" si="27"/>
        <v>2.5</v>
      </c>
      <c r="G71" s="792">
        <f t="shared" si="27"/>
        <v>2.5</v>
      </c>
      <c r="H71" s="792">
        <f t="shared" si="27"/>
        <v>2.5</v>
      </c>
      <c r="I71" s="792">
        <f t="shared" si="27"/>
        <v>2.5</v>
      </c>
      <c r="J71" s="792">
        <f t="shared" si="27"/>
        <v>2.5</v>
      </c>
      <c r="K71" s="792">
        <f t="shared" si="27"/>
        <v>2.8</v>
      </c>
      <c r="L71" s="792">
        <f t="shared" si="27"/>
        <v>2.8</v>
      </c>
      <c r="M71" s="792">
        <f t="shared" si="27"/>
        <v>3.4</v>
      </c>
      <c r="N71" s="792">
        <f t="shared" si="27"/>
        <v>3.4</v>
      </c>
      <c r="O71" s="791">
        <f t="shared" si="22"/>
        <v>34.200000000000003</v>
      </c>
      <c r="P71" s="779">
        <v>31</v>
      </c>
      <c r="Q71" s="780">
        <f>O71-P71</f>
        <v>3.2000000000000028</v>
      </c>
      <c r="R71" s="781">
        <f>Q71/P71</f>
        <v>0.103225806451613</v>
      </c>
    </row>
    <row r="72" spans="1:20" s="798" customFormat="1" ht="15.75">
      <c r="A72" s="793"/>
      <c r="B72" s="789" t="s">
        <v>178</v>
      </c>
      <c r="C72" s="794">
        <v>0.39</v>
      </c>
      <c r="D72" s="794">
        <v>0.39</v>
      </c>
      <c r="E72" s="794">
        <v>0.39</v>
      </c>
      <c r="F72" s="794">
        <v>0.39</v>
      </c>
      <c r="G72" s="794">
        <v>0.25</v>
      </c>
      <c r="H72" s="794">
        <v>0.21</v>
      </c>
      <c r="I72" s="794">
        <v>0.21</v>
      </c>
      <c r="J72" s="794">
        <v>0.21</v>
      </c>
      <c r="K72" s="794">
        <v>0.25</v>
      </c>
      <c r="L72" s="794">
        <v>0.39</v>
      </c>
      <c r="M72" s="794">
        <v>0.39</v>
      </c>
      <c r="N72" s="794">
        <v>0.39</v>
      </c>
      <c r="O72" s="791">
        <f t="shared" si="22"/>
        <v>3.8600000000000003</v>
      </c>
      <c r="P72" s="795"/>
      <c r="Q72" s="796"/>
      <c r="R72" s="797"/>
    </row>
    <row r="73" spans="1:20" s="798" customFormat="1" ht="15.75">
      <c r="A73" s="793"/>
      <c r="B73" s="789" t="s">
        <v>179</v>
      </c>
      <c r="C73" s="792">
        <f>C133</f>
        <v>0.75</v>
      </c>
      <c r="D73" s="792">
        <f t="shared" ref="D73:N73" si="28">D133</f>
        <v>0.75</v>
      </c>
      <c r="E73" s="792">
        <f t="shared" si="28"/>
        <v>0.55000000000000004</v>
      </c>
      <c r="F73" s="792">
        <f t="shared" si="28"/>
        <v>0.55000000000000004</v>
      </c>
      <c r="G73" s="792">
        <f t="shared" si="28"/>
        <v>0.32</v>
      </c>
      <c r="H73" s="792">
        <f t="shared" si="28"/>
        <v>0.32</v>
      </c>
      <c r="I73" s="792">
        <f t="shared" si="28"/>
        <v>0.32</v>
      </c>
      <c r="J73" s="792">
        <f t="shared" si="28"/>
        <v>0.32</v>
      </c>
      <c r="K73" s="792">
        <f t="shared" si="28"/>
        <v>0.55000000000000004</v>
      </c>
      <c r="L73" s="792">
        <f t="shared" si="28"/>
        <v>0.55000000000000004</v>
      </c>
      <c r="M73" s="792">
        <f t="shared" si="28"/>
        <v>0.75</v>
      </c>
      <c r="N73" s="792">
        <f t="shared" si="28"/>
        <v>0.75</v>
      </c>
      <c r="O73" s="791">
        <f t="shared" si="22"/>
        <v>6.4799999999999986</v>
      </c>
      <c r="P73" s="795"/>
      <c r="Q73" s="796"/>
      <c r="R73" s="797"/>
    </row>
    <row r="75" spans="1:20" ht="15.75">
      <c r="B75" s="799" t="s">
        <v>250</v>
      </c>
      <c r="C75" s="800">
        <f>C65+C66+C59</f>
        <v>25713.070422548299</v>
      </c>
      <c r="D75" s="800">
        <f t="shared" ref="D75:N75" si="29">D65+D66+D59</f>
        <v>18368.578248166257</v>
      </c>
      <c r="E75" s="800">
        <f t="shared" si="29"/>
        <v>24659.705048617299</v>
      </c>
      <c r="F75" s="800">
        <f t="shared" si="29"/>
        <v>11887.165981021895</v>
      </c>
      <c r="G75" s="800">
        <f t="shared" si="29"/>
        <v>10233.595831700155</v>
      </c>
      <c r="H75" s="800">
        <f t="shared" si="29"/>
        <v>8392.5962756238623</v>
      </c>
      <c r="I75" s="800">
        <f t="shared" si="29"/>
        <v>13050.110775252457</v>
      </c>
      <c r="J75" s="800">
        <f t="shared" si="29"/>
        <v>12033.734846532079</v>
      </c>
      <c r="K75" s="800">
        <f t="shared" si="29"/>
        <v>18393.380420321169</v>
      </c>
      <c r="L75" s="800">
        <f t="shared" si="29"/>
        <v>24703.101595616554</v>
      </c>
      <c r="M75" s="800">
        <f t="shared" si="29"/>
        <v>21760.556605628222</v>
      </c>
      <c r="N75" s="800">
        <f t="shared" si="29"/>
        <v>30099.893537339416</v>
      </c>
      <c r="O75" s="801">
        <f t="shared" si="22"/>
        <v>219295.48958836764</v>
      </c>
      <c r="P75" s="779">
        <v>217470.2803464593</v>
      </c>
      <c r="Q75" s="780">
        <f>O75-P75</f>
        <v>1825.2092419083347</v>
      </c>
      <c r="R75" s="781">
        <f>Q75/P75</f>
        <v>8.3929134546593294E-3</v>
      </c>
    </row>
    <row r="76" spans="1:20" ht="15" hidden="1">
      <c r="C76" s="631" t="s">
        <v>66</v>
      </c>
      <c r="D76" s="631" t="s">
        <v>67</v>
      </c>
      <c r="E76" s="631" t="s">
        <v>68</v>
      </c>
      <c r="F76" s="631" t="s">
        <v>69</v>
      </c>
      <c r="G76" s="631" t="s">
        <v>70</v>
      </c>
      <c r="H76" s="631" t="s">
        <v>71</v>
      </c>
      <c r="I76" s="631" t="s">
        <v>72</v>
      </c>
      <c r="J76" s="631" t="s">
        <v>73</v>
      </c>
      <c r="K76" s="631" t="s">
        <v>74</v>
      </c>
      <c r="L76" s="631" t="s">
        <v>75</v>
      </c>
      <c r="M76" s="631" t="s">
        <v>76</v>
      </c>
      <c r="N76" s="631" t="s">
        <v>77</v>
      </c>
      <c r="O76" s="762"/>
    </row>
    <row r="77" spans="1:20" ht="15.75" hidden="1">
      <c r="B77" s="802" t="s">
        <v>251</v>
      </c>
      <c r="C77" s="803">
        <v>25635.129000000019</v>
      </c>
      <c r="D77" s="803">
        <v>18782.383000000002</v>
      </c>
      <c r="E77" s="803">
        <v>23233.314000000006</v>
      </c>
      <c r="F77" s="803">
        <v>10050.90399999999</v>
      </c>
      <c r="G77" s="803">
        <v>10421.193000000021</v>
      </c>
      <c r="H77" s="804">
        <v>7112.8619999999964</v>
      </c>
      <c r="I77" s="803">
        <v>12248.352170000004</v>
      </c>
      <c r="J77" s="803">
        <f>J78*(1-2%)</f>
        <v>9994.5133399999886</v>
      </c>
      <c r="K77" s="803">
        <f>K78*(1-2%)</f>
        <v>18765.530979999989</v>
      </c>
      <c r="L77" s="803">
        <f>L78*(1-2%)</f>
        <v>23123.433199999992</v>
      </c>
      <c r="M77" s="803">
        <f>M78*(1-2%)</f>
        <v>20352.689980000006</v>
      </c>
      <c r="N77" s="803">
        <f>N78*(1-2%)</f>
        <v>27541.790189199986</v>
      </c>
      <c r="O77" s="803">
        <f>SUM(C77:N77)</f>
        <v>207262.09485920001</v>
      </c>
    </row>
    <row r="78" spans="1:20" ht="15.75" hidden="1">
      <c r="B78" s="802" t="s">
        <v>252</v>
      </c>
      <c r="C78" s="803">
        <v>24363.189000000006</v>
      </c>
      <c r="D78" s="803">
        <v>16663.319000000007</v>
      </c>
      <c r="E78" s="803">
        <v>25195.88099999999</v>
      </c>
      <c r="F78" s="803">
        <v>12669.124999999985</v>
      </c>
      <c r="G78" s="803">
        <v>9613.1080000000075</v>
      </c>
      <c r="H78" s="803">
        <v>8637.3620000000101</v>
      </c>
      <c r="I78" s="803">
        <v>14212.558459999984</v>
      </c>
      <c r="J78" s="803">
        <v>10198.482999999989</v>
      </c>
      <c r="K78" s="803">
        <v>19148.500999999989</v>
      </c>
      <c r="L78" s="803">
        <v>23595.339999999993</v>
      </c>
      <c r="M78" s="803">
        <v>20768.051000000007</v>
      </c>
      <c r="N78" s="803">
        <v>28103.867539999985</v>
      </c>
      <c r="O78" s="803">
        <f>SUM(C78:N78)</f>
        <v>213168.78499999995</v>
      </c>
    </row>
    <row r="79" spans="1:20" ht="15" hidden="1">
      <c r="B79" s="802"/>
      <c r="C79" s="805">
        <f t="shared" ref="C79:I79" si="30">(C77/C78-1)</f>
        <v>5.2207451167415542E-2</v>
      </c>
      <c r="D79" s="805">
        <f t="shared" si="30"/>
        <v>0.12716938324231775</v>
      </c>
      <c r="E79" s="805">
        <f t="shared" si="30"/>
        <v>-7.7892374551220667E-2</v>
      </c>
      <c r="F79" s="805">
        <f t="shared" si="30"/>
        <v>-0.20666154923879898</v>
      </c>
      <c r="G79" s="805">
        <f t="shared" si="30"/>
        <v>8.4060742893974805E-2</v>
      </c>
      <c r="H79" s="805">
        <f t="shared" si="30"/>
        <v>-0.17650064915653785</v>
      </c>
      <c r="I79" s="805">
        <f t="shared" si="30"/>
        <v>-0.13820216082333581</v>
      </c>
      <c r="K79" s="762"/>
      <c r="L79" s="762"/>
      <c r="M79" s="762"/>
      <c r="N79" s="762"/>
      <c r="O79" s="762"/>
    </row>
    <row r="80" spans="1:20" ht="15" hidden="1">
      <c r="B80" s="802"/>
      <c r="C80" s="805"/>
      <c r="D80" s="805"/>
      <c r="E80" s="805"/>
      <c r="F80" s="805"/>
      <c r="G80" s="805"/>
      <c r="H80" s="805" t="s">
        <v>253</v>
      </c>
      <c r="I80" s="806">
        <f>SUM(C77:I77)</f>
        <v>107484.13717000003</v>
      </c>
      <c r="J80" s="805"/>
      <c r="K80" s="762"/>
      <c r="L80" s="762"/>
      <c r="M80" s="762"/>
      <c r="N80" s="762"/>
      <c r="O80" s="762"/>
    </row>
    <row r="81" spans="2:15" ht="15" hidden="1">
      <c r="B81" s="802"/>
      <c r="C81" s="805">
        <f>C78/$O$78</f>
        <v>0.11429060310119989</v>
      </c>
      <c r="D81" s="805">
        <f t="shared" ref="D81:O81" si="31">D78/$O$78</f>
        <v>7.8169601614045001E-2</v>
      </c>
      <c r="E81" s="805">
        <f t="shared" si="31"/>
        <v>0.11819685982635778</v>
      </c>
      <c r="F81" s="805">
        <f t="shared" si="31"/>
        <v>5.943236482771147E-2</v>
      </c>
      <c r="G81" s="805">
        <f t="shared" si="31"/>
        <v>4.5096227386200144E-2</v>
      </c>
      <c r="H81" s="805">
        <f t="shared" si="31"/>
        <v>4.0518887415903843E-2</v>
      </c>
      <c r="I81" s="805">
        <f t="shared" si="31"/>
        <v>6.6672793861446394E-2</v>
      </c>
      <c r="J81" s="805">
        <f t="shared" si="31"/>
        <v>4.7842290793185277E-2</v>
      </c>
      <c r="K81" s="805">
        <f t="shared" si="31"/>
        <v>8.982788450945102E-2</v>
      </c>
      <c r="L81" s="805">
        <f t="shared" si="31"/>
        <v>0.11068853256352706</v>
      </c>
      <c r="M81" s="805">
        <f t="shared" si="31"/>
        <v>9.7425385241089651E-2</v>
      </c>
      <c r="N81" s="805">
        <f t="shared" si="31"/>
        <v>0.13183856885988252</v>
      </c>
      <c r="O81" s="805">
        <f t="shared" si="31"/>
        <v>1</v>
      </c>
    </row>
    <row r="82" spans="2:15" ht="15" hidden="1">
      <c r="B82" s="802"/>
      <c r="C82" s="805"/>
      <c r="D82" s="805"/>
      <c r="E82" s="805"/>
      <c r="F82" s="805"/>
      <c r="G82" s="805"/>
      <c r="H82" s="805"/>
      <c r="J82" s="805"/>
      <c r="K82" s="762"/>
      <c r="L82" s="762"/>
      <c r="M82" s="762"/>
      <c r="N82" s="762"/>
      <c r="O82" s="762"/>
    </row>
    <row r="83" spans="2:15" ht="15" hidden="1">
      <c r="B83" s="802"/>
      <c r="C83" s="805"/>
      <c r="D83" s="805"/>
      <c r="E83" s="805"/>
      <c r="F83" s="805"/>
      <c r="G83" s="805"/>
      <c r="H83" s="805"/>
      <c r="J83" s="805"/>
      <c r="K83" s="762"/>
      <c r="L83" s="762"/>
      <c r="M83" s="762"/>
      <c r="N83" s="762"/>
      <c r="O83" s="762"/>
    </row>
    <row r="84" spans="2:15" ht="15" hidden="1">
      <c r="B84" s="802"/>
      <c r="C84" s="805"/>
      <c r="D84" s="805"/>
      <c r="E84" s="805"/>
      <c r="F84" s="805"/>
      <c r="G84" s="805"/>
      <c r="H84" s="805"/>
      <c r="J84" s="805"/>
      <c r="K84" s="762"/>
      <c r="L84" s="762"/>
      <c r="M84" s="762"/>
      <c r="N84" s="762"/>
      <c r="O84" s="762"/>
    </row>
    <row r="85" spans="2:15" ht="15" hidden="1">
      <c r="C85" s="631" t="s">
        <v>66</v>
      </c>
      <c r="D85" s="631" t="s">
        <v>67</v>
      </c>
      <c r="E85" s="631" t="s">
        <v>68</v>
      </c>
      <c r="F85" s="631" t="s">
        <v>69</v>
      </c>
      <c r="G85" s="631" t="s">
        <v>70</v>
      </c>
      <c r="H85" s="631" t="s">
        <v>71</v>
      </c>
      <c r="I85" s="631" t="s">
        <v>72</v>
      </c>
      <c r="J85" s="631" t="s">
        <v>73</v>
      </c>
      <c r="K85" s="631" t="s">
        <v>74</v>
      </c>
      <c r="L85" s="631" t="s">
        <v>75</v>
      </c>
      <c r="M85" s="631" t="s">
        <v>76</v>
      </c>
      <c r="N85" s="631" t="s">
        <v>77</v>
      </c>
      <c r="O85" s="762"/>
    </row>
    <row r="86" spans="2:15" ht="15.75" hidden="1">
      <c r="B86" s="802" t="s">
        <v>251</v>
      </c>
      <c r="C86" s="803">
        <v>25635.129000000019</v>
      </c>
      <c r="D86" s="803">
        <v>18782.383000000002</v>
      </c>
      <c r="E86" s="803">
        <v>23233.314000000006</v>
      </c>
      <c r="F86" s="803">
        <v>10050.90399999999</v>
      </c>
      <c r="G86" s="803">
        <v>10421.193000000021</v>
      </c>
      <c r="H86" s="804">
        <v>7112.8619999999964</v>
      </c>
      <c r="I86" s="803">
        <v>12248.352170000004</v>
      </c>
      <c r="J86" s="803">
        <f>J87*(1-2%)</f>
        <v>9994.5133399999886</v>
      </c>
      <c r="K86" s="803">
        <f>K87*(1-2%)</f>
        <v>18765.530979999989</v>
      </c>
      <c r="L86" s="803">
        <f>L87*(1-2%)</f>
        <v>23123.433199999992</v>
      </c>
      <c r="M86" s="803">
        <f>M87*(1-2%)</f>
        <v>20352.689980000006</v>
      </c>
      <c r="N86" s="803">
        <f>N87*(1-2%)</f>
        <v>27541.790189199986</v>
      </c>
      <c r="O86" s="803">
        <f>SUM(C86:N86)</f>
        <v>207262.09485920001</v>
      </c>
    </row>
    <row r="87" spans="2:15" ht="15.75" hidden="1">
      <c r="B87" s="802" t="s">
        <v>252</v>
      </c>
      <c r="C87" s="803">
        <v>24363.189000000006</v>
      </c>
      <c r="D87" s="803">
        <v>16663.319000000007</v>
      </c>
      <c r="E87" s="803">
        <v>25195.88099999999</v>
      </c>
      <c r="F87" s="803">
        <v>12669.124999999985</v>
      </c>
      <c r="G87" s="803">
        <v>9613.1080000000075</v>
      </c>
      <c r="H87" s="803">
        <v>8637.3620000000101</v>
      </c>
      <c r="I87" s="803">
        <v>14212.558459999984</v>
      </c>
      <c r="J87" s="803">
        <v>10198.482999999989</v>
      </c>
      <c r="K87" s="803">
        <v>19148.500999999989</v>
      </c>
      <c r="L87" s="803">
        <v>23595.339999999993</v>
      </c>
      <c r="M87" s="803">
        <v>20768.051000000007</v>
      </c>
      <c r="N87" s="803">
        <v>28103.867539999985</v>
      </c>
      <c r="O87" s="803">
        <f>SUM(C87:N87)</f>
        <v>213168.78499999995</v>
      </c>
    </row>
    <row r="88" spans="2:15" ht="15" hidden="1">
      <c r="B88" s="802"/>
      <c r="C88" s="805"/>
      <c r="D88" s="805"/>
      <c r="E88" s="805"/>
      <c r="F88" s="805"/>
      <c r="G88" s="805"/>
      <c r="H88" s="805"/>
      <c r="J88" s="805"/>
      <c r="K88" s="762"/>
      <c r="L88" s="762"/>
      <c r="M88" s="762"/>
      <c r="N88" s="762"/>
      <c r="O88" s="762"/>
    </row>
    <row r="89" spans="2:15" ht="15" hidden="1">
      <c r="B89" s="802"/>
      <c r="C89" s="805"/>
      <c r="D89" s="805"/>
      <c r="E89" s="805"/>
      <c r="F89" s="805"/>
      <c r="G89" s="805"/>
      <c r="H89" s="805"/>
      <c r="J89" s="805"/>
      <c r="K89" s="762"/>
      <c r="L89" s="762"/>
      <c r="M89" s="762"/>
      <c r="N89" s="762"/>
      <c r="O89" s="762"/>
    </row>
    <row r="90" spans="2:15" ht="15" hidden="1">
      <c r="B90" s="802" t="s">
        <v>254</v>
      </c>
      <c r="C90" s="805" t="s">
        <v>66</v>
      </c>
      <c r="D90" s="805" t="s">
        <v>67</v>
      </c>
      <c r="E90" s="805" t="s">
        <v>68</v>
      </c>
      <c r="F90" s="805" t="s">
        <v>69</v>
      </c>
      <c r="G90" s="805" t="s">
        <v>70</v>
      </c>
      <c r="H90" s="805" t="s">
        <v>71</v>
      </c>
      <c r="I90" s="805" t="s">
        <v>72</v>
      </c>
      <c r="J90" s="807" t="s">
        <v>73</v>
      </c>
      <c r="K90" s="762"/>
      <c r="L90" s="762"/>
      <c r="M90" s="762"/>
      <c r="N90" s="762"/>
      <c r="O90" s="762"/>
    </row>
    <row r="91" spans="2:15" ht="15.75" hidden="1">
      <c r="B91" s="802"/>
      <c r="C91" s="808">
        <v>135194.261</v>
      </c>
      <c r="D91" s="808">
        <v>134825.22300000003</v>
      </c>
      <c r="E91" s="808">
        <v>128436.74900000003</v>
      </c>
      <c r="F91" s="808">
        <v>110911.12499999999</v>
      </c>
      <c r="G91" s="808">
        <v>99095.645000000004</v>
      </c>
      <c r="H91" s="808">
        <v>94448.523000000001</v>
      </c>
      <c r="I91" s="808">
        <v>97363.634499999986</v>
      </c>
      <c r="J91" s="809">
        <v>101414.569</v>
      </c>
      <c r="K91" s="762"/>
      <c r="L91" s="762"/>
      <c r="M91" s="762"/>
      <c r="N91" s="762"/>
      <c r="O91" s="762"/>
    </row>
    <row r="92" spans="2:15" ht="15.75" hidden="1">
      <c r="B92" s="802"/>
      <c r="C92" s="810">
        <v>135247.541</v>
      </c>
      <c r="D92" s="810">
        <v>134872.133</v>
      </c>
      <c r="E92" s="810">
        <v>128487.43799999999</v>
      </c>
      <c r="F92" s="810">
        <v>110776.32500000001</v>
      </c>
      <c r="G92" s="810">
        <v>98201.243999999992</v>
      </c>
      <c r="H92" s="810">
        <v>93255.592000000004</v>
      </c>
      <c r="I92" s="810">
        <v>96459.44</v>
      </c>
      <c r="J92" s="809">
        <v>87181.083519999971</v>
      </c>
      <c r="K92" s="762"/>
      <c r="L92" s="762"/>
      <c r="M92" s="762"/>
      <c r="N92" s="762"/>
      <c r="O92" s="762"/>
    </row>
    <row r="93" spans="2:15" ht="15.75" hidden="1">
      <c r="B93" s="802"/>
      <c r="C93" s="811">
        <v>25547.696</v>
      </c>
      <c r="D93" s="811">
        <v>18799.185000000001</v>
      </c>
      <c r="E93" s="811">
        <v>23242.983</v>
      </c>
      <c r="F93" s="811">
        <v>10011.218000000001</v>
      </c>
      <c r="G93" s="811">
        <v>10344.143</v>
      </c>
      <c r="H93" s="811">
        <v>7108.1249999999991</v>
      </c>
      <c r="I93" s="811">
        <v>12112.906000000001</v>
      </c>
      <c r="J93" s="809">
        <f>J91-J92</f>
        <v>14233.485480000032</v>
      </c>
      <c r="K93" s="762"/>
      <c r="L93" s="762"/>
      <c r="M93" s="762"/>
      <c r="N93" s="762"/>
      <c r="O93" s="762"/>
    </row>
    <row r="94" spans="2:15" ht="15.75" hidden="1">
      <c r="B94" s="802"/>
      <c r="C94" s="812">
        <f>C93/C91</f>
        <v>0.18897026997322025</v>
      </c>
      <c r="D94" s="812">
        <f t="shared" ref="D94:I94" si="32">D93/D91</f>
        <v>0.13943373933822456</v>
      </c>
      <c r="E94" s="812">
        <f t="shared" si="32"/>
        <v>0.18096832239190355</v>
      </c>
      <c r="F94" s="812">
        <f t="shared" si="32"/>
        <v>9.0263424881859261E-2</v>
      </c>
      <c r="G94" s="812">
        <f t="shared" si="32"/>
        <v>0.10438544499104879</v>
      </c>
      <c r="H94" s="813">
        <f t="shared" si="32"/>
        <v>7.5259249951425911E-2</v>
      </c>
      <c r="I94" s="812">
        <f t="shared" si="32"/>
        <v>0.12440893422071259</v>
      </c>
      <c r="J94" s="813">
        <f>J93/J91</f>
        <v>0.14034951408214369</v>
      </c>
      <c r="K94" s="762"/>
      <c r="L94" s="762"/>
      <c r="M94" s="762"/>
      <c r="N94" s="762"/>
      <c r="O94" s="762"/>
    </row>
    <row r="95" spans="2:15" ht="15.75" hidden="1">
      <c r="B95" s="802"/>
      <c r="C95" s="805"/>
      <c r="D95" s="805"/>
      <c r="E95" s="805"/>
      <c r="F95" s="805"/>
      <c r="G95" s="805"/>
      <c r="H95" s="813">
        <v>0.09</v>
      </c>
      <c r="J95" s="805"/>
      <c r="K95" s="762"/>
      <c r="L95" s="762"/>
      <c r="M95" s="762"/>
      <c r="N95" s="762"/>
      <c r="O95" s="762"/>
    </row>
    <row r="96" spans="2:15" ht="15.75" hidden="1">
      <c r="B96" s="802"/>
      <c r="C96" s="805" t="s">
        <v>66</v>
      </c>
      <c r="D96" s="805" t="s">
        <v>67</v>
      </c>
      <c r="E96" s="805" t="s">
        <v>68</v>
      </c>
      <c r="F96" s="805" t="s">
        <v>69</v>
      </c>
      <c r="G96" s="805" t="s">
        <v>70</v>
      </c>
      <c r="H96" s="805" t="s">
        <v>71</v>
      </c>
      <c r="I96" s="805" t="s">
        <v>72</v>
      </c>
      <c r="J96" s="805" t="s">
        <v>73</v>
      </c>
      <c r="K96" s="805" t="s">
        <v>74</v>
      </c>
      <c r="L96" s="805" t="s">
        <v>75</v>
      </c>
      <c r="M96" s="805" t="s">
        <v>76</v>
      </c>
      <c r="N96" s="805" t="s">
        <v>77</v>
      </c>
      <c r="O96" s="814"/>
    </row>
    <row r="97" spans="2:15" ht="15.75" hidden="1">
      <c r="B97" s="802" t="s">
        <v>255</v>
      </c>
      <c r="C97" s="815">
        <f>C94</f>
        <v>0.18897026997322025</v>
      </c>
      <c r="D97" s="815">
        <f>D94</f>
        <v>0.13943373933822456</v>
      </c>
      <c r="E97" s="815">
        <f>E94</f>
        <v>0.18096832239190355</v>
      </c>
      <c r="F97" s="816">
        <v>0.105</v>
      </c>
      <c r="G97" s="815">
        <f>G94</f>
        <v>0.10438544499104879</v>
      </c>
      <c r="H97" s="815">
        <f>H109</f>
        <v>9.5625860283417241E-2</v>
      </c>
      <c r="I97" s="817">
        <v>0.13</v>
      </c>
      <c r="J97" s="818">
        <v>0.14000000000000001</v>
      </c>
      <c r="K97" s="819">
        <f>K109</f>
        <v>0.18055787046825489</v>
      </c>
      <c r="L97" s="819">
        <f>L109</f>
        <v>0.19016798263295084</v>
      </c>
      <c r="M97" s="819">
        <f>M109</f>
        <v>0.16180168795482142</v>
      </c>
      <c r="N97" s="818">
        <v>0.19500000000000001</v>
      </c>
      <c r="O97" s="814"/>
    </row>
    <row r="98" spans="2:15" ht="15.75" hidden="1">
      <c r="B98" s="802"/>
      <c r="C98" s="815"/>
      <c r="D98" s="815"/>
      <c r="E98" s="815"/>
      <c r="F98" s="815"/>
      <c r="G98" s="815"/>
      <c r="H98" s="815"/>
      <c r="I98" s="819"/>
      <c r="J98" s="819"/>
      <c r="K98" s="819"/>
      <c r="L98" s="819"/>
      <c r="M98" s="819"/>
      <c r="N98" s="819"/>
      <c r="O98" s="814"/>
    </row>
    <row r="99" spans="2:15" ht="15.75" hidden="1">
      <c r="B99" s="820"/>
      <c r="C99" s="821">
        <f>C45-C39</f>
        <v>109429.25055188115</v>
      </c>
      <c r="D99" s="821">
        <f t="shared" ref="D99:N99" si="33">D45-D39</f>
        <v>115965.61546516267</v>
      </c>
      <c r="E99" s="821">
        <f t="shared" si="33"/>
        <v>105241.8008067066</v>
      </c>
      <c r="F99" s="821">
        <f t="shared" si="33"/>
        <v>100859.87036827843</v>
      </c>
      <c r="G99" s="821">
        <f t="shared" si="33"/>
        <v>87628.775479145406</v>
      </c>
      <c r="H99" s="821">
        <f t="shared" si="33"/>
        <v>86112.733198915375</v>
      </c>
      <c r="I99" s="821">
        <f t="shared" si="33"/>
        <v>84253.793497435909</v>
      </c>
      <c r="J99" s="821">
        <f t="shared" si="33"/>
        <v>87386.291900803801</v>
      </c>
      <c r="K99" s="821">
        <f t="shared" si="33"/>
        <v>89140.291719084853</v>
      </c>
      <c r="L99" s="821">
        <f t="shared" si="33"/>
        <v>103035.35018966314</v>
      </c>
      <c r="M99" s="821">
        <f t="shared" si="33"/>
        <v>111847.48785880012</v>
      </c>
      <c r="N99" s="821">
        <f t="shared" si="33"/>
        <v>112144.39647606688</v>
      </c>
      <c r="O99" s="804">
        <f>SUM(C99:N99)</f>
        <v>1193045.6575119444</v>
      </c>
    </row>
    <row r="100" spans="2:15" ht="15.75" hidden="1">
      <c r="B100" s="802" t="s">
        <v>256</v>
      </c>
      <c r="C100" s="821">
        <f>C99/(1-C97)</f>
        <v>134926.31219359601</v>
      </c>
      <c r="D100" s="821">
        <f t="shared" ref="D100:N100" si="34">D99/(1-D97)</f>
        <v>134755.01046948449</v>
      </c>
      <c r="E100" s="821">
        <f t="shared" si="34"/>
        <v>128495.39728921742</v>
      </c>
      <c r="F100" s="821">
        <f t="shared" si="34"/>
        <v>112692.59259025523</v>
      </c>
      <c r="G100" s="821">
        <f t="shared" si="34"/>
        <v>97842.06273676471</v>
      </c>
      <c r="H100" s="821">
        <f t="shared" si="34"/>
        <v>95218.040208338789</v>
      </c>
      <c r="I100" s="821">
        <f t="shared" si="34"/>
        <v>96843.440801650475</v>
      </c>
      <c r="J100" s="821">
        <f t="shared" si="34"/>
        <v>101611.96732651605</v>
      </c>
      <c r="K100" s="821">
        <f t="shared" si="34"/>
        <v>108781.68025120017</v>
      </c>
      <c r="L100" s="821">
        <f t="shared" si="34"/>
        <v>127230.52186137917</v>
      </c>
      <c r="M100" s="821">
        <f t="shared" si="34"/>
        <v>133437.97792421654</v>
      </c>
      <c r="N100" s="821">
        <f t="shared" si="34"/>
        <v>139309.80928703962</v>
      </c>
      <c r="O100" s="804">
        <f>SUM(C100:N100)</f>
        <v>1411144.8129396588</v>
      </c>
    </row>
    <row r="101" spans="2:15" ht="15.75" hidden="1">
      <c r="B101" s="820" t="s">
        <v>257</v>
      </c>
      <c r="C101" s="822">
        <f>C100-C99</f>
        <v>25497.061641714856</v>
      </c>
      <c r="D101" s="822">
        <f t="shared" ref="D101:N101" si="35">D100-D99</f>
        <v>18789.395004321821</v>
      </c>
      <c r="E101" s="822">
        <f t="shared" si="35"/>
        <v>23253.596482510824</v>
      </c>
      <c r="F101" s="822">
        <f t="shared" si="35"/>
        <v>11832.722221976801</v>
      </c>
      <c r="G101" s="822">
        <f t="shared" si="35"/>
        <v>10213.287257619304</v>
      </c>
      <c r="H101" s="822">
        <f t="shared" si="35"/>
        <v>9105.3070094234135</v>
      </c>
      <c r="I101" s="822">
        <f t="shared" si="35"/>
        <v>12589.647304214566</v>
      </c>
      <c r="J101" s="822">
        <f t="shared" si="35"/>
        <v>14225.675425712252</v>
      </c>
      <c r="K101" s="822">
        <f t="shared" si="35"/>
        <v>19641.388532115321</v>
      </c>
      <c r="L101" s="822">
        <f t="shared" si="35"/>
        <v>24195.171671716031</v>
      </c>
      <c r="M101" s="822">
        <f t="shared" si="35"/>
        <v>21590.490065416423</v>
      </c>
      <c r="N101" s="822">
        <f t="shared" si="35"/>
        <v>27165.412810972746</v>
      </c>
      <c r="O101" s="823">
        <f>SUM(C101:N101)</f>
        <v>218099.15542771437</v>
      </c>
    </row>
    <row r="102" spans="2:15" ht="15.75" hidden="1">
      <c r="B102" s="824"/>
      <c r="C102" s="825"/>
      <c r="D102" s="825"/>
      <c r="E102" s="825"/>
      <c r="F102" s="825"/>
      <c r="G102" s="825"/>
      <c r="H102" s="826"/>
      <c r="I102" s="827"/>
      <c r="J102" s="825"/>
      <c r="K102" s="828"/>
      <c r="L102" s="828"/>
      <c r="M102" s="828"/>
      <c r="N102" s="828"/>
      <c r="O102" s="829">
        <f>O50</f>
        <v>210595.16977371107</v>
      </c>
    </row>
    <row r="103" spans="2:15" ht="15.75" hidden="1">
      <c r="B103" s="824"/>
      <c r="C103" s="825"/>
      <c r="D103" s="825"/>
      <c r="E103" s="825"/>
      <c r="F103" s="825"/>
      <c r="G103" s="825"/>
      <c r="H103" s="826"/>
      <c r="I103" s="827"/>
      <c r="J103" s="825"/>
      <c r="K103" s="828"/>
      <c r="L103" s="828"/>
      <c r="M103" s="828"/>
      <c r="N103" s="828"/>
      <c r="O103" s="829">
        <f>O102-O101</f>
        <v>-7503.985654003307</v>
      </c>
    </row>
    <row r="104" spans="2:15" ht="15.75" hidden="1">
      <c r="B104" s="824"/>
      <c r="C104" s="822">
        <f>C101*(1+$O$104)</f>
        <v>24619.802009950352</v>
      </c>
      <c r="D104" s="822">
        <f t="shared" ref="D104:N104" si="36">D101*(1+$O$104)</f>
        <v>18142.921384177233</v>
      </c>
      <c r="E104" s="822">
        <f t="shared" si="36"/>
        <v>22453.526193075078</v>
      </c>
      <c r="F104" s="822">
        <f t="shared" si="36"/>
        <v>11425.60199435653</v>
      </c>
      <c r="G104" s="822">
        <f t="shared" si="36"/>
        <v>9861.8858002817433</v>
      </c>
      <c r="H104" s="822">
        <f t="shared" si="36"/>
        <v>8792.0270563671329</v>
      </c>
      <c r="I104" s="822">
        <f t="shared" si="36"/>
        <v>12156.48408276826</v>
      </c>
      <c r="J104" s="822">
        <f t="shared" si="36"/>
        <v>13736.222524788789</v>
      </c>
      <c r="K104" s="822">
        <f t="shared" si="36"/>
        <v>18965.600964388825</v>
      </c>
      <c r="L104" s="822">
        <f t="shared" si="36"/>
        <v>23362.705260900977</v>
      </c>
      <c r="M104" s="822">
        <f t="shared" si="36"/>
        <v>20847.641119504377</v>
      </c>
      <c r="N104" s="822">
        <f t="shared" si="36"/>
        <v>26230.751383151768</v>
      </c>
      <c r="O104" s="825">
        <f>O103/O101</f>
        <v>-3.4406303129818343E-2</v>
      </c>
    </row>
    <row r="105" spans="2:15" ht="15" hidden="1">
      <c r="B105" s="802" t="s">
        <v>258</v>
      </c>
      <c r="C105" s="805" t="s">
        <v>66</v>
      </c>
      <c r="D105" s="805" t="s">
        <v>67</v>
      </c>
      <c r="E105" s="805" t="s">
        <v>68</v>
      </c>
      <c r="F105" s="805" t="s">
        <v>69</v>
      </c>
      <c r="G105" s="805" t="s">
        <v>70</v>
      </c>
      <c r="H105" s="805" t="s">
        <v>71</v>
      </c>
      <c r="I105" s="805" t="s">
        <v>72</v>
      </c>
      <c r="J105" s="805" t="s">
        <v>73</v>
      </c>
      <c r="K105" s="805" t="s">
        <v>74</v>
      </c>
      <c r="L105" s="805" t="s">
        <v>75</v>
      </c>
      <c r="M105" s="805" t="s">
        <v>76</v>
      </c>
      <c r="N105" s="805" t="s">
        <v>77</v>
      </c>
      <c r="O105" s="762" t="s">
        <v>259</v>
      </c>
    </row>
    <row r="106" spans="2:15" ht="15.75" hidden="1">
      <c r="B106" s="802"/>
      <c r="C106" s="808">
        <v>135749.92299999998</v>
      </c>
      <c r="D106" s="808">
        <v>124830.88800000002</v>
      </c>
      <c r="E106" s="808">
        <v>126200.219</v>
      </c>
      <c r="F106" s="808">
        <v>111358.44599999998</v>
      </c>
      <c r="G106" s="808">
        <v>95526.819999999992</v>
      </c>
      <c r="H106" s="808">
        <v>90225.353000000003</v>
      </c>
      <c r="I106" s="808">
        <v>96127.563999999984</v>
      </c>
      <c r="J106" s="808">
        <v>94666.372000000018</v>
      </c>
      <c r="K106" s="808">
        <v>105637.533</v>
      </c>
      <c r="L106" s="808">
        <v>123266.07600000002</v>
      </c>
      <c r="M106" s="808">
        <v>128188.50199999999</v>
      </c>
      <c r="N106" s="808">
        <v>136380.43400000001</v>
      </c>
      <c r="O106" s="761">
        <f>SUM(C106:N106)</f>
        <v>1368158.1300000004</v>
      </c>
    </row>
    <row r="107" spans="2:15" ht="15.75" hidden="1">
      <c r="B107" s="802"/>
      <c r="C107" s="810">
        <v>135715.15</v>
      </c>
      <c r="D107" s="810">
        <v>124905.94699999999</v>
      </c>
      <c r="E107" s="810">
        <v>126109.326</v>
      </c>
      <c r="F107" s="810">
        <v>111364.96699999999</v>
      </c>
      <c r="G107" s="810">
        <v>95508.878000000012</v>
      </c>
      <c r="H107" s="810">
        <v>90253.709999999992</v>
      </c>
      <c r="I107" s="810">
        <v>96129.972999999998</v>
      </c>
      <c r="J107" s="810">
        <v>94670.59</v>
      </c>
      <c r="K107" s="810">
        <v>105640.93700000001</v>
      </c>
      <c r="L107" s="810">
        <v>123239.349</v>
      </c>
      <c r="M107" s="810">
        <v>128263.446</v>
      </c>
      <c r="N107" s="810">
        <v>136411.117</v>
      </c>
      <c r="O107" s="761">
        <f>SUM(C107:N107)</f>
        <v>1368213.39</v>
      </c>
    </row>
    <row r="108" spans="2:15" ht="15.75" hidden="1">
      <c r="B108" s="802"/>
      <c r="C108" s="811">
        <v>24269.095000000001</v>
      </c>
      <c r="D108" s="811">
        <v>16706.058000000001</v>
      </c>
      <c r="E108" s="811">
        <v>25110.445000000003</v>
      </c>
      <c r="F108" s="811">
        <v>12669.784</v>
      </c>
      <c r="G108" s="811">
        <v>9557.0770000000011</v>
      </c>
      <c r="H108" s="811">
        <v>8627.8770000000004</v>
      </c>
      <c r="I108" s="811">
        <v>14183.938</v>
      </c>
      <c r="J108" s="811">
        <v>10152.73</v>
      </c>
      <c r="K108" s="811">
        <v>19073.688000000002</v>
      </c>
      <c r="L108" s="811">
        <v>23441.261000000002</v>
      </c>
      <c r="M108" s="811">
        <v>20741.115999999998</v>
      </c>
      <c r="N108" s="811">
        <v>28096.829999999998</v>
      </c>
      <c r="O108" s="761">
        <f>SUM(C108:N108)</f>
        <v>212629.899</v>
      </c>
    </row>
    <row r="109" spans="2:15" ht="15" hidden="1">
      <c r="B109" s="802"/>
      <c r="C109" s="812">
        <f t="shared" ref="C109:N109" si="37">C108/C106</f>
        <v>0.17877796512635963</v>
      </c>
      <c r="D109" s="812">
        <f t="shared" si="37"/>
        <v>0.13382952142421672</v>
      </c>
      <c r="E109" s="812">
        <f t="shared" si="37"/>
        <v>0.19897306992787392</v>
      </c>
      <c r="F109" s="812">
        <f t="shared" si="37"/>
        <v>0.11377479172078248</v>
      </c>
      <c r="G109" s="812">
        <f t="shared" si="37"/>
        <v>0.10004600802162159</v>
      </c>
      <c r="H109" s="812">
        <f t="shared" si="37"/>
        <v>9.5625860283417241E-2</v>
      </c>
      <c r="I109" s="812">
        <f t="shared" si="37"/>
        <v>0.14755328658905786</v>
      </c>
      <c r="J109" s="812">
        <f t="shared" si="37"/>
        <v>0.10724748171399236</v>
      </c>
      <c r="K109" s="812">
        <f t="shared" si="37"/>
        <v>0.18055787046825489</v>
      </c>
      <c r="L109" s="812">
        <f t="shared" si="37"/>
        <v>0.19016798263295084</v>
      </c>
      <c r="M109" s="812">
        <f t="shared" si="37"/>
        <v>0.16180168795482142</v>
      </c>
      <c r="N109" s="812">
        <f t="shared" si="37"/>
        <v>0.20601804214818673</v>
      </c>
      <c r="O109" s="812">
        <f>O108/O106</f>
        <v>0.15541324817475591</v>
      </c>
    </row>
    <row r="110" spans="2:15" ht="15" hidden="1">
      <c r="B110" s="802"/>
      <c r="C110" s="805"/>
      <c r="D110" s="805"/>
      <c r="E110" s="805"/>
      <c r="F110" s="805"/>
      <c r="G110" s="805"/>
      <c r="H110" s="805"/>
      <c r="J110" s="805"/>
      <c r="K110" s="762"/>
      <c r="L110" s="762"/>
      <c r="M110" s="762"/>
      <c r="N110" s="762"/>
      <c r="O110" s="762"/>
    </row>
    <row r="111" spans="2:15" ht="15" hidden="1">
      <c r="B111" s="802"/>
      <c r="C111" s="805"/>
      <c r="D111" s="805"/>
      <c r="E111" s="805"/>
      <c r="F111" s="805"/>
      <c r="G111" s="805"/>
      <c r="H111" s="805"/>
      <c r="J111" s="805"/>
      <c r="K111" s="762"/>
      <c r="L111" s="762"/>
      <c r="M111" s="762"/>
      <c r="N111" s="762"/>
      <c r="O111" s="762"/>
    </row>
    <row r="112" spans="2:15" ht="15" hidden="1">
      <c r="B112" s="802"/>
      <c r="C112" s="805"/>
      <c r="D112" s="805"/>
      <c r="E112" s="805"/>
      <c r="F112" s="805"/>
      <c r="G112" s="805"/>
      <c r="H112" s="805"/>
      <c r="J112" s="805"/>
      <c r="K112" s="762"/>
      <c r="L112" s="762"/>
      <c r="M112" s="762"/>
      <c r="N112" s="762"/>
      <c r="O112" s="762"/>
    </row>
    <row r="113" spans="1:20" ht="15" hidden="1">
      <c r="B113" s="802"/>
      <c r="C113" s="805"/>
      <c r="D113" s="805"/>
      <c r="E113" s="805"/>
      <c r="F113" s="805"/>
      <c r="G113" s="805"/>
      <c r="H113" s="805"/>
      <c r="I113" s="830">
        <v>44.313000000000002</v>
      </c>
      <c r="J113" s="805"/>
      <c r="K113" s="762"/>
      <c r="L113" s="762"/>
      <c r="M113" s="762"/>
      <c r="N113" s="762"/>
      <c r="O113" s="762"/>
    </row>
    <row r="114" spans="1:20" ht="15" hidden="1">
      <c r="B114" s="831"/>
      <c r="C114" s="832" t="s">
        <v>66</v>
      </c>
      <c r="D114" s="832" t="s">
        <v>67</v>
      </c>
      <c r="E114" s="832" t="s">
        <v>68</v>
      </c>
      <c r="F114" s="832" t="s">
        <v>69</v>
      </c>
      <c r="G114" s="832" t="s">
        <v>70</v>
      </c>
      <c r="H114" s="832" t="s">
        <v>71</v>
      </c>
      <c r="I114" s="832" t="s">
        <v>72</v>
      </c>
      <c r="J114" s="832" t="s">
        <v>73</v>
      </c>
      <c r="K114" s="832" t="s">
        <v>74</v>
      </c>
      <c r="L114" s="832" t="s">
        <v>75</v>
      </c>
      <c r="M114" s="832" t="s">
        <v>76</v>
      </c>
      <c r="N114" s="832" t="s">
        <v>77</v>
      </c>
      <c r="O114" s="832" t="s">
        <v>130</v>
      </c>
      <c r="P114" s="762"/>
      <c r="S114" s="833" t="s">
        <v>260</v>
      </c>
    </row>
    <row r="115" spans="1:20" ht="33" hidden="1" customHeight="1">
      <c r="A115" s="631" t="s">
        <v>123</v>
      </c>
      <c r="B115" s="834" t="s">
        <v>261</v>
      </c>
      <c r="C115" s="835">
        <v>80.759</v>
      </c>
      <c r="D115" s="835">
        <v>18.702000000000002</v>
      </c>
      <c r="E115" s="835">
        <v>4.5999999999999999E-2</v>
      </c>
      <c r="F115" s="835">
        <v>0</v>
      </c>
      <c r="G115" s="835">
        <v>20.684999999999999</v>
      </c>
      <c r="H115" s="835">
        <v>0</v>
      </c>
      <c r="I115" s="835">
        <v>44.313000000000002</v>
      </c>
      <c r="J115" s="835">
        <v>38.862000000000002</v>
      </c>
      <c r="K115" s="836"/>
      <c r="L115" s="836"/>
      <c r="M115" s="837"/>
      <c r="N115" s="837"/>
      <c r="O115" s="835">
        <f>SUM(C115:N115)</f>
        <v>203.36699999999999</v>
      </c>
      <c r="P115" s="762">
        <f>O115/8</f>
        <v>25.420874999999999</v>
      </c>
      <c r="S115" s="838">
        <f>SUM(C115:J115)</f>
        <v>203.36699999999999</v>
      </c>
      <c r="T115" s="632">
        <f>(S115-S116)/S116</f>
        <v>-0.21181691341756451</v>
      </c>
    </row>
    <row r="116" spans="1:20" ht="15.75" hidden="1">
      <c r="A116" s="631" t="s">
        <v>262</v>
      </c>
      <c r="B116" s="831"/>
      <c r="C116" s="835">
        <v>91.900999999999996</v>
      </c>
      <c r="D116" s="835">
        <v>0</v>
      </c>
      <c r="E116" s="835">
        <v>38.072000000000003</v>
      </c>
      <c r="F116" s="835">
        <v>0</v>
      </c>
      <c r="G116" s="835">
        <v>27.456</v>
      </c>
      <c r="H116" s="835">
        <v>36.640999999999998</v>
      </c>
      <c r="I116" s="835">
        <v>25.613</v>
      </c>
      <c r="J116" s="835">
        <v>38.337000000000003</v>
      </c>
      <c r="K116" s="836">
        <v>69.623000000000005</v>
      </c>
      <c r="L116" s="836">
        <v>141.26400000000001</v>
      </c>
      <c r="M116" s="837">
        <v>21.239000000000001</v>
      </c>
      <c r="N116" s="837">
        <v>0.72199999999999998</v>
      </c>
      <c r="O116" s="835">
        <f>SUM(C116:N116)</f>
        <v>490.86799999999994</v>
      </c>
      <c r="P116" s="762"/>
      <c r="S116" s="838">
        <f>SUM(C116:J116)</f>
        <v>258.02</v>
      </c>
    </row>
    <row r="117" spans="1:20" s="845" customFormat="1" ht="15.75" hidden="1">
      <c r="A117" s="839" t="s">
        <v>263</v>
      </c>
      <c r="B117" s="840"/>
      <c r="C117" s="841">
        <v>33</v>
      </c>
      <c r="D117" s="841">
        <v>33</v>
      </c>
      <c r="E117" s="841">
        <v>33</v>
      </c>
      <c r="F117" s="841">
        <v>16</v>
      </c>
      <c r="G117" s="841">
        <v>16</v>
      </c>
      <c r="H117" s="841">
        <v>16</v>
      </c>
      <c r="I117" s="841">
        <v>16</v>
      </c>
      <c r="J117" s="841">
        <v>39</v>
      </c>
      <c r="K117" s="842">
        <v>58</v>
      </c>
      <c r="L117" s="842">
        <v>58</v>
      </c>
      <c r="M117" s="843">
        <v>58</v>
      </c>
      <c r="N117" s="843">
        <v>58</v>
      </c>
      <c r="O117" s="843">
        <f>SUM(C117:N117)</f>
        <v>434</v>
      </c>
      <c r="P117" s="844"/>
      <c r="S117" s="842"/>
    </row>
    <row r="118" spans="1:20" hidden="1">
      <c r="B118" s="846"/>
      <c r="C118" s="846"/>
      <c r="D118" s="846"/>
      <c r="E118" s="846"/>
      <c r="F118" s="846"/>
      <c r="G118" s="846"/>
      <c r="H118" s="846"/>
      <c r="I118" s="846"/>
      <c r="J118" s="846"/>
      <c r="K118" s="846"/>
      <c r="L118" s="846"/>
      <c r="M118" s="846"/>
      <c r="N118" s="846"/>
      <c r="O118" s="846"/>
      <c r="P118" s="846"/>
      <c r="Q118" s="846"/>
      <c r="R118" s="846"/>
      <c r="S118" s="846"/>
    </row>
    <row r="119" spans="1:20" ht="33" hidden="1" customHeight="1">
      <c r="A119" s="631" t="s">
        <v>123</v>
      </c>
      <c r="B119" s="834" t="s">
        <v>264</v>
      </c>
      <c r="C119" s="835">
        <v>2.4119999999999999</v>
      </c>
      <c r="D119" s="835">
        <v>4.5069999999999997</v>
      </c>
      <c r="E119" s="835">
        <v>7.8620000000000001</v>
      </c>
      <c r="F119" s="835">
        <v>2.774</v>
      </c>
      <c r="G119" s="835">
        <v>2.798</v>
      </c>
      <c r="H119" s="835">
        <v>2.6580000000000004</v>
      </c>
      <c r="I119" s="835">
        <v>2.2800000000000002</v>
      </c>
      <c r="J119" s="835">
        <v>2.2429999999999999</v>
      </c>
      <c r="K119" s="836"/>
      <c r="L119" s="836"/>
      <c r="M119" s="837"/>
      <c r="N119" s="837"/>
      <c r="O119" s="835">
        <f>SUM(C119:N119)</f>
        <v>27.534000000000002</v>
      </c>
      <c r="P119" s="762">
        <f>O119/8</f>
        <v>3.4417500000000003</v>
      </c>
      <c r="S119" s="838">
        <f>SUM(C119:J119)</f>
        <v>27.534000000000002</v>
      </c>
      <c r="T119" s="847">
        <f>(S119-S120)/S120</f>
        <v>0.72832841629527356</v>
      </c>
    </row>
    <row r="120" spans="1:20" ht="15.75" hidden="1">
      <c r="A120" s="631" t="s">
        <v>262</v>
      </c>
      <c r="B120" s="831"/>
      <c r="C120" s="835">
        <v>2.5150000000000001</v>
      </c>
      <c r="D120" s="835">
        <v>2.6640000000000001</v>
      </c>
      <c r="E120" s="835">
        <v>2.593</v>
      </c>
      <c r="F120" s="835">
        <v>0</v>
      </c>
      <c r="G120" s="835">
        <v>0</v>
      </c>
      <c r="H120" s="835">
        <v>3.6640000000000001</v>
      </c>
      <c r="I120" s="835">
        <v>2.1579999999999999</v>
      </c>
      <c r="J120" s="835">
        <v>2.3370000000000002</v>
      </c>
      <c r="K120" s="836">
        <v>2.2909999999999999</v>
      </c>
      <c r="L120" s="836">
        <v>9.5280000000000005</v>
      </c>
      <c r="M120" s="837">
        <v>2.3780000000000001</v>
      </c>
      <c r="N120" s="837">
        <v>2.4430000000000001</v>
      </c>
      <c r="O120" s="835">
        <f>SUM(C120:N120)</f>
        <v>32.570999999999998</v>
      </c>
      <c r="P120" s="762"/>
      <c r="S120" s="838">
        <f>SUM(C120:J120)</f>
        <v>15.930999999999999</v>
      </c>
      <c r="T120" s="632">
        <f>O120*(1+T119)</f>
        <v>56.293384847153355</v>
      </c>
    </row>
    <row r="121" spans="1:20" s="845" customFormat="1" ht="15.75" hidden="1">
      <c r="A121" s="839" t="s">
        <v>263</v>
      </c>
      <c r="B121" s="840"/>
      <c r="C121" s="848">
        <v>4.4000000000000004</v>
      </c>
      <c r="D121" s="848">
        <v>4.4000000000000004</v>
      </c>
      <c r="E121" s="848">
        <v>4.4000000000000004</v>
      </c>
      <c r="F121" s="848">
        <v>4.4000000000000004</v>
      </c>
      <c r="G121" s="849">
        <v>2.5</v>
      </c>
      <c r="H121" s="849">
        <v>2.5</v>
      </c>
      <c r="I121" s="849">
        <v>2.5</v>
      </c>
      <c r="J121" s="849">
        <v>2.5</v>
      </c>
      <c r="K121" s="848">
        <v>4.4000000000000004</v>
      </c>
      <c r="L121" s="848">
        <v>4.4000000000000004</v>
      </c>
      <c r="M121" s="848">
        <v>4.4000000000000004</v>
      </c>
      <c r="N121" s="848">
        <v>4.4000000000000004</v>
      </c>
      <c r="O121" s="843">
        <f>SUM(C121:N121)</f>
        <v>45.199999999999996</v>
      </c>
      <c r="P121" s="844"/>
      <c r="S121" s="842"/>
    </row>
    <row r="122" spans="1:20" hidden="1">
      <c r="B122" s="846"/>
      <c r="C122" s="846"/>
      <c r="D122" s="846"/>
      <c r="E122" s="846"/>
      <c r="F122" s="846"/>
      <c r="G122" s="846"/>
      <c r="H122" s="846"/>
      <c r="I122" s="846"/>
      <c r="J122" s="846"/>
      <c r="K122" s="846"/>
      <c r="L122" s="846"/>
      <c r="M122" s="846"/>
      <c r="N122" s="846"/>
      <c r="O122" s="846"/>
      <c r="P122" s="846"/>
      <c r="Q122" s="846"/>
      <c r="R122" s="846"/>
      <c r="S122" s="846"/>
    </row>
    <row r="123" spans="1:20" ht="33" hidden="1" customHeight="1">
      <c r="A123" s="631" t="s">
        <v>123</v>
      </c>
      <c r="B123" s="834" t="s">
        <v>265</v>
      </c>
      <c r="C123" s="835">
        <v>3.2080000000000002</v>
      </c>
      <c r="D123" s="835">
        <v>3.51</v>
      </c>
      <c r="E123" s="835">
        <v>2.3420000000000001</v>
      </c>
      <c r="F123" s="835">
        <v>2.524</v>
      </c>
      <c r="G123" s="835">
        <v>2.6040000000000001</v>
      </c>
      <c r="H123" s="835">
        <v>2.3719999999999999</v>
      </c>
      <c r="I123" s="835">
        <v>2.5219999999999998</v>
      </c>
      <c r="J123" s="835">
        <v>2.629</v>
      </c>
      <c r="K123" s="850">
        <v>2.6</v>
      </c>
      <c r="L123" s="850">
        <v>3</v>
      </c>
      <c r="M123" s="851">
        <v>3</v>
      </c>
      <c r="N123" s="851">
        <v>3</v>
      </c>
      <c r="O123" s="835">
        <f>SUM(C123:N123)</f>
        <v>33.311</v>
      </c>
      <c r="P123" s="762">
        <f>O123/8</f>
        <v>4.163875</v>
      </c>
      <c r="S123" s="838">
        <f>SUM(C123:J123)</f>
        <v>21.710999999999999</v>
      </c>
      <c r="T123" s="632" t="e">
        <f>(S123-S124)/S124</f>
        <v>#DIV/0!</v>
      </c>
    </row>
    <row r="124" spans="1:20" ht="15.75" hidden="1">
      <c r="A124" s="631" t="s">
        <v>262</v>
      </c>
      <c r="B124" s="831"/>
      <c r="C124" s="835"/>
      <c r="D124" s="835"/>
      <c r="E124" s="835"/>
      <c r="F124" s="835"/>
      <c r="G124" s="835"/>
      <c r="H124" s="835"/>
      <c r="I124" s="835"/>
      <c r="J124" s="835"/>
      <c r="K124" s="836">
        <v>2.698</v>
      </c>
      <c r="L124" s="836">
        <v>2.9529999999999998</v>
      </c>
      <c r="M124" s="837">
        <v>2.9529999999999998</v>
      </c>
      <c r="N124" s="837">
        <v>3.1150000000000002</v>
      </c>
      <c r="O124" s="835">
        <f>SUM(C124:N124)</f>
        <v>11.718999999999999</v>
      </c>
      <c r="P124" s="762"/>
      <c r="S124" s="838">
        <f>SUM(C124:J124)</f>
        <v>0</v>
      </c>
    </row>
    <row r="125" spans="1:20" s="845" customFormat="1" ht="15.75" hidden="1">
      <c r="A125" s="839" t="s">
        <v>263</v>
      </c>
      <c r="B125" s="840"/>
      <c r="C125" s="848">
        <v>3.4</v>
      </c>
      <c r="D125" s="848">
        <v>3.4</v>
      </c>
      <c r="E125" s="848">
        <v>2.5</v>
      </c>
      <c r="F125" s="848">
        <v>2.5</v>
      </c>
      <c r="G125" s="849">
        <v>2.5</v>
      </c>
      <c r="H125" s="849">
        <v>2.5</v>
      </c>
      <c r="I125" s="849">
        <v>2.5</v>
      </c>
      <c r="J125" s="848">
        <v>2.5</v>
      </c>
      <c r="K125" s="848">
        <v>2.8</v>
      </c>
      <c r="L125" s="848">
        <v>2.8</v>
      </c>
      <c r="M125" s="848">
        <v>3.4</v>
      </c>
      <c r="N125" s="843">
        <v>3.4</v>
      </c>
      <c r="O125" s="843">
        <f>SUM(C125:N125)</f>
        <v>34.200000000000003</v>
      </c>
      <c r="P125" s="844"/>
      <c r="S125" s="842"/>
    </row>
    <row r="126" spans="1:20" hidden="1">
      <c r="B126" s="846"/>
      <c r="C126" s="846"/>
      <c r="D126" s="846"/>
      <c r="E126" s="846"/>
      <c r="F126" s="846"/>
      <c r="G126" s="846"/>
      <c r="H126" s="846"/>
      <c r="I126" s="846"/>
      <c r="J126" s="846"/>
      <c r="K126" s="846"/>
      <c r="L126" s="846"/>
      <c r="M126" s="846"/>
      <c r="N126" s="846"/>
      <c r="O126" s="846"/>
      <c r="P126" s="846"/>
      <c r="Q126" s="846"/>
      <c r="R126" s="846"/>
      <c r="S126" s="846"/>
    </row>
    <row r="127" spans="1:20" ht="33" hidden="1" customHeight="1">
      <c r="A127" s="631" t="s">
        <v>123</v>
      </c>
      <c r="B127" s="834" t="s">
        <v>266</v>
      </c>
      <c r="C127" s="835">
        <v>0.36399999999999999</v>
      </c>
      <c r="D127" s="835">
        <v>0.47899999999999998</v>
      </c>
      <c r="E127" s="835">
        <v>0.35599999999999998</v>
      </c>
      <c r="F127" s="835">
        <v>0.35199999999999998</v>
      </c>
      <c r="G127" s="835">
        <v>0.216</v>
      </c>
      <c r="H127" s="835">
        <v>0.224</v>
      </c>
      <c r="I127" s="835">
        <v>0.215</v>
      </c>
      <c r="J127" s="835">
        <v>0.182</v>
      </c>
      <c r="K127" s="850">
        <v>0.3</v>
      </c>
      <c r="L127" s="850">
        <v>0.3</v>
      </c>
      <c r="M127" s="851">
        <v>0.38</v>
      </c>
      <c r="N127" s="851">
        <v>0.4</v>
      </c>
      <c r="O127" s="835">
        <f>SUM(C127:N127)</f>
        <v>3.7679999999999989</v>
      </c>
      <c r="P127" s="762">
        <f>O127/8</f>
        <v>0.47099999999999986</v>
      </c>
      <c r="S127" s="838">
        <f>SUM(C127:J127)</f>
        <v>2.3879999999999995</v>
      </c>
      <c r="T127" s="632" t="e">
        <f>(S127-S128)/S128</f>
        <v>#DIV/0!</v>
      </c>
    </row>
    <row r="128" spans="1:20" ht="15.75" hidden="1">
      <c r="A128" s="631" t="s">
        <v>262</v>
      </c>
      <c r="B128" s="831"/>
      <c r="C128" s="835"/>
      <c r="D128" s="835"/>
      <c r="E128" s="835"/>
      <c r="F128" s="835"/>
      <c r="G128" s="835"/>
      <c r="H128" s="835"/>
      <c r="I128" s="835"/>
      <c r="J128" s="835"/>
      <c r="K128" s="836">
        <v>0.248</v>
      </c>
      <c r="L128" s="836">
        <v>0.33400000000000002</v>
      </c>
      <c r="M128" s="837">
        <v>0.36499999999999999</v>
      </c>
      <c r="N128" s="837">
        <v>0.373</v>
      </c>
      <c r="O128" s="835">
        <f>SUM(C128:N128)</f>
        <v>1.32</v>
      </c>
      <c r="P128" s="762"/>
      <c r="S128" s="838">
        <f>SUM(C128:J128)</f>
        <v>0</v>
      </c>
    </row>
    <row r="129" spans="1:20" s="845" customFormat="1" ht="15.75" hidden="1">
      <c r="A129" s="839" t="s">
        <v>263</v>
      </c>
      <c r="B129" s="840"/>
      <c r="C129" s="848"/>
      <c r="D129" s="848"/>
      <c r="E129" s="848"/>
      <c r="F129" s="848"/>
      <c r="G129" s="849"/>
      <c r="H129" s="849"/>
      <c r="I129" s="849"/>
      <c r="J129" s="849"/>
      <c r="K129" s="848"/>
      <c r="L129" s="848"/>
      <c r="M129" s="848"/>
      <c r="N129" s="843"/>
      <c r="O129" s="843">
        <f>SUM(C129:N129)</f>
        <v>0</v>
      </c>
      <c r="P129" s="844"/>
      <c r="S129" s="842"/>
    </row>
    <row r="130" spans="1:20" hidden="1">
      <c r="B130" s="846"/>
      <c r="C130" s="846"/>
      <c r="D130" s="846"/>
      <c r="E130" s="846"/>
      <c r="F130" s="846"/>
      <c r="G130" s="846"/>
      <c r="H130" s="846"/>
      <c r="I130" s="846"/>
      <c r="J130" s="846"/>
      <c r="K130" s="846"/>
      <c r="L130" s="846"/>
      <c r="M130" s="846"/>
      <c r="N130" s="846"/>
      <c r="O130" s="846"/>
      <c r="P130" s="846"/>
      <c r="Q130" s="846"/>
      <c r="R130" s="846"/>
      <c r="S130" s="846"/>
    </row>
    <row r="131" spans="1:20" ht="33" hidden="1" customHeight="1">
      <c r="A131" s="631" t="s">
        <v>123</v>
      </c>
      <c r="B131" s="834" t="s">
        <v>179</v>
      </c>
      <c r="C131" s="835">
        <v>0.71199999999999997</v>
      </c>
      <c r="D131" s="835">
        <v>0.77</v>
      </c>
      <c r="E131" s="835">
        <v>0.57699999999999996</v>
      </c>
      <c r="F131" s="835">
        <v>0.52300000000000002</v>
      </c>
      <c r="G131" s="835">
        <v>0.25900000000000001</v>
      </c>
      <c r="H131" s="835">
        <v>0.316</v>
      </c>
      <c r="I131" s="835">
        <v>0.34100000000000003</v>
      </c>
      <c r="J131" s="835">
        <v>0.33900000000000002</v>
      </c>
      <c r="K131" s="850"/>
      <c r="L131" s="850"/>
      <c r="M131" s="851"/>
      <c r="N131" s="851"/>
      <c r="O131" s="835">
        <f>SUM(C131:N131)</f>
        <v>3.8370000000000002</v>
      </c>
      <c r="P131" s="762">
        <f>O131/8</f>
        <v>0.47962500000000002</v>
      </c>
      <c r="S131" s="838">
        <f>SUM(C131:J131)</f>
        <v>3.8370000000000002</v>
      </c>
      <c r="T131" s="632" t="e">
        <f>(S131-S132)/S132</f>
        <v>#DIV/0!</v>
      </c>
    </row>
    <row r="132" spans="1:20" ht="15.75" hidden="1">
      <c r="A132" s="631" t="s">
        <v>262</v>
      </c>
      <c r="B132" s="831"/>
      <c r="C132" s="835"/>
      <c r="D132" s="835"/>
      <c r="E132" s="835"/>
      <c r="F132" s="835"/>
      <c r="G132" s="835"/>
      <c r="H132" s="835"/>
      <c r="I132" s="835"/>
      <c r="J132" s="835"/>
      <c r="K132" s="836">
        <v>0.248</v>
      </c>
      <c r="L132" s="836">
        <v>0.33400000000000002</v>
      </c>
      <c r="M132" s="837">
        <v>0.36499999999999999</v>
      </c>
      <c r="N132" s="837">
        <v>0.373</v>
      </c>
      <c r="O132" s="835">
        <f>SUM(C132:N132)</f>
        <v>1.32</v>
      </c>
      <c r="P132" s="762"/>
      <c r="S132" s="838">
        <f>SUM(C132:J132)</f>
        <v>0</v>
      </c>
    </row>
    <row r="133" spans="1:20" s="845" customFormat="1" ht="15.75" hidden="1">
      <c r="A133" s="839" t="s">
        <v>263</v>
      </c>
      <c r="B133" s="840"/>
      <c r="C133" s="852">
        <v>0.75</v>
      </c>
      <c r="D133" s="852">
        <v>0.75</v>
      </c>
      <c r="E133" s="849">
        <v>0.55000000000000004</v>
      </c>
      <c r="F133" s="849">
        <v>0.55000000000000004</v>
      </c>
      <c r="G133" s="849">
        <v>0.32</v>
      </c>
      <c r="H133" s="849">
        <v>0.32</v>
      </c>
      <c r="I133" s="849">
        <v>0.32</v>
      </c>
      <c r="J133" s="849">
        <v>0.32</v>
      </c>
      <c r="K133" s="849">
        <v>0.55000000000000004</v>
      </c>
      <c r="L133" s="848">
        <v>0.55000000000000004</v>
      </c>
      <c r="M133" s="852">
        <v>0.75</v>
      </c>
      <c r="N133" s="852">
        <v>0.75</v>
      </c>
      <c r="O133" s="843">
        <f>SUM(C133:N133)</f>
        <v>6.4799999999999986</v>
      </c>
      <c r="P133" s="844"/>
      <c r="S133" s="842"/>
    </row>
    <row r="134" spans="1:20">
      <c r="B134" s="846"/>
      <c r="C134" s="846"/>
      <c r="D134" s="846"/>
      <c r="E134" s="846"/>
      <c r="F134" s="846"/>
      <c r="G134" s="846"/>
      <c r="H134" s="846"/>
      <c r="I134" s="846"/>
      <c r="J134" s="846"/>
      <c r="K134" s="846"/>
      <c r="L134" s="846"/>
      <c r="M134" s="846"/>
      <c r="N134" s="846"/>
      <c r="O134" s="846"/>
      <c r="P134" s="846"/>
      <c r="Q134" s="846"/>
      <c r="R134" s="846"/>
      <c r="S134" s="846"/>
    </row>
    <row r="135" spans="1:20">
      <c r="B135" s="846"/>
      <c r="C135" s="846"/>
      <c r="D135" s="846"/>
      <c r="E135" s="846"/>
      <c r="F135" s="846"/>
      <c r="G135" s="846"/>
      <c r="H135" s="846"/>
      <c r="I135" s="846"/>
      <c r="J135" s="846"/>
      <c r="K135" s="846"/>
      <c r="L135" s="846"/>
      <c r="M135" s="846"/>
      <c r="N135" s="846"/>
      <c r="O135" s="846"/>
      <c r="P135" s="846"/>
      <c r="Q135" s="846"/>
      <c r="R135" s="846"/>
      <c r="S135" s="846"/>
    </row>
    <row r="136" spans="1:20">
      <c r="B136" s="846"/>
      <c r="C136" s="846">
        <v>25713.070422548291</v>
      </c>
      <c r="D136" s="846">
        <v>18368.578248166246</v>
      </c>
      <c r="E136" s="846">
        <v>24659.705048617296</v>
      </c>
      <c r="F136" s="846">
        <v>11887.165981021899</v>
      </c>
      <c r="G136" s="846">
        <v>10233.59583170015</v>
      </c>
      <c r="H136" s="846">
        <v>8392.5962756238587</v>
      </c>
      <c r="I136" s="846">
        <v>13050.110775252455</v>
      </c>
      <c r="J136" s="846">
        <v>12033.734846532083</v>
      </c>
      <c r="K136" s="846">
        <v>18393.380420321162</v>
      </c>
      <c r="L136" s="846">
        <v>24703.101595616565</v>
      </c>
      <c r="M136" s="846">
        <v>21760.556605628226</v>
      </c>
      <c r="N136" s="846">
        <v>30099.89353733942</v>
      </c>
      <c r="O136" s="846"/>
      <c r="P136" s="846"/>
      <c r="Q136" s="846"/>
      <c r="R136" s="846"/>
      <c r="S136" s="846"/>
    </row>
    <row r="137" spans="1:20">
      <c r="B137" s="846"/>
      <c r="C137" s="853">
        <f>C75-C136</f>
        <v>0</v>
      </c>
      <c r="D137" s="853">
        <f t="shared" ref="D137:N137" si="38">D75-D136</f>
        <v>0</v>
      </c>
      <c r="E137" s="853">
        <f t="shared" si="38"/>
        <v>0</v>
      </c>
      <c r="F137" s="853">
        <f t="shared" si="38"/>
        <v>0</v>
      </c>
      <c r="G137" s="853">
        <f t="shared" si="38"/>
        <v>0</v>
      </c>
      <c r="H137" s="853">
        <f t="shared" si="38"/>
        <v>0</v>
      </c>
      <c r="I137" s="853">
        <f t="shared" si="38"/>
        <v>0</v>
      </c>
      <c r="J137" s="853">
        <f t="shared" si="38"/>
        <v>0</v>
      </c>
      <c r="K137" s="853">
        <f t="shared" si="38"/>
        <v>0</v>
      </c>
      <c r="L137" s="853">
        <f t="shared" si="38"/>
        <v>0</v>
      </c>
      <c r="M137" s="853">
        <f t="shared" si="38"/>
        <v>0</v>
      </c>
      <c r="N137" s="853">
        <f t="shared" si="38"/>
        <v>0</v>
      </c>
      <c r="O137" s="846"/>
      <c r="P137" s="846"/>
      <c r="Q137" s="846"/>
      <c r="R137" s="846"/>
      <c r="S137" s="846"/>
    </row>
    <row r="138" spans="1:20">
      <c r="B138" s="846"/>
      <c r="C138" s="846"/>
      <c r="D138" s="846"/>
      <c r="E138" s="846"/>
      <c r="F138" s="846"/>
      <c r="G138" s="846"/>
      <c r="H138" s="846"/>
      <c r="I138" s="846"/>
      <c r="J138" s="846"/>
      <c r="K138" s="846"/>
      <c r="L138" s="846"/>
      <c r="M138" s="846"/>
      <c r="N138" s="846"/>
      <c r="O138" s="846"/>
      <c r="P138" s="846"/>
      <c r="Q138" s="846"/>
      <c r="R138" s="846"/>
      <c r="S138" s="846"/>
    </row>
    <row r="139" spans="1:20">
      <c r="B139" s="846"/>
      <c r="C139" s="846"/>
      <c r="D139" s="846"/>
      <c r="E139" s="846"/>
      <c r="F139" s="846"/>
      <c r="G139" s="846"/>
      <c r="H139" s="846"/>
      <c r="I139" s="846"/>
      <c r="J139" s="846"/>
      <c r="K139" s="846"/>
      <c r="L139" s="846"/>
      <c r="M139" s="846"/>
      <c r="N139" s="846"/>
      <c r="O139" s="846"/>
      <c r="P139" s="846"/>
      <c r="Q139" s="846"/>
      <c r="R139" s="846"/>
      <c r="S139" s="846"/>
    </row>
    <row r="140" spans="1:20">
      <c r="B140" s="846"/>
      <c r="C140" s="846"/>
      <c r="D140" s="846"/>
      <c r="E140" s="846"/>
      <c r="F140" s="846"/>
      <c r="G140" s="846"/>
      <c r="H140" s="846"/>
      <c r="I140" s="846"/>
      <c r="J140" s="846"/>
      <c r="K140" s="846"/>
      <c r="L140" s="846"/>
      <c r="M140" s="846"/>
      <c r="N140" s="846"/>
      <c r="O140" s="846"/>
      <c r="P140" s="846"/>
      <c r="Q140" s="846"/>
      <c r="R140" s="846"/>
      <c r="S140" s="846"/>
    </row>
    <row r="141" spans="1:20">
      <c r="B141" s="846"/>
      <c r="C141" s="846"/>
      <c r="D141" s="846"/>
      <c r="E141" s="846"/>
      <c r="F141" s="846"/>
      <c r="G141" s="846"/>
      <c r="H141" s="846"/>
      <c r="I141" s="846"/>
      <c r="J141" s="846"/>
      <c r="K141" s="846"/>
      <c r="L141" s="846"/>
      <c r="M141" s="846"/>
      <c r="N141" s="846"/>
      <c r="O141" s="846"/>
      <c r="P141" s="846"/>
      <c r="Q141" s="846"/>
      <c r="R141" s="846"/>
      <c r="S141" s="846"/>
    </row>
    <row r="142" spans="1:20">
      <c r="B142" s="846"/>
      <c r="C142" s="846"/>
      <c r="D142" s="846"/>
      <c r="E142" s="846"/>
      <c r="F142" s="846"/>
      <c r="G142" s="846"/>
      <c r="H142" s="846"/>
      <c r="I142" s="846"/>
      <c r="J142" s="846"/>
      <c r="K142" s="846"/>
      <c r="L142" s="846"/>
      <c r="M142" s="846"/>
      <c r="N142" s="846"/>
      <c r="O142" s="846"/>
      <c r="P142" s="846"/>
      <c r="Q142" s="846"/>
      <c r="R142" s="846"/>
      <c r="S142" s="846"/>
    </row>
    <row r="143" spans="1:20">
      <c r="B143" s="846"/>
      <c r="C143" s="846"/>
      <c r="D143" s="846"/>
      <c r="E143" s="846"/>
      <c r="F143" s="846"/>
      <c r="G143" s="846"/>
      <c r="H143" s="846"/>
      <c r="I143" s="846"/>
      <c r="J143" s="846"/>
      <c r="K143" s="846"/>
      <c r="L143" s="846"/>
      <c r="M143" s="846"/>
      <c r="N143" s="846"/>
      <c r="O143" s="846"/>
      <c r="P143" s="846"/>
      <c r="Q143" s="846"/>
      <c r="R143" s="846"/>
      <c r="S143" s="846"/>
    </row>
    <row r="144" spans="1:20">
      <c r="B144" s="846"/>
      <c r="C144" s="846"/>
      <c r="D144" s="846"/>
      <c r="E144" s="846"/>
      <c r="F144" s="846"/>
      <c r="G144" s="846"/>
      <c r="H144" s="846"/>
      <c r="I144" s="846"/>
      <c r="J144" s="846"/>
      <c r="K144" s="846"/>
      <c r="L144" s="846"/>
      <c r="M144" s="846"/>
      <c r="N144" s="846"/>
      <c r="O144" s="846"/>
      <c r="P144" s="846"/>
      <c r="Q144" s="846"/>
      <c r="R144" s="846"/>
      <c r="S144" s="846"/>
    </row>
    <row r="145" spans="1:19">
      <c r="B145" s="846"/>
      <c r="C145" s="846"/>
      <c r="D145" s="846"/>
      <c r="E145" s="846"/>
      <c r="F145" s="846"/>
      <c r="G145" s="846"/>
      <c r="H145" s="846"/>
      <c r="I145" s="846"/>
      <c r="J145" s="846"/>
      <c r="K145" s="846"/>
      <c r="L145" s="846"/>
      <c r="M145" s="846"/>
      <c r="N145" s="846"/>
      <c r="O145" s="846"/>
      <c r="P145" s="846"/>
      <c r="Q145" s="846"/>
      <c r="R145" s="846"/>
      <c r="S145" s="846"/>
    </row>
    <row r="146" spans="1:19">
      <c r="B146" s="846"/>
      <c r="C146" s="846"/>
      <c r="D146" s="846"/>
      <c r="E146" s="846"/>
      <c r="F146" s="846"/>
      <c r="G146" s="846"/>
      <c r="H146" s="846"/>
      <c r="I146" s="846"/>
      <c r="J146" s="846"/>
      <c r="K146" s="846"/>
      <c r="L146" s="846"/>
      <c r="M146" s="846"/>
      <c r="N146" s="846"/>
      <c r="O146" s="846"/>
      <c r="P146" s="846"/>
      <c r="Q146" s="846"/>
      <c r="R146" s="846"/>
      <c r="S146" s="846"/>
    </row>
    <row r="147" spans="1:19">
      <c r="B147" s="846"/>
      <c r="C147" s="846"/>
      <c r="D147" s="846"/>
      <c r="E147" s="846"/>
      <c r="F147" s="846"/>
      <c r="G147" s="846"/>
      <c r="H147" s="846"/>
      <c r="I147" s="846"/>
      <c r="J147" s="846"/>
      <c r="K147" s="846"/>
      <c r="L147" s="846"/>
      <c r="M147" s="846"/>
      <c r="N147" s="846"/>
      <c r="O147" s="846"/>
      <c r="P147" s="846"/>
      <c r="Q147" s="846"/>
      <c r="R147" s="846"/>
      <c r="S147" s="846"/>
    </row>
    <row r="148" spans="1:19">
      <c r="B148" s="846"/>
      <c r="C148" s="846"/>
      <c r="D148" s="846"/>
      <c r="E148" s="846"/>
      <c r="F148" s="846"/>
      <c r="G148" s="846"/>
      <c r="H148" s="846"/>
      <c r="I148" s="846"/>
      <c r="J148" s="846"/>
      <c r="K148" s="846"/>
      <c r="L148" s="846"/>
      <c r="M148" s="846"/>
      <c r="N148" s="846"/>
      <c r="O148" s="846"/>
      <c r="P148" s="846"/>
      <c r="Q148" s="846"/>
      <c r="R148" s="846"/>
      <c r="S148" s="846"/>
    </row>
    <row r="149" spans="1:19">
      <c r="B149" s="846"/>
      <c r="C149" s="846"/>
      <c r="D149" s="846"/>
      <c r="E149" s="846"/>
      <c r="F149" s="846"/>
      <c r="G149" s="846"/>
      <c r="H149" s="846"/>
      <c r="I149" s="846"/>
      <c r="J149" s="846"/>
      <c r="K149" s="846"/>
      <c r="L149" s="846"/>
      <c r="M149" s="846"/>
      <c r="N149" s="846"/>
      <c r="O149" s="846"/>
      <c r="P149" s="846"/>
      <c r="Q149" s="846"/>
      <c r="R149" s="846"/>
      <c r="S149" s="846"/>
    </row>
    <row r="150" spans="1:19">
      <c r="B150" s="846"/>
      <c r="C150" s="846"/>
      <c r="D150" s="846"/>
      <c r="E150" s="846"/>
      <c r="F150" s="846"/>
      <c r="G150" s="846"/>
      <c r="H150" s="846"/>
      <c r="I150" s="846"/>
      <c r="J150" s="846"/>
      <c r="K150" s="846"/>
      <c r="L150" s="846"/>
      <c r="M150" s="846"/>
      <c r="N150" s="846"/>
      <c r="O150" s="846"/>
      <c r="P150" s="846"/>
      <c r="Q150" s="846"/>
      <c r="R150" s="846"/>
      <c r="S150" s="846"/>
    </row>
    <row r="151" spans="1:19">
      <c r="B151" s="846"/>
      <c r="C151" s="846"/>
      <c r="D151" s="846"/>
      <c r="E151" s="846"/>
      <c r="F151" s="846"/>
      <c r="G151" s="846"/>
      <c r="H151" s="846"/>
      <c r="I151" s="846"/>
      <c r="J151" s="846"/>
      <c r="K151" s="846"/>
      <c r="L151" s="846"/>
      <c r="M151" s="846"/>
      <c r="N151" s="846"/>
      <c r="O151" s="846"/>
      <c r="P151" s="846"/>
      <c r="Q151" s="846"/>
      <c r="R151" s="846"/>
      <c r="S151" s="846"/>
    </row>
    <row r="152" spans="1:19">
      <c r="B152" s="846"/>
      <c r="C152" s="846"/>
      <c r="D152" s="846"/>
      <c r="E152" s="846"/>
      <c r="F152" s="846"/>
      <c r="G152" s="846"/>
      <c r="H152" s="846"/>
      <c r="I152" s="846"/>
      <c r="J152" s="846"/>
      <c r="K152" s="846"/>
      <c r="L152" s="846"/>
      <c r="M152" s="846"/>
      <c r="N152" s="846"/>
      <c r="O152" s="846"/>
      <c r="P152" s="846"/>
      <c r="Q152" s="846"/>
      <c r="R152" s="846"/>
      <c r="S152" s="846"/>
    </row>
    <row r="153" spans="1:19">
      <c r="B153" s="846"/>
      <c r="C153" s="846"/>
      <c r="D153" s="846"/>
      <c r="E153" s="846"/>
      <c r="F153" s="846"/>
      <c r="G153" s="846"/>
      <c r="H153" s="846"/>
      <c r="I153" s="846"/>
      <c r="J153" s="846"/>
      <c r="K153" s="846"/>
      <c r="L153" s="846"/>
      <c r="M153" s="846"/>
      <c r="N153" s="846"/>
      <c r="O153" s="846"/>
      <c r="P153" s="846"/>
      <c r="Q153" s="846"/>
      <c r="R153" s="846"/>
      <c r="S153" s="846"/>
    </row>
    <row r="154" spans="1:19">
      <c r="B154" s="846"/>
      <c r="C154" s="846"/>
      <c r="D154" s="846"/>
      <c r="E154" s="846"/>
      <c r="F154" s="846"/>
      <c r="G154" s="846"/>
      <c r="H154" s="846"/>
      <c r="I154" s="846"/>
      <c r="J154" s="846"/>
      <c r="K154" s="846"/>
      <c r="L154" s="846"/>
      <c r="M154" s="846"/>
      <c r="N154" s="846"/>
      <c r="O154" s="846"/>
      <c r="P154" s="846"/>
      <c r="Q154" s="846"/>
      <c r="R154" s="846"/>
      <c r="S154" s="846"/>
    </row>
    <row r="155" spans="1:19" s="646" customFormat="1" ht="15.75">
      <c r="A155" s="854"/>
      <c r="B155" s="855" t="s">
        <v>267</v>
      </c>
      <c r="C155" s="856" t="s">
        <v>31</v>
      </c>
      <c r="D155" s="856" t="s">
        <v>32</v>
      </c>
      <c r="E155" s="856" t="s">
        <v>36</v>
      </c>
      <c r="F155" s="856" t="s">
        <v>38</v>
      </c>
      <c r="G155" s="856" t="s">
        <v>39</v>
      </c>
      <c r="H155" s="856" t="s">
        <v>40</v>
      </c>
      <c r="I155" s="856" t="s">
        <v>41</v>
      </c>
      <c r="J155" s="856" t="s">
        <v>42</v>
      </c>
      <c r="K155" s="856" t="s">
        <v>44</v>
      </c>
      <c r="L155" s="856" t="s">
        <v>47</v>
      </c>
      <c r="M155" s="856" t="s">
        <v>48</v>
      </c>
      <c r="N155" s="856" t="s">
        <v>49</v>
      </c>
      <c r="O155" s="637" t="s">
        <v>268</v>
      </c>
    </row>
    <row r="156" spans="1:19" ht="15.75">
      <c r="A156" s="857" t="s">
        <v>125</v>
      </c>
      <c r="B156" s="858" t="s">
        <v>269</v>
      </c>
      <c r="C156" s="859">
        <v>900</v>
      </c>
      <c r="D156" s="859">
        <v>900</v>
      </c>
      <c r="E156" s="859">
        <v>900</v>
      </c>
      <c r="F156" s="859">
        <v>540</v>
      </c>
      <c r="G156" s="859">
        <v>460</v>
      </c>
      <c r="H156" s="859">
        <v>390</v>
      </c>
      <c r="I156" s="859">
        <v>390</v>
      </c>
      <c r="J156" s="859">
        <v>390</v>
      </c>
      <c r="K156" s="859">
        <v>400</v>
      </c>
      <c r="L156" s="859">
        <v>500</v>
      </c>
      <c r="M156" s="859">
        <v>900</v>
      </c>
      <c r="N156" s="859">
        <v>900</v>
      </c>
      <c r="O156" s="859">
        <f t="shared" ref="O156:O162" si="39">SUM(C156:N156)</f>
        <v>7570</v>
      </c>
    </row>
    <row r="157" spans="1:19" ht="15.75">
      <c r="A157" s="1569" t="s">
        <v>125</v>
      </c>
      <c r="B157" s="831" t="s">
        <v>148</v>
      </c>
      <c r="C157" s="835">
        <f>-C167/1000</f>
        <v>43.536000000000001</v>
      </c>
      <c r="D157" s="835">
        <f t="shared" ref="D157:J157" si="40">-D167/1000</f>
        <v>56.576999999999998</v>
      </c>
      <c r="E157" s="835">
        <f t="shared" si="40"/>
        <v>68.058000000000007</v>
      </c>
      <c r="F157" s="835">
        <f t="shared" si="40"/>
        <v>61.997</v>
      </c>
      <c r="G157" s="835">
        <f t="shared" si="40"/>
        <v>56.283999999999999</v>
      </c>
      <c r="H157" s="835">
        <f t="shared" si="40"/>
        <v>50.685000000000002</v>
      </c>
      <c r="I157" s="835">
        <f t="shared" si="40"/>
        <v>59.04</v>
      </c>
      <c r="J157" s="835">
        <f t="shared" si="40"/>
        <v>59.048000000000002</v>
      </c>
      <c r="K157" s="835">
        <f>-K167/1000</f>
        <v>18.834</v>
      </c>
      <c r="L157" s="835">
        <f>-L167/1000</f>
        <v>29.981999999999999</v>
      </c>
      <c r="M157" s="835">
        <f>-M167/1000</f>
        <v>43.430999999999997</v>
      </c>
      <c r="N157" s="835">
        <f t="shared" ref="K157:N162" si="41">-N167/1000</f>
        <v>43.414000000000001</v>
      </c>
      <c r="O157" s="860">
        <f t="shared" si="39"/>
        <v>590.88600000000008</v>
      </c>
    </row>
    <row r="158" spans="1:19" ht="15.75">
      <c r="A158" s="1569"/>
      <c r="B158" s="831" t="s">
        <v>149</v>
      </c>
      <c r="C158" s="835">
        <f t="shared" ref="C158:J162" si="42">-C168/1000</f>
        <v>2.6190000000000002</v>
      </c>
      <c r="D158" s="835">
        <f t="shared" si="42"/>
        <v>3.577</v>
      </c>
      <c r="E158" s="835">
        <f t="shared" si="42"/>
        <v>3.5209999999999999</v>
      </c>
      <c r="F158" s="835">
        <f t="shared" si="42"/>
        <v>1.351</v>
      </c>
      <c r="G158" s="835">
        <f t="shared" si="42"/>
        <v>0.27700000000000002</v>
      </c>
      <c r="H158" s="835">
        <f t="shared" si="42"/>
        <v>0.57999999999999996</v>
      </c>
      <c r="I158" s="835">
        <f t="shared" si="42"/>
        <v>1.3480000000000001</v>
      </c>
      <c r="J158" s="835">
        <f t="shared" si="42"/>
        <v>1.3680000000000001</v>
      </c>
      <c r="K158" s="835">
        <f t="shared" si="41"/>
        <v>1.5209999999999999</v>
      </c>
      <c r="L158" s="835">
        <f t="shared" si="41"/>
        <v>1.458</v>
      </c>
      <c r="M158" s="835">
        <f t="shared" si="41"/>
        <v>1.821</v>
      </c>
      <c r="N158" s="835">
        <f t="shared" si="41"/>
        <v>1.978</v>
      </c>
      <c r="O158" s="860">
        <f t="shared" si="39"/>
        <v>21.419</v>
      </c>
    </row>
    <row r="159" spans="1:19" ht="15.75">
      <c r="A159" s="861" t="s">
        <v>9</v>
      </c>
      <c r="B159" s="862" t="s">
        <v>150</v>
      </c>
      <c r="C159" s="835">
        <f t="shared" si="42"/>
        <v>398.61</v>
      </c>
      <c r="D159" s="835">
        <f t="shared" si="42"/>
        <v>431.33499999999998</v>
      </c>
      <c r="E159" s="835">
        <f t="shared" si="42"/>
        <v>381.971</v>
      </c>
      <c r="F159" s="835">
        <f t="shared" si="42"/>
        <v>281.37400000000002</v>
      </c>
      <c r="G159" s="835">
        <f t="shared" si="42"/>
        <v>238.953</v>
      </c>
      <c r="H159" s="835">
        <f t="shared" si="42"/>
        <v>218.72200000000001</v>
      </c>
      <c r="I159" s="835">
        <f t="shared" si="42"/>
        <v>228.33099999999999</v>
      </c>
      <c r="J159" s="835">
        <f t="shared" si="42"/>
        <v>255.00399999999999</v>
      </c>
      <c r="K159" s="835">
        <f t="shared" si="41"/>
        <v>243.64400000000001</v>
      </c>
      <c r="L159" s="835">
        <f t="shared" si="41"/>
        <v>283.47300000000001</v>
      </c>
      <c r="M159" s="835">
        <f t="shared" si="41"/>
        <v>296.46499999999997</v>
      </c>
      <c r="N159" s="835">
        <f t="shared" si="41"/>
        <v>302.64400000000001</v>
      </c>
      <c r="O159" s="860">
        <f t="shared" si="39"/>
        <v>3560.5259999999998</v>
      </c>
    </row>
    <row r="160" spans="1:19" ht="15.75">
      <c r="A160" s="861" t="s">
        <v>129</v>
      </c>
      <c r="B160" s="862" t="s">
        <v>151</v>
      </c>
      <c r="C160" s="835">
        <f t="shared" si="42"/>
        <v>18.651</v>
      </c>
      <c r="D160" s="835">
        <f t="shared" si="42"/>
        <v>18.216000000000001</v>
      </c>
      <c r="E160" s="835">
        <f t="shared" si="42"/>
        <v>17.338000000000001</v>
      </c>
      <c r="F160" s="835">
        <f t="shared" si="42"/>
        <v>14.282999999999999</v>
      </c>
      <c r="G160" s="835">
        <f t="shared" si="42"/>
        <v>10.673</v>
      </c>
      <c r="H160" s="835">
        <f t="shared" si="42"/>
        <v>7.3019999999999996</v>
      </c>
      <c r="I160" s="835">
        <f t="shared" si="42"/>
        <v>8.516</v>
      </c>
      <c r="J160" s="835">
        <f t="shared" si="42"/>
        <v>8.2929999999999993</v>
      </c>
      <c r="K160" s="835">
        <f t="shared" si="41"/>
        <v>12.456</v>
      </c>
      <c r="L160" s="835">
        <f t="shared" si="41"/>
        <v>22.029</v>
      </c>
      <c r="M160" s="835">
        <f t="shared" si="41"/>
        <v>17.989000000000001</v>
      </c>
      <c r="N160" s="835">
        <f t="shared" si="41"/>
        <v>18.131</v>
      </c>
      <c r="O160" s="860">
        <f t="shared" si="39"/>
        <v>173.87700000000001</v>
      </c>
    </row>
    <row r="161" spans="1:19" ht="15.75">
      <c r="A161" s="1569" t="s">
        <v>99</v>
      </c>
      <c r="B161" s="862" t="s">
        <v>153</v>
      </c>
      <c r="C161" s="835">
        <f t="shared" si="42"/>
        <v>2.8940000000000001</v>
      </c>
      <c r="D161" s="835">
        <f t="shared" si="42"/>
        <v>3.544</v>
      </c>
      <c r="E161" s="835">
        <f t="shared" si="42"/>
        <v>3.899</v>
      </c>
      <c r="F161" s="835">
        <f t="shared" si="42"/>
        <v>6.3879999999999999</v>
      </c>
      <c r="G161" s="835">
        <f t="shared" si="42"/>
        <v>5.258</v>
      </c>
      <c r="H161" s="835">
        <f t="shared" si="42"/>
        <v>2.5569999999999999</v>
      </c>
      <c r="I161" s="835">
        <f t="shared" si="42"/>
        <v>4.5</v>
      </c>
      <c r="J161" s="835">
        <f t="shared" si="42"/>
        <v>3.5430000000000001</v>
      </c>
      <c r="K161" s="835">
        <f t="shared" si="41"/>
        <v>2.855</v>
      </c>
      <c r="L161" s="835">
        <f t="shared" si="41"/>
        <v>3.4950000000000001</v>
      </c>
      <c r="M161" s="835">
        <f t="shared" si="41"/>
        <v>4.0110000000000001</v>
      </c>
      <c r="N161" s="835">
        <f t="shared" si="41"/>
        <v>3.7360000000000002</v>
      </c>
      <c r="O161" s="860">
        <f t="shared" si="39"/>
        <v>46.679999999999993</v>
      </c>
    </row>
    <row r="162" spans="1:19" ht="15.75">
      <c r="A162" s="1569"/>
      <c r="B162" s="862" t="s">
        <v>154</v>
      </c>
      <c r="C162" s="835">
        <f t="shared" si="42"/>
        <v>1.5009999999999999</v>
      </c>
      <c r="D162" s="835">
        <f t="shared" si="42"/>
        <v>0.97399999999999998</v>
      </c>
      <c r="E162" s="835">
        <f t="shared" si="42"/>
        <v>5.6520000000000001</v>
      </c>
      <c r="F162" s="835">
        <f t="shared" si="42"/>
        <v>1.0049999999999999</v>
      </c>
      <c r="G162" s="835">
        <f t="shared" si="42"/>
        <v>0</v>
      </c>
      <c r="H162" s="835">
        <f t="shared" si="42"/>
        <v>1.3240000000000001</v>
      </c>
      <c r="I162" s="835">
        <f t="shared" si="42"/>
        <v>0.23200000000000001</v>
      </c>
      <c r="J162" s="835">
        <f t="shared" si="42"/>
        <v>0.312</v>
      </c>
      <c r="K162" s="835">
        <f t="shared" si="41"/>
        <v>1.4279999999999999</v>
      </c>
      <c r="L162" s="835">
        <f t="shared" si="41"/>
        <v>1.5369999999999999</v>
      </c>
      <c r="M162" s="835">
        <f t="shared" si="41"/>
        <v>0.40600000000000003</v>
      </c>
      <c r="N162" s="835">
        <f t="shared" si="41"/>
        <v>3.6429999999999998</v>
      </c>
      <c r="O162" s="860">
        <f t="shared" si="39"/>
        <v>18.013999999999996</v>
      </c>
    </row>
    <row r="163" spans="1:19" s="646" customFormat="1" ht="28.5" customHeight="1">
      <c r="A163" s="854"/>
      <c r="B163" s="855" t="s">
        <v>270</v>
      </c>
      <c r="C163" s="863">
        <f>SUM(C156:C162)</f>
        <v>1367.8110000000001</v>
      </c>
      <c r="D163" s="863">
        <f t="shared" ref="D163:R163" si="43">SUM(D156:D162)</f>
        <v>1414.223</v>
      </c>
      <c r="E163" s="863">
        <f t="shared" si="43"/>
        <v>1380.4389999999999</v>
      </c>
      <c r="F163" s="863">
        <f t="shared" si="43"/>
        <v>906.39800000000002</v>
      </c>
      <c r="G163" s="863">
        <f t="shared" si="43"/>
        <v>771.44500000000005</v>
      </c>
      <c r="H163" s="863">
        <f t="shared" si="43"/>
        <v>671.17</v>
      </c>
      <c r="I163" s="863">
        <f t="shared" si="43"/>
        <v>691.96699999999998</v>
      </c>
      <c r="J163" s="863">
        <f t="shared" si="43"/>
        <v>717.56799999999998</v>
      </c>
      <c r="K163" s="863">
        <f t="shared" si="43"/>
        <v>680.73800000000006</v>
      </c>
      <c r="L163" s="863">
        <f t="shared" si="43"/>
        <v>841.97400000000005</v>
      </c>
      <c r="M163" s="863">
        <f t="shared" si="43"/>
        <v>1264.123</v>
      </c>
      <c r="N163" s="863">
        <f t="shared" si="43"/>
        <v>1273.5460000000003</v>
      </c>
      <c r="O163" s="863">
        <f t="shared" si="43"/>
        <v>11981.402</v>
      </c>
      <c r="P163" s="863">
        <f t="shared" si="43"/>
        <v>0</v>
      </c>
      <c r="Q163" s="863">
        <f t="shared" si="43"/>
        <v>0</v>
      </c>
      <c r="R163" s="863">
        <f t="shared" si="43"/>
        <v>0</v>
      </c>
      <c r="S163" s="864"/>
    </row>
    <row r="164" spans="1:19">
      <c r="B164" s="846"/>
      <c r="C164" s="846"/>
      <c r="D164" s="846"/>
      <c r="E164" s="846"/>
      <c r="F164" s="846"/>
      <c r="G164" s="846"/>
      <c r="H164" s="846"/>
      <c r="I164" s="846"/>
      <c r="J164" s="846"/>
      <c r="K164" s="846"/>
      <c r="L164" s="846"/>
      <c r="M164" s="846"/>
      <c r="N164" s="846"/>
      <c r="O164" s="846"/>
      <c r="P164" s="846"/>
      <c r="Q164" s="846"/>
      <c r="R164" s="846"/>
      <c r="S164" s="846"/>
    </row>
    <row r="165" spans="1:19" s="646" customFormat="1" ht="15.75">
      <c r="A165" s="854"/>
      <c r="B165" s="855" t="s">
        <v>271</v>
      </c>
      <c r="C165" s="856" t="s">
        <v>31</v>
      </c>
      <c r="D165" s="856" t="s">
        <v>32</v>
      </c>
      <c r="E165" s="856" t="s">
        <v>36</v>
      </c>
      <c r="F165" s="856" t="s">
        <v>38</v>
      </c>
      <c r="G165" s="856" t="s">
        <v>39</v>
      </c>
      <c r="H165" s="856" t="s">
        <v>40</v>
      </c>
      <c r="I165" s="856" t="s">
        <v>41</v>
      </c>
      <c r="J165" s="856" t="s">
        <v>42</v>
      </c>
      <c r="K165" s="856" t="s">
        <v>44</v>
      </c>
      <c r="L165" s="856" t="s">
        <v>47</v>
      </c>
      <c r="M165" s="856" t="s">
        <v>48</v>
      </c>
      <c r="N165" s="856" t="s">
        <v>49</v>
      </c>
      <c r="O165" s="637" t="s">
        <v>268</v>
      </c>
    </row>
    <row r="166" spans="1:19" ht="15.75">
      <c r="A166" s="857" t="s">
        <v>125</v>
      </c>
      <c r="B166" s="858" t="s">
        <v>269</v>
      </c>
      <c r="C166" s="859">
        <v>1002407.9999999999</v>
      </c>
      <c r="D166" s="859">
        <v>933744.00000000477</v>
      </c>
      <c r="E166" s="859">
        <v>928800.00000000116</v>
      </c>
      <c r="F166" s="859">
        <v>542923.99999999907</v>
      </c>
      <c r="G166" s="859">
        <v>371716.00000000402</v>
      </c>
      <c r="H166" s="859">
        <v>551067.99999999569</v>
      </c>
      <c r="I166" s="859">
        <v>165920.00000000279</v>
      </c>
      <c r="J166" s="859">
        <v>452800</v>
      </c>
      <c r="K166" s="859">
        <v>665404.00000000361</v>
      </c>
      <c r="L166" s="859">
        <v>818751.99999999953</v>
      </c>
      <c r="M166" s="859">
        <v>903600.00000000582</v>
      </c>
      <c r="N166" s="859">
        <v>901780</v>
      </c>
      <c r="O166" s="859"/>
    </row>
    <row r="167" spans="1:19" ht="15.75">
      <c r="A167" s="1569" t="s">
        <v>125</v>
      </c>
      <c r="B167" s="831" t="s">
        <v>148</v>
      </c>
      <c r="C167" s="860">
        <v>-43536</v>
      </c>
      <c r="D167" s="860">
        <v>-56577</v>
      </c>
      <c r="E167" s="860">
        <v>-68058</v>
      </c>
      <c r="F167" s="860">
        <v>-61997</v>
      </c>
      <c r="G167" s="860">
        <v>-56284</v>
      </c>
      <c r="H167" s="860">
        <v>-50685</v>
      </c>
      <c r="I167" s="865">
        <v>-59040</v>
      </c>
      <c r="J167" s="860">
        <v>-59048</v>
      </c>
      <c r="K167" s="866">
        <v>-18834</v>
      </c>
      <c r="L167" s="866">
        <v>-29982</v>
      </c>
      <c r="M167" s="866">
        <v>-43431</v>
      </c>
      <c r="N167" s="866">
        <v>-43414</v>
      </c>
      <c r="O167" s="860"/>
    </row>
    <row r="168" spans="1:19" ht="15.75">
      <c r="A168" s="1569"/>
      <c r="B168" s="831" t="s">
        <v>149</v>
      </c>
      <c r="C168" s="860">
        <v>-2619</v>
      </c>
      <c r="D168" s="860">
        <v>-3577</v>
      </c>
      <c r="E168" s="860">
        <v>-3521</v>
      </c>
      <c r="F168" s="860">
        <v>-1351</v>
      </c>
      <c r="G168" s="860">
        <v>-277</v>
      </c>
      <c r="H168" s="860">
        <v>-580</v>
      </c>
      <c r="I168" s="865">
        <v>-1348</v>
      </c>
      <c r="J168" s="860">
        <v>-1368</v>
      </c>
      <c r="K168" s="866">
        <v>-1521</v>
      </c>
      <c r="L168" s="866">
        <v>-1458</v>
      </c>
      <c r="M168" s="866">
        <v>-1821</v>
      </c>
      <c r="N168" s="866">
        <v>-1978</v>
      </c>
      <c r="O168" s="860"/>
    </row>
    <row r="169" spans="1:19" ht="15.75">
      <c r="A169" s="861" t="s">
        <v>9</v>
      </c>
      <c r="B169" s="862" t="s">
        <v>150</v>
      </c>
      <c r="C169" s="860">
        <v>-398610</v>
      </c>
      <c r="D169" s="860">
        <v>-431335</v>
      </c>
      <c r="E169" s="860">
        <v>-381971</v>
      </c>
      <c r="F169" s="860">
        <v>-281374</v>
      </c>
      <c r="G169" s="860">
        <v>-238953</v>
      </c>
      <c r="H169" s="860">
        <v>-218722</v>
      </c>
      <c r="I169" s="865">
        <v>-228331</v>
      </c>
      <c r="J169" s="860">
        <v>-255004</v>
      </c>
      <c r="K169" s="866">
        <v>-243644</v>
      </c>
      <c r="L169" s="866">
        <v>-283473</v>
      </c>
      <c r="M169" s="866">
        <v>-296465</v>
      </c>
      <c r="N169" s="866">
        <v>-302644</v>
      </c>
      <c r="O169" s="860"/>
    </row>
    <row r="170" spans="1:19" ht="15.75">
      <c r="A170" s="861" t="s">
        <v>129</v>
      </c>
      <c r="B170" s="862" t="s">
        <v>151</v>
      </c>
      <c r="C170" s="860">
        <v>-18651</v>
      </c>
      <c r="D170" s="860">
        <v>-18216</v>
      </c>
      <c r="E170" s="860">
        <v>-17338</v>
      </c>
      <c r="F170" s="860">
        <v>-14283</v>
      </c>
      <c r="G170" s="860">
        <v>-10673</v>
      </c>
      <c r="H170" s="860">
        <v>-7302</v>
      </c>
      <c r="I170" s="865">
        <v>-8516</v>
      </c>
      <c r="J170" s="860">
        <v>-8293</v>
      </c>
      <c r="K170" s="866">
        <v>-12456</v>
      </c>
      <c r="L170" s="866">
        <v>-22029</v>
      </c>
      <c r="M170" s="866">
        <v>-17989</v>
      </c>
      <c r="N170" s="866">
        <v>-18131</v>
      </c>
      <c r="O170" s="860"/>
    </row>
    <row r="171" spans="1:19" ht="15.75">
      <c r="A171" s="1569" t="s">
        <v>99</v>
      </c>
      <c r="B171" s="862" t="s">
        <v>153</v>
      </c>
      <c r="C171" s="860">
        <v>-2894</v>
      </c>
      <c r="D171" s="860">
        <v>-3544</v>
      </c>
      <c r="E171" s="860">
        <v>-3899</v>
      </c>
      <c r="F171" s="860">
        <v>-6388</v>
      </c>
      <c r="G171" s="860">
        <v>-5258</v>
      </c>
      <c r="H171" s="860">
        <v>-2557</v>
      </c>
      <c r="I171" s="865">
        <v>-4500</v>
      </c>
      <c r="J171" s="860">
        <v>-3543</v>
      </c>
      <c r="K171" s="866">
        <v>-2855</v>
      </c>
      <c r="L171" s="866">
        <v>-3495</v>
      </c>
      <c r="M171" s="866">
        <v>-4011</v>
      </c>
      <c r="N171" s="866">
        <v>-3736</v>
      </c>
      <c r="O171" s="860"/>
    </row>
    <row r="172" spans="1:19" ht="15.75">
      <c r="A172" s="1569"/>
      <c r="B172" s="862" t="s">
        <v>154</v>
      </c>
      <c r="C172" s="860">
        <v>-1501</v>
      </c>
      <c r="D172" s="860">
        <v>-974</v>
      </c>
      <c r="E172" s="860">
        <v>-5652</v>
      </c>
      <c r="F172" s="860">
        <v>-1005</v>
      </c>
      <c r="G172" s="860">
        <v>0</v>
      </c>
      <c r="H172" s="860">
        <v>-1324</v>
      </c>
      <c r="I172" s="865">
        <v>-232</v>
      </c>
      <c r="J172" s="860">
        <v>-312</v>
      </c>
      <c r="K172" s="866">
        <v>-1428</v>
      </c>
      <c r="L172" s="866">
        <v>-1537</v>
      </c>
      <c r="M172" s="866">
        <v>-406</v>
      </c>
      <c r="N172" s="866">
        <v>-3643</v>
      </c>
      <c r="O172" s="860"/>
    </row>
    <row r="173" spans="1:19" ht="15">
      <c r="B173" s="802"/>
      <c r="C173" s="805"/>
      <c r="D173" s="805"/>
      <c r="E173" s="805"/>
      <c r="F173" s="805"/>
      <c r="G173" s="805"/>
      <c r="H173" s="805"/>
      <c r="I173" s="805"/>
      <c r="J173" s="805"/>
      <c r="K173" s="762"/>
      <c r="L173" s="762"/>
      <c r="M173" s="762"/>
      <c r="N173" s="762"/>
      <c r="O173" s="762"/>
    </row>
    <row r="174" spans="1:19" ht="15">
      <c r="B174" s="802"/>
      <c r="C174" s="805"/>
      <c r="D174" s="805"/>
      <c r="E174" s="805"/>
      <c r="F174" s="805"/>
      <c r="G174" s="805"/>
      <c r="H174" s="805"/>
      <c r="I174" s="805"/>
      <c r="J174" s="805"/>
      <c r="K174" s="762"/>
      <c r="L174" s="762"/>
      <c r="M174" s="762"/>
      <c r="N174" s="762"/>
      <c r="O174" s="762"/>
    </row>
    <row r="175" spans="1:19" ht="15">
      <c r="B175" s="802"/>
      <c r="C175" s="805"/>
      <c r="D175" s="805"/>
      <c r="E175" s="805"/>
      <c r="F175" s="805"/>
      <c r="G175" s="805"/>
      <c r="H175" s="805"/>
      <c r="I175" s="805"/>
      <c r="J175" s="805"/>
      <c r="K175" s="762"/>
      <c r="L175" s="762"/>
      <c r="M175" s="762"/>
      <c r="N175" s="762"/>
      <c r="O175" s="762"/>
    </row>
    <row r="176" spans="1:19" ht="15">
      <c r="B176" s="802"/>
      <c r="C176" s="805"/>
      <c r="D176" s="805"/>
      <c r="E176" s="805"/>
      <c r="F176" s="805"/>
      <c r="G176" s="805"/>
      <c r="H176" s="805"/>
      <c r="I176" s="805"/>
      <c r="J176" s="805"/>
      <c r="K176" s="762"/>
      <c r="L176" s="762"/>
      <c r="M176" s="762"/>
      <c r="N176" s="762"/>
      <c r="O176" s="762"/>
    </row>
    <row r="178" spans="1:18">
      <c r="B178" s="635" t="s">
        <v>272</v>
      </c>
      <c r="P178" s="836" t="s">
        <v>273</v>
      </c>
      <c r="Q178" s="1570" t="s">
        <v>134</v>
      </c>
      <c r="R178" s="1571"/>
    </row>
    <row r="179" spans="1:18" ht="15">
      <c r="B179" s="867" t="s">
        <v>274</v>
      </c>
      <c r="C179" s="868">
        <v>4404440.0000000158</v>
      </c>
      <c r="D179" s="868">
        <v>3984360</v>
      </c>
      <c r="E179" s="868">
        <v>4035759.9999999939</v>
      </c>
      <c r="F179" s="868">
        <v>3403870.0000000154</v>
      </c>
      <c r="G179" s="868">
        <v>3046159.9999999814</v>
      </c>
      <c r="H179" s="868">
        <v>2770880.0000000233</v>
      </c>
      <c r="I179" s="868">
        <v>2979779.9999999912</v>
      </c>
      <c r="J179" s="868">
        <v>2932390</v>
      </c>
      <c r="K179" s="868">
        <v>3209125.5778987198</v>
      </c>
      <c r="L179" s="868">
        <v>3923020</v>
      </c>
      <c r="M179" s="868">
        <v>3961514.599884856</v>
      </c>
      <c r="N179" s="868">
        <v>4564629.9999999739</v>
      </c>
      <c r="O179" s="868">
        <f>SUM(C179:N179)</f>
        <v>43215930.177783564</v>
      </c>
      <c r="P179" s="868">
        <v>43663239.999999985</v>
      </c>
      <c r="Q179" s="868">
        <v>-447309.82221642137</v>
      </c>
      <c r="R179" s="869">
        <v>-1.0244540309340798E-2</v>
      </c>
    </row>
    <row r="180" spans="1:18" ht="15">
      <c r="B180" s="870" t="s">
        <v>275</v>
      </c>
      <c r="C180" s="871">
        <v>-1727986</v>
      </c>
      <c r="D180" s="871">
        <v>-1691232</v>
      </c>
      <c r="E180" s="871">
        <v>-1553882</v>
      </c>
      <c r="F180" s="871">
        <v>-1517768</v>
      </c>
      <c r="G180" s="871">
        <v>-1200705</v>
      </c>
      <c r="H180" s="871">
        <v>-1205577</v>
      </c>
      <c r="I180" s="871">
        <v>-1281532</v>
      </c>
      <c r="J180" s="871">
        <v>-1273189</v>
      </c>
      <c r="K180" s="871">
        <v>-1305341.3865131589</v>
      </c>
      <c r="L180" s="871">
        <v>-1509911</v>
      </c>
      <c r="M180" s="871">
        <v>-1702022.72621851</v>
      </c>
      <c r="N180" s="871">
        <v>-1710948</v>
      </c>
      <c r="O180" s="871">
        <f>SUM(C180:N180)</f>
        <v>-17680094.112731669</v>
      </c>
      <c r="P180" s="872">
        <v>-17908918</v>
      </c>
      <c r="Q180" s="873">
        <v>228823.8872683309</v>
      </c>
      <c r="R180" s="874">
        <v>-1.2777091685177792E-2</v>
      </c>
    </row>
    <row r="181" spans="1:18" ht="15">
      <c r="B181" s="875" t="s">
        <v>276</v>
      </c>
      <c r="C181" s="876">
        <v>-1754719</v>
      </c>
      <c r="D181" s="876">
        <v>-1552204.7679999999</v>
      </c>
      <c r="E181" s="876">
        <v>-1477995.8060000001</v>
      </c>
      <c r="F181" s="876">
        <v>-1430305.673</v>
      </c>
      <c r="G181" s="876">
        <v>-1290594</v>
      </c>
      <c r="H181" s="876">
        <v>-1286064.264</v>
      </c>
      <c r="I181" s="876">
        <v>-1294652.243</v>
      </c>
      <c r="J181" s="876">
        <v>-1390822</v>
      </c>
      <c r="K181" s="876">
        <v>-1462972.8313205598</v>
      </c>
      <c r="L181" s="876">
        <v>-1627288</v>
      </c>
      <c r="M181" s="876">
        <v>-1625695.0990926176</v>
      </c>
      <c r="N181" s="876">
        <v>-1897508</v>
      </c>
      <c r="O181" s="876">
        <f>SUM(C181:N181)</f>
        <v>-18090821.68441318</v>
      </c>
      <c r="P181" s="877">
        <v>-19185476.041999999</v>
      </c>
      <c r="Q181" s="878">
        <v>1094654.3575868197</v>
      </c>
      <c r="R181" s="874">
        <v>-5.7056408461820314E-2</v>
      </c>
    </row>
    <row r="182" spans="1:18">
      <c r="B182" s="875" t="s">
        <v>121</v>
      </c>
      <c r="C182" s="876">
        <f t="shared" ref="C182:N182" si="44">SUM(C179:C181)</f>
        <v>921735.00000001583</v>
      </c>
      <c r="D182" s="876">
        <f t="shared" si="44"/>
        <v>740923.23200000008</v>
      </c>
      <c r="E182" s="876">
        <f t="shared" si="44"/>
        <v>1003882.1939999938</v>
      </c>
      <c r="F182" s="876">
        <f t="shared" si="44"/>
        <v>455796.32700001542</v>
      </c>
      <c r="G182" s="876">
        <f t="shared" si="44"/>
        <v>554860.99999998137</v>
      </c>
      <c r="H182" s="876">
        <f t="shared" si="44"/>
        <v>279238.73600002332</v>
      </c>
      <c r="I182" s="876">
        <f t="shared" si="44"/>
        <v>403595.75699999114</v>
      </c>
      <c r="J182" s="876">
        <f t="shared" si="44"/>
        <v>268379</v>
      </c>
      <c r="K182" s="876">
        <f t="shared" si="44"/>
        <v>440811.36006500106</v>
      </c>
      <c r="L182" s="876">
        <f t="shared" si="44"/>
        <v>785821</v>
      </c>
      <c r="M182" s="876">
        <f t="shared" si="44"/>
        <v>633796.77457372844</v>
      </c>
      <c r="N182" s="876">
        <f t="shared" si="44"/>
        <v>956173.99999997392</v>
      </c>
      <c r="O182" s="876">
        <f>SUM(C182:N182)</f>
        <v>7445014.3806387242</v>
      </c>
      <c r="P182" s="876">
        <v>6568845.9579999857</v>
      </c>
      <c r="Q182" s="876">
        <v>876168.4226387376</v>
      </c>
      <c r="R182" s="879">
        <v>0.1333823974927712</v>
      </c>
    </row>
    <row r="183" spans="1:18">
      <c r="B183" s="631" t="s">
        <v>277</v>
      </c>
      <c r="C183" s="633">
        <f t="shared" ref="C183:Q183" si="45">C180+C181</f>
        <v>-3482705</v>
      </c>
      <c r="D183" s="633">
        <f t="shared" si="45"/>
        <v>-3243436.7680000002</v>
      </c>
      <c r="E183" s="633">
        <f t="shared" si="45"/>
        <v>-3031877.8059999999</v>
      </c>
      <c r="F183" s="633">
        <f t="shared" si="45"/>
        <v>-2948073.673</v>
      </c>
      <c r="G183" s="633">
        <f t="shared" si="45"/>
        <v>-2491299</v>
      </c>
      <c r="H183" s="633">
        <f t="shared" si="45"/>
        <v>-2491641.264</v>
      </c>
      <c r="I183" s="633">
        <f t="shared" si="45"/>
        <v>-2576184.2429999998</v>
      </c>
      <c r="J183" s="633">
        <f t="shared" si="45"/>
        <v>-2664011</v>
      </c>
      <c r="K183" s="633">
        <f t="shared" si="45"/>
        <v>-2768314.2178337188</v>
      </c>
      <c r="L183" s="633">
        <f t="shared" si="45"/>
        <v>-3137199</v>
      </c>
      <c r="M183" s="633">
        <f t="shared" si="45"/>
        <v>-3327717.8253111276</v>
      </c>
      <c r="N183" s="633">
        <f t="shared" si="45"/>
        <v>-3608456</v>
      </c>
      <c r="O183" s="633">
        <f t="shared" si="45"/>
        <v>-35770915.797144845</v>
      </c>
      <c r="P183" s="633">
        <f t="shared" si="45"/>
        <v>-37094394.041999996</v>
      </c>
      <c r="Q183" s="633">
        <f t="shared" si="45"/>
        <v>1323478.2448551506</v>
      </c>
    </row>
    <row r="184" spans="1:18">
      <c r="C184" s="767"/>
      <c r="D184" s="633"/>
      <c r="E184" s="633"/>
      <c r="F184" s="633"/>
      <c r="G184" s="633"/>
      <c r="H184" s="633"/>
      <c r="I184" s="633"/>
      <c r="J184" s="633"/>
      <c r="K184" s="633"/>
      <c r="L184" s="633"/>
      <c r="M184" s="633"/>
      <c r="N184" s="633"/>
      <c r="O184" s="633"/>
      <c r="P184" s="633"/>
      <c r="Q184" s="633"/>
    </row>
    <row r="185" spans="1:18">
      <c r="C185" s="633"/>
    </row>
    <row r="186" spans="1:18">
      <c r="B186" s="635" t="s">
        <v>278</v>
      </c>
      <c r="C186" s="880" t="s">
        <v>66</v>
      </c>
      <c r="D186" s="880" t="s">
        <v>67</v>
      </c>
      <c r="E186" s="880" t="s">
        <v>68</v>
      </c>
      <c r="F186" s="880" t="s">
        <v>69</v>
      </c>
      <c r="G186" s="880" t="s">
        <v>70</v>
      </c>
      <c r="H186" s="880" t="s">
        <v>71</v>
      </c>
      <c r="I186" s="880" t="s">
        <v>72</v>
      </c>
      <c r="J186" s="880" t="s">
        <v>73</v>
      </c>
      <c r="K186" s="880" t="s">
        <v>74</v>
      </c>
      <c r="L186" s="880" t="s">
        <v>75</v>
      </c>
      <c r="M186" s="880" t="s">
        <v>76</v>
      </c>
      <c r="N186" s="880" t="s">
        <v>77</v>
      </c>
      <c r="O186" s="880" t="s">
        <v>279</v>
      </c>
    </row>
    <row r="187" spans="1:18" ht="15">
      <c r="B187" s="881" t="s">
        <v>274</v>
      </c>
      <c r="C187" s="882">
        <v>4404.440000000016</v>
      </c>
      <c r="D187" s="882">
        <v>3984.36</v>
      </c>
      <c r="E187" s="882">
        <v>4035.7599999999939</v>
      </c>
      <c r="F187" s="882">
        <v>3403.8700000000154</v>
      </c>
      <c r="G187" s="882">
        <v>3046.1599999999812</v>
      </c>
      <c r="H187" s="882">
        <v>2770.8800000000233</v>
      </c>
      <c r="I187" s="882">
        <v>2979.7799999999911</v>
      </c>
      <c r="J187" s="882">
        <v>2932.39</v>
      </c>
      <c r="K187" s="882">
        <v>3209.12</v>
      </c>
      <c r="L187" s="882">
        <v>3923.02</v>
      </c>
      <c r="M187" s="882">
        <v>3961.52</v>
      </c>
      <c r="N187" s="882">
        <v>4564.6299999999737</v>
      </c>
      <c r="O187" s="882">
        <f>SUM(C187:N187)</f>
        <v>43215.929999999986</v>
      </c>
      <c r="P187" s="883">
        <v>43663.24</v>
      </c>
      <c r="Q187" s="868">
        <v>-447309.82221642137</v>
      </c>
      <c r="R187" s="869">
        <v>-1.0244540309340798E-2</v>
      </c>
    </row>
    <row r="188" spans="1:18" ht="15">
      <c r="B188" s="884" t="s">
        <v>280</v>
      </c>
      <c r="C188" s="885">
        <v>3482.7</v>
      </c>
      <c r="D188" s="885">
        <v>3243.44</v>
      </c>
      <c r="E188" s="885">
        <v>3031.88</v>
      </c>
      <c r="F188" s="885">
        <v>2948.07</v>
      </c>
      <c r="G188" s="885">
        <v>2491.3000000000002</v>
      </c>
      <c r="H188" s="885">
        <v>2491.64</v>
      </c>
      <c r="I188" s="885">
        <v>2576.1799999999998</v>
      </c>
      <c r="J188" s="885">
        <v>2664</v>
      </c>
      <c r="K188" s="885">
        <v>2768.31</v>
      </c>
      <c r="L188" s="885">
        <v>3137.2</v>
      </c>
      <c r="M188" s="885">
        <v>3327.72</v>
      </c>
      <c r="N188" s="885">
        <v>3608.46</v>
      </c>
      <c r="O188" s="886">
        <f>SUM(C188:N188)</f>
        <v>35770.9</v>
      </c>
      <c r="P188" s="887">
        <v>-17908918</v>
      </c>
      <c r="Q188" s="873">
        <v>228823.8872683309</v>
      </c>
      <c r="R188" s="874">
        <v>-1.2777091685177792E-2</v>
      </c>
    </row>
    <row r="189" spans="1:18">
      <c r="B189" s="888" t="s">
        <v>121</v>
      </c>
      <c r="C189" s="886">
        <f t="shared" ref="C189:N189" si="46">C187-C188</f>
        <v>921.74000000001615</v>
      </c>
      <c r="D189" s="886">
        <f t="shared" si="46"/>
        <v>740.92000000000007</v>
      </c>
      <c r="E189" s="886">
        <f t="shared" si="46"/>
        <v>1003.8799999999937</v>
      </c>
      <c r="F189" s="886">
        <f t="shared" si="46"/>
        <v>455.80000000001519</v>
      </c>
      <c r="G189" s="886">
        <f t="shared" si="46"/>
        <v>554.85999999998103</v>
      </c>
      <c r="H189" s="886">
        <f t="shared" si="46"/>
        <v>279.24000000002343</v>
      </c>
      <c r="I189" s="886">
        <f t="shared" si="46"/>
        <v>403.59999999999127</v>
      </c>
      <c r="J189" s="886">
        <f t="shared" si="46"/>
        <v>268.38999999999987</v>
      </c>
      <c r="K189" s="886">
        <f t="shared" si="46"/>
        <v>440.80999999999995</v>
      </c>
      <c r="L189" s="886">
        <f t="shared" si="46"/>
        <v>785.82000000000016</v>
      </c>
      <c r="M189" s="886">
        <f t="shared" si="46"/>
        <v>633.80000000000018</v>
      </c>
      <c r="N189" s="886">
        <f t="shared" si="46"/>
        <v>956.1699999999737</v>
      </c>
      <c r="O189" s="886">
        <f>SUM(C189:N189)</f>
        <v>7445.0299999999934</v>
      </c>
      <c r="P189" s="889">
        <v>6568845.9579999857</v>
      </c>
      <c r="Q189" s="876">
        <v>876168.4226387376</v>
      </c>
      <c r="R189" s="879">
        <v>0.1333823974927712</v>
      </c>
    </row>
    <row r="190" spans="1:18">
      <c r="C190" s="767">
        <f t="shared" ref="C190:P190" si="47">C189/C187</f>
        <v>0.20927518594872738</v>
      </c>
      <c r="D190" s="767">
        <f t="shared" si="47"/>
        <v>0.18595709223062173</v>
      </c>
      <c r="E190" s="767">
        <f t="shared" si="47"/>
        <v>0.24874620889249988</v>
      </c>
      <c r="F190" s="767">
        <f t="shared" si="47"/>
        <v>0.13390640653139313</v>
      </c>
      <c r="G190" s="767">
        <f t="shared" si="47"/>
        <v>0.18215064211990981</v>
      </c>
      <c r="H190" s="767">
        <f t="shared" si="47"/>
        <v>0.10077664857374591</v>
      </c>
      <c r="I190" s="767">
        <f t="shared" si="47"/>
        <v>0.13544624099765501</v>
      </c>
      <c r="J190" s="767">
        <f t="shared" si="47"/>
        <v>9.152602484662678E-2</v>
      </c>
      <c r="K190" s="767">
        <f t="shared" si="47"/>
        <v>0.13736164431370593</v>
      </c>
      <c r="L190" s="767">
        <f t="shared" si="47"/>
        <v>0.20030996528184922</v>
      </c>
      <c r="M190" s="767">
        <f t="shared" si="47"/>
        <v>0.15998909509481213</v>
      </c>
      <c r="N190" s="767">
        <f t="shared" si="47"/>
        <v>0.20947371418931637</v>
      </c>
      <c r="O190" s="767">
        <f t="shared" si="47"/>
        <v>0.17227513095286845</v>
      </c>
      <c r="P190" s="767">
        <f t="shared" si="47"/>
        <v>150.4433926112672</v>
      </c>
    </row>
    <row r="192" spans="1:18" s="893" customFormat="1">
      <c r="A192" s="890"/>
      <c r="B192" s="891" t="s">
        <v>281</v>
      </c>
      <c r="C192" s="892" t="s">
        <v>66</v>
      </c>
      <c r="D192" s="892" t="s">
        <v>67</v>
      </c>
      <c r="E192" s="892" t="s">
        <v>68</v>
      </c>
      <c r="F192" s="892" t="s">
        <v>69</v>
      </c>
      <c r="G192" s="892" t="s">
        <v>70</v>
      </c>
      <c r="H192" s="892" t="s">
        <v>71</v>
      </c>
      <c r="I192" s="892" t="s">
        <v>72</v>
      </c>
      <c r="J192" s="892" t="s">
        <v>73</v>
      </c>
      <c r="K192" s="892" t="s">
        <v>74</v>
      </c>
      <c r="L192" s="892" t="s">
        <v>75</v>
      </c>
      <c r="M192" s="892" t="s">
        <v>76</v>
      </c>
      <c r="N192" s="892" t="s">
        <v>77</v>
      </c>
      <c r="O192" s="892" t="s">
        <v>279</v>
      </c>
    </row>
    <row r="193" spans="1:18" ht="15">
      <c r="B193" s="881" t="s">
        <v>274</v>
      </c>
      <c r="C193" s="882">
        <f t="shared" ref="C193:N193" si="48">C194+C195</f>
        <v>4390.5092000000159</v>
      </c>
      <c r="D193" s="882">
        <f t="shared" si="48"/>
        <v>3971.3862400000003</v>
      </c>
      <c r="E193" s="882">
        <f t="shared" si="48"/>
        <v>4023.6324799999938</v>
      </c>
      <c r="F193" s="882">
        <f t="shared" si="48"/>
        <v>3392.0777200000152</v>
      </c>
      <c r="G193" s="882">
        <f t="shared" si="48"/>
        <v>3036.1947999999811</v>
      </c>
      <c r="H193" s="882">
        <f t="shared" si="48"/>
        <v>2760.9134400000235</v>
      </c>
      <c r="I193" s="882">
        <f t="shared" si="48"/>
        <v>2969.475279999991</v>
      </c>
      <c r="J193" s="882">
        <f t="shared" si="48"/>
        <v>2921.7339999999999</v>
      </c>
      <c r="K193" s="882">
        <f t="shared" si="48"/>
        <v>3162.8892229999997</v>
      </c>
      <c r="L193" s="882">
        <f t="shared" si="48"/>
        <v>3870.6287599999996</v>
      </c>
      <c r="M193" s="882">
        <f t="shared" si="48"/>
        <v>3905.9470759999999</v>
      </c>
      <c r="N193" s="882">
        <f t="shared" si="48"/>
        <v>4504.3687179999733</v>
      </c>
      <c r="O193" s="882">
        <f>SUM(C193:N193)</f>
        <v>42909.756936999991</v>
      </c>
      <c r="P193" s="883">
        <v>43663.24</v>
      </c>
      <c r="Q193" s="868">
        <f>O193-P193</f>
        <v>-753.48306300000695</v>
      </c>
      <c r="R193" s="869">
        <f>Q193/P193</f>
        <v>-1.7256691509837725E-2</v>
      </c>
    </row>
    <row r="194" spans="1:18" ht="15">
      <c r="B194" s="884" t="s">
        <v>280</v>
      </c>
      <c r="C194" s="885">
        <v>3482.7</v>
      </c>
      <c r="D194" s="885">
        <v>3243.44</v>
      </c>
      <c r="E194" s="885">
        <v>3031.88</v>
      </c>
      <c r="F194" s="885">
        <v>2948.07</v>
      </c>
      <c r="G194" s="885">
        <v>2491.3000000000002</v>
      </c>
      <c r="H194" s="885">
        <v>2491.64</v>
      </c>
      <c r="I194" s="885">
        <v>2576.1799999999998</v>
      </c>
      <c r="J194" s="885">
        <v>2664</v>
      </c>
      <c r="K194" s="885">
        <f>K188*(1-1.27%)</f>
        <v>2733.1524629999999</v>
      </c>
      <c r="L194" s="885">
        <f>L188*(1-1.27%)</f>
        <v>3097.3575599999995</v>
      </c>
      <c r="M194" s="885">
        <f>M188*(1-1.27%)</f>
        <v>3285.4579559999997</v>
      </c>
      <c r="N194" s="885">
        <f>N188*(1-1.27%)</f>
        <v>3562.6325579999998</v>
      </c>
      <c r="O194" s="886">
        <f>SUM(C194:N194)</f>
        <v>35607.810536999998</v>
      </c>
      <c r="P194" s="887">
        <v>-17908918</v>
      </c>
      <c r="Q194" s="873">
        <v>228823.8872683309</v>
      </c>
      <c r="R194" s="874">
        <v>-1.2777091685177792E-2</v>
      </c>
    </row>
    <row r="195" spans="1:18">
      <c r="B195" s="888" t="s">
        <v>121</v>
      </c>
      <c r="C195" s="886">
        <v>907.80920000001606</v>
      </c>
      <c r="D195" s="886">
        <v>727.94624000000022</v>
      </c>
      <c r="E195" s="886">
        <v>991.75247999999374</v>
      </c>
      <c r="F195" s="886">
        <v>444.00772000001507</v>
      </c>
      <c r="G195" s="886">
        <v>544.89479999998093</v>
      </c>
      <c r="H195" s="886">
        <v>269.27344000002358</v>
      </c>
      <c r="I195" s="886">
        <v>393.29527999999118</v>
      </c>
      <c r="J195" s="886">
        <v>257.73399999999992</v>
      </c>
      <c r="K195" s="886">
        <v>429.73675999999978</v>
      </c>
      <c r="L195" s="886">
        <v>773.27120000000014</v>
      </c>
      <c r="M195" s="886">
        <v>620.48912000000018</v>
      </c>
      <c r="N195" s="886">
        <v>941.73615999997355</v>
      </c>
      <c r="O195" s="886">
        <f>SUM(C195:N195)</f>
        <v>7301.9463999999953</v>
      </c>
      <c r="P195" s="889">
        <v>6568845.9579999857</v>
      </c>
      <c r="Q195" s="876">
        <v>876168.4226387376</v>
      </c>
      <c r="R195" s="879">
        <v>0.1333823974927712</v>
      </c>
    </row>
    <row r="196" spans="1:18">
      <c r="C196" s="894">
        <f t="shared" ref="C196:O196" si="49">C195/C193</f>
        <v>0.20676626756641639</v>
      </c>
      <c r="D196" s="894">
        <f t="shared" si="49"/>
        <v>0.1832977695969456</v>
      </c>
      <c r="E196" s="894">
        <f t="shared" si="49"/>
        <v>0.24648187550170966</v>
      </c>
      <c r="F196" s="894">
        <f t="shared" si="49"/>
        <v>0.13089550318440613</v>
      </c>
      <c r="G196" s="894">
        <f t="shared" si="49"/>
        <v>0.17946635044628373</v>
      </c>
      <c r="H196" s="894">
        <f t="shared" si="49"/>
        <v>9.753056220408754E-2</v>
      </c>
      <c r="I196" s="894">
        <f t="shared" si="49"/>
        <v>0.13244605289322103</v>
      </c>
      <c r="J196" s="894">
        <f t="shared" si="49"/>
        <v>8.8212684659178392E-2</v>
      </c>
      <c r="K196" s="894">
        <f t="shared" si="49"/>
        <v>0.13586841956873677</v>
      </c>
      <c r="L196" s="894">
        <f t="shared" si="49"/>
        <v>0.19977922139967777</v>
      </c>
      <c r="M196" s="894">
        <f t="shared" si="49"/>
        <v>0.15885753389045668</v>
      </c>
      <c r="N196" s="894">
        <f t="shared" si="49"/>
        <v>0.20907172990450093</v>
      </c>
      <c r="O196" s="894">
        <f t="shared" si="49"/>
        <v>0.17016983831254734</v>
      </c>
    </row>
    <row r="197" spans="1:18" s="893" customFormat="1">
      <c r="A197" s="890"/>
      <c r="B197" s="895" t="s">
        <v>282</v>
      </c>
      <c r="C197" s="896"/>
      <c r="D197" s="896"/>
      <c r="E197" s="896"/>
      <c r="F197" s="896"/>
      <c r="G197" s="896"/>
      <c r="H197" s="896"/>
      <c r="I197" s="896"/>
      <c r="J197" s="896"/>
      <c r="K197" s="896"/>
      <c r="L197" s="896"/>
      <c r="M197" s="896"/>
      <c r="N197" s="896"/>
      <c r="O197" s="896"/>
      <c r="P197" s="897"/>
      <c r="Q197" s="897"/>
      <c r="R197" s="897"/>
    </row>
    <row r="198" spans="1:18" s="893" customFormat="1">
      <c r="A198" s="890"/>
      <c r="B198" s="895" t="s">
        <v>283</v>
      </c>
      <c r="C198" s="896"/>
      <c r="D198" s="896"/>
      <c r="E198" s="896"/>
      <c r="F198" s="896"/>
      <c r="G198" s="896"/>
      <c r="H198" s="896"/>
      <c r="I198" s="896"/>
      <c r="J198" s="896"/>
      <c r="K198" s="896"/>
      <c r="L198" s="896"/>
      <c r="M198" s="896"/>
      <c r="N198" s="896"/>
      <c r="O198" s="896"/>
      <c r="P198" s="897"/>
      <c r="Q198" s="897"/>
      <c r="R198" s="897"/>
    </row>
    <row r="199" spans="1:18">
      <c r="B199" s="898">
        <v>4.0000000000000001E-3</v>
      </c>
      <c r="K199" s="767">
        <v>0.13437475817270408</v>
      </c>
      <c r="L199" s="767">
        <v>0.19774373993599548</v>
      </c>
      <c r="M199" s="767">
        <v>0.15715710620718087</v>
      </c>
      <c r="N199" s="767">
        <v>0.20696605748091065</v>
      </c>
    </row>
    <row r="200" spans="1:18" s="901" customFormat="1">
      <c r="A200" s="899"/>
      <c r="B200" s="900" t="s">
        <v>284</v>
      </c>
    </row>
    <row r="201" spans="1:18" ht="15">
      <c r="B201" s="881" t="s">
        <v>274</v>
      </c>
      <c r="C201" s="882">
        <f t="shared" ref="C201:N201" si="50">C202+C203</f>
        <v>4390.2092000000157</v>
      </c>
      <c r="D201" s="882">
        <f t="shared" si="50"/>
        <v>3971.0862400000001</v>
      </c>
      <c r="E201" s="882">
        <f t="shared" si="50"/>
        <v>4023.3324799999937</v>
      </c>
      <c r="F201" s="882">
        <f t="shared" si="50"/>
        <v>3391.7777200000151</v>
      </c>
      <c r="G201" s="882">
        <f t="shared" si="50"/>
        <v>3035.8947999999809</v>
      </c>
      <c r="H201" s="882">
        <f t="shared" si="50"/>
        <v>2760.6134400000233</v>
      </c>
      <c r="I201" s="882">
        <f t="shared" si="50"/>
        <v>2969.1752799999908</v>
      </c>
      <c r="J201" s="882">
        <f t="shared" si="50"/>
        <v>2921.4339999999997</v>
      </c>
      <c r="K201" s="882">
        <f t="shared" si="50"/>
        <v>3162.5892229999995</v>
      </c>
      <c r="L201" s="882">
        <f t="shared" si="50"/>
        <v>3870.3287599999994</v>
      </c>
      <c r="M201" s="882">
        <f t="shared" si="50"/>
        <v>3905.6470759999997</v>
      </c>
      <c r="N201" s="882">
        <f t="shared" si="50"/>
        <v>4504.0687179999732</v>
      </c>
      <c r="O201" s="882">
        <f>SUM(C201:N201)</f>
        <v>42906.156936999992</v>
      </c>
      <c r="P201" s="883">
        <v>43663.24</v>
      </c>
      <c r="Q201" s="868">
        <f>O201-P201</f>
        <v>-757.0830630000055</v>
      </c>
      <c r="R201" s="869">
        <f>Q201/P201</f>
        <v>-1.7339140727990077E-2</v>
      </c>
    </row>
    <row r="202" spans="1:18" ht="15">
      <c r="B202" s="884" t="s">
        <v>280</v>
      </c>
      <c r="C202" s="885">
        <f t="shared" ref="C202:N202" si="51">C194-0.3</f>
        <v>3482.3999999999996</v>
      </c>
      <c r="D202" s="885">
        <f t="shared" si="51"/>
        <v>3243.14</v>
      </c>
      <c r="E202" s="885">
        <f t="shared" si="51"/>
        <v>3031.58</v>
      </c>
      <c r="F202" s="885">
        <f t="shared" si="51"/>
        <v>2947.77</v>
      </c>
      <c r="G202" s="885">
        <f t="shared" si="51"/>
        <v>2491</v>
      </c>
      <c r="H202" s="885">
        <f t="shared" si="51"/>
        <v>2491.3399999999997</v>
      </c>
      <c r="I202" s="885">
        <f t="shared" si="51"/>
        <v>2575.8799999999997</v>
      </c>
      <c r="J202" s="885">
        <f t="shared" si="51"/>
        <v>2663.7</v>
      </c>
      <c r="K202" s="885">
        <f t="shared" si="51"/>
        <v>2732.8524629999997</v>
      </c>
      <c r="L202" s="885">
        <f t="shared" si="51"/>
        <v>3097.0575599999993</v>
      </c>
      <c r="M202" s="885">
        <f t="shared" si="51"/>
        <v>3285.1579559999996</v>
      </c>
      <c r="N202" s="885">
        <f t="shared" si="51"/>
        <v>3562.3325579999996</v>
      </c>
      <c r="O202" s="886">
        <f>SUM(C202:N202)</f>
        <v>35604.210536999999</v>
      </c>
      <c r="P202" s="887">
        <v>-17908918</v>
      </c>
      <c r="Q202" s="873">
        <v>228823.8872683309</v>
      </c>
      <c r="R202" s="874">
        <v>-1.2777091685177792E-2</v>
      </c>
    </row>
    <row r="203" spans="1:18">
      <c r="B203" s="888" t="s">
        <v>121</v>
      </c>
      <c r="C203" s="886">
        <v>907.80920000001606</v>
      </c>
      <c r="D203" s="886">
        <v>727.94624000000022</v>
      </c>
      <c r="E203" s="886">
        <v>991.75247999999374</v>
      </c>
      <c r="F203" s="886">
        <v>444.00772000001507</v>
      </c>
      <c r="G203" s="886">
        <v>544.89479999998093</v>
      </c>
      <c r="H203" s="886">
        <v>269.27344000002358</v>
      </c>
      <c r="I203" s="886">
        <v>393.29527999999118</v>
      </c>
      <c r="J203" s="886">
        <v>257.73399999999992</v>
      </c>
      <c r="K203" s="886">
        <v>429.73675999999978</v>
      </c>
      <c r="L203" s="886">
        <v>773.27120000000014</v>
      </c>
      <c r="M203" s="886">
        <v>620.48912000000018</v>
      </c>
      <c r="N203" s="886">
        <v>941.73615999997355</v>
      </c>
      <c r="O203" s="886">
        <f>SUM(C203:N203)</f>
        <v>7301.9463999999953</v>
      </c>
      <c r="P203" s="889">
        <v>6568845.9579999857</v>
      </c>
      <c r="Q203" s="876">
        <v>876168.4226387376</v>
      </c>
      <c r="R203" s="879">
        <v>0.1333823974927712</v>
      </c>
    </row>
    <row r="204" spans="1:18">
      <c r="C204" s="894">
        <f t="shared" ref="C204:O204" si="52">C203/C201</f>
        <v>0.2067803967063831</v>
      </c>
      <c r="D204" s="894">
        <f t="shared" si="52"/>
        <v>0.18331161702496801</v>
      </c>
      <c r="E204" s="894">
        <f t="shared" si="52"/>
        <v>0.246500254435844</v>
      </c>
      <c r="F204" s="894">
        <f t="shared" si="52"/>
        <v>0.1309070807859464</v>
      </c>
      <c r="G204" s="894">
        <f t="shared" si="52"/>
        <v>0.17948408488989287</v>
      </c>
      <c r="H204" s="894">
        <f t="shared" si="52"/>
        <v>9.7541160996456391E-2</v>
      </c>
      <c r="I204" s="894">
        <f t="shared" si="52"/>
        <v>0.13245943499839202</v>
      </c>
      <c r="J204" s="894">
        <f t="shared" si="52"/>
        <v>8.8221743157641058E-2</v>
      </c>
      <c r="K204" s="894">
        <f t="shared" si="52"/>
        <v>0.13588130790895314</v>
      </c>
      <c r="L204" s="894">
        <f t="shared" si="52"/>
        <v>0.19979470684552394</v>
      </c>
      <c r="M204" s="894">
        <f t="shared" si="52"/>
        <v>0.15886973603244234</v>
      </c>
      <c r="N204" s="894">
        <f t="shared" si="52"/>
        <v>0.20908565542893193</v>
      </c>
      <c r="O204" s="894">
        <f t="shared" si="52"/>
        <v>0.17018411624983323</v>
      </c>
    </row>
    <row r="206" spans="1:18">
      <c r="B206" s="631" t="s">
        <v>273</v>
      </c>
      <c r="O206" s="880" t="s">
        <v>279</v>
      </c>
    </row>
    <row r="207" spans="1:18" ht="15">
      <c r="B207" s="881" t="s">
        <v>25</v>
      </c>
      <c r="C207" s="868">
        <f>3524700.00000001+1000000</f>
        <v>4524700.0000000093</v>
      </c>
      <c r="D207" s="868">
        <v>4024790</v>
      </c>
      <c r="E207" s="868">
        <v>4026100</v>
      </c>
      <c r="F207" s="868">
        <v>3436299.9999999939</v>
      </c>
      <c r="G207" s="868">
        <v>2973680</v>
      </c>
      <c r="H207" s="868">
        <v>2813290</v>
      </c>
      <c r="I207" s="868">
        <v>3035240</v>
      </c>
      <c r="J207" s="868">
        <v>3078490.000000007</v>
      </c>
      <c r="K207" s="868">
        <v>3250460</v>
      </c>
      <c r="L207" s="868">
        <v>3923020</v>
      </c>
      <c r="M207" s="868">
        <v>4012540</v>
      </c>
      <c r="N207" s="868">
        <f>4564629.99999997</f>
        <v>4564629.9999999702</v>
      </c>
      <c r="O207" s="868">
        <f>SUM(C207:N207)</f>
        <v>43663239.999999985</v>
      </c>
      <c r="P207" s="883"/>
      <c r="Q207" s="868"/>
      <c r="R207" s="869"/>
    </row>
    <row r="208" spans="1:18" ht="15">
      <c r="B208" s="884" t="s">
        <v>275</v>
      </c>
      <c r="C208" s="871">
        <v>-1663433</v>
      </c>
      <c r="D208" s="871">
        <v>-1659508</v>
      </c>
      <c r="E208" s="871">
        <v>-1617936</v>
      </c>
      <c r="F208" s="871">
        <v>-1520172</v>
      </c>
      <c r="G208" s="871">
        <v>-1266173</v>
      </c>
      <c r="H208" s="871">
        <v>-1291103</v>
      </c>
      <c r="I208" s="871">
        <v>-1283006</v>
      </c>
      <c r="J208" s="871">
        <v>-1331771</v>
      </c>
      <c r="K208" s="871">
        <v>-1325999</v>
      </c>
      <c r="L208" s="871">
        <v>-1509911</v>
      </c>
      <c r="M208" s="871">
        <v>-1728958</v>
      </c>
      <c r="N208" s="871">
        <v>-1710948</v>
      </c>
      <c r="O208" s="876">
        <f>SUM(C208:N208)</f>
        <v>-17908918</v>
      </c>
      <c r="P208" s="887"/>
      <c r="Q208" s="873"/>
      <c r="R208" s="874"/>
    </row>
    <row r="209" spans="2:18">
      <c r="B209" s="888" t="s">
        <v>276</v>
      </c>
      <c r="C209" s="876">
        <v>-1854543</v>
      </c>
      <c r="D209" s="876">
        <v>-1770333</v>
      </c>
      <c r="E209" s="876">
        <v>-1647974</v>
      </c>
      <c r="F209" s="876">
        <v>-1474035</v>
      </c>
      <c r="G209" s="876">
        <v>-1372135</v>
      </c>
      <c r="H209" s="876">
        <v>-1368370</v>
      </c>
      <c r="I209" s="876">
        <v>-1402060</v>
      </c>
      <c r="J209" s="876">
        <v>-1450445</v>
      </c>
      <c r="K209" s="876">
        <v>-1572917</v>
      </c>
      <c r="L209" s="876">
        <v>-1627288</v>
      </c>
      <c r="M209" s="876">
        <v>-1747868.0419999999</v>
      </c>
      <c r="N209" s="876">
        <v>-1897508</v>
      </c>
      <c r="O209" s="876">
        <f>SUM(C209:N209)</f>
        <v>-19185476.041999999</v>
      </c>
      <c r="P209" s="889"/>
      <c r="Q209" s="876"/>
      <c r="R209" s="879"/>
    </row>
    <row r="210" spans="2:18">
      <c r="B210" s="888" t="s">
        <v>121</v>
      </c>
      <c r="C210" s="876">
        <f t="shared" ref="C210:O210" si="53">SUM(C207:C209)</f>
        <v>1006724.0000000093</v>
      </c>
      <c r="D210" s="876">
        <f t="shared" si="53"/>
        <v>594949</v>
      </c>
      <c r="E210" s="876">
        <f t="shared" si="53"/>
        <v>760190</v>
      </c>
      <c r="F210" s="876">
        <f t="shared" si="53"/>
        <v>442092.99999999395</v>
      </c>
      <c r="G210" s="876">
        <f t="shared" si="53"/>
        <v>335372</v>
      </c>
      <c r="H210" s="876">
        <f t="shared" si="53"/>
        <v>153817</v>
      </c>
      <c r="I210" s="876">
        <f t="shared" si="53"/>
        <v>350174</v>
      </c>
      <c r="J210" s="876">
        <f t="shared" si="53"/>
        <v>296274.00000000698</v>
      </c>
      <c r="K210" s="876">
        <f t="shared" si="53"/>
        <v>351544</v>
      </c>
      <c r="L210" s="876">
        <f t="shared" si="53"/>
        <v>785821</v>
      </c>
      <c r="M210" s="876">
        <f t="shared" si="53"/>
        <v>535713.9580000001</v>
      </c>
      <c r="N210" s="876">
        <f t="shared" si="53"/>
        <v>956173.9999999702</v>
      </c>
      <c r="O210" s="886">
        <f t="shared" si="53"/>
        <v>6568845.9579999857</v>
      </c>
      <c r="P210" s="889"/>
      <c r="Q210" s="876"/>
      <c r="R210" s="879"/>
    </row>
    <row r="211" spans="2:18">
      <c r="C211" s="767">
        <f t="shared" ref="C211:O211" si="54">C210/C207</f>
        <v>0.22249519305147464</v>
      </c>
      <c r="D211" s="767">
        <f t="shared" si="54"/>
        <v>0.14782112855577559</v>
      </c>
      <c r="E211" s="767">
        <f t="shared" si="54"/>
        <v>0.18881547899952808</v>
      </c>
      <c r="F211" s="767">
        <f t="shared" si="54"/>
        <v>0.12865378459389307</v>
      </c>
      <c r="G211" s="767">
        <f t="shared" si="54"/>
        <v>0.11278012429044147</v>
      </c>
      <c r="H211" s="902">
        <f t="shared" si="54"/>
        <v>5.4675131252021655E-2</v>
      </c>
      <c r="I211" s="767">
        <f t="shared" si="54"/>
        <v>0.11536946007564476</v>
      </c>
      <c r="J211" s="767">
        <f t="shared" si="54"/>
        <v>9.6240039759754398E-2</v>
      </c>
      <c r="K211" s="767">
        <f t="shared" si="54"/>
        <v>0.10815207693680279</v>
      </c>
      <c r="L211" s="767">
        <f t="shared" si="54"/>
        <v>0.2003102201875086</v>
      </c>
      <c r="M211" s="767">
        <f t="shared" si="54"/>
        <v>0.13350993585110679</v>
      </c>
      <c r="N211" s="767">
        <f t="shared" si="54"/>
        <v>0.20947459049254297</v>
      </c>
      <c r="O211" s="767">
        <f t="shared" si="54"/>
        <v>0.15044339261126724</v>
      </c>
    </row>
    <row r="213" spans="2:18">
      <c r="B213" s="631" t="s">
        <v>273</v>
      </c>
      <c r="C213" s="903"/>
      <c r="D213" s="903"/>
      <c r="E213" s="903"/>
      <c r="F213" s="903"/>
      <c r="G213" s="903"/>
      <c r="H213" s="903"/>
      <c r="I213" s="903"/>
      <c r="J213" s="903"/>
      <c r="K213" s="903"/>
      <c r="L213" s="903"/>
      <c r="M213" s="903"/>
      <c r="N213" s="903"/>
      <c r="O213" s="903"/>
    </row>
    <row r="214" spans="2:18" ht="15">
      <c r="B214" s="867" t="s">
        <v>285</v>
      </c>
      <c r="C214" s="868">
        <f t="shared" ref="C214:N214" si="55">C215</f>
        <v>504820</v>
      </c>
      <c r="D214" s="868">
        <f t="shared" si="55"/>
        <v>445797</v>
      </c>
      <c r="E214" s="868">
        <f t="shared" si="55"/>
        <v>442980</v>
      </c>
      <c r="F214" s="868">
        <f t="shared" si="55"/>
        <v>346074.22</v>
      </c>
      <c r="G214" s="868">
        <f t="shared" si="55"/>
        <v>271767</v>
      </c>
      <c r="H214" s="868">
        <f t="shared" si="55"/>
        <v>251390.99999999942</v>
      </c>
      <c r="I214" s="868">
        <f t="shared" si="55"/>
        <v>278096</v>
      </c>
      <c r="J214" s="868">
        <f t="shared" si="55"/>
        <v>262747</v>
      </c>
      <c r="K214" s="868">
        <f t="shared" si="55"/>
        <v>352520</v>
      </c>
      <c r="L214" s="868">
        <f t="shared" si="55"/>
        <v>442769</v>
      </c>
      <c r="M214" s="868">
        <f t="shared" si="55"/>
        <v>462409.9999999993</v>
      </c>
      <c r="N214" s="868">
        <f t="shared" si="55"/>
        <v>491598</v>
      </c>
      <c r="O214" s="868">
        <f>SUM(C214:N214)</f>
        <v>4552969.2199999988</v>
      </c>
    </row>
    <row r="215" spans="2:18">
      <c r="B215" s="904" t="s">
        <v>286</v>
      </c>
      <c r="C215" s="905">
        <v>504820</v>
      </c>
      <c r="D215" s="905">
        <v>445797</v>
      </c>
      <c r="E215" s="905">
        <v>442980</v>
      </c>
      <c r="F215" s="905">
        <v>346074.22</v>
      </c>
      <c r="G215" s="905">
        <v>271767</v>
      </c>
      <c r="H215" s="905">
        <v>251390.99999999942</v>
      </c>
      <c r="I215" s="905">
        <v>278096</v>
      </c>
      <c r="J215" s="905">
        <v>262747</v>
      </c>
      <c r="K215" s="905">
        <v>352520</v>
      </c>
      <c r="L215" s="905">
        <v>442769</v>
      </c>
      <c r="M215" s="905">
        <v>462409.9999999993</v>
      </c>
      <c r="N215" s="905">
        <v>491598</v>
      </c>
      <c r="O215" s="905">
        <f>SUM(C215:N215)</f>
        <v>4552969.2199999988</v>
      </c>
    </row>
    <row r="216" spans="2:18">
      <c r="B216" s="870" t="s">
        <v>275</v>
      </c>
      <c r="C216" s="871">
        <v>-183643</v>
      </c>
      <c r="D216" s="871">
        <v>-188686</v>
      </c>
      <c r="E216" s="871">
        <v>-174539</v>
      </c>
      <c r="F216" s="871">
        <v>-146918</v>
      </c>
      <c r="G216" s="871">
        <v>-90920</v>
      </c>
      <c r="H216" s="871">
        <v>-112614</v>
      </c>
      <c r="I216" s="871">
        <v>-105191</v>
      </c>
      <c r="J216" s="871">
        <v>-107776</v>
      </c>
      <c r="K216" s="871">
        <v>-129739</v>
      </c>
      <c r="L216" s="871">
        <v>-163487</v>
      </c>
      <c r="M216" s="871">
        <v>-185791</v>
      </c>
      <c r="N216" s="871">
        <v>-215984</v>
      </c>
      <c r="O216" s="871">
        <f>SUM(C216:N216)</f>
        <v>-1805288</v>
      </c>
    </row>
    <row r="217" spans="2:18">
      <c r="B217" s="875" t="s">
        <v>276</v>
      </c>
      <c r="C217" s="876">
        <v>-186484</v>
      </c>
      <c r="D217" s="876">
        <v>-169378</v>
      </c>
      <c r="E217" s="876">
        <v>-148898</v>
      </c>
      <c r="F217" s="876">
        <v>-130624</v>
      </c>
      <c r="G217" s="876">
        <v>-121726</v>
      </c>
      <c r="H217" s="876">
        <v>-114882</v>
      </c>
      <c r="I217" s="876">
        <v>-117446</v>
      </c>
      <c r="J217" s="876">
        <v>-116418</v>
      </c>
      <c r="K217" s="876">
        <v>-149770</v>
      </c>
      <c r="L217" s="876">
        <v>-170542</v>
      </c>
      <c r="M217" s="876">
        <v>-172464</v>
      </c>
      <c r="N217" s="876">
        <v>-177169</v>
      </c>
      <c r="O217" s="876">
        <f>SUM(C217:N217)</f>
        <v>-1775801</v>
      </c>
    </row>
    <row r="218" spans="2:18">
      <c r="B218" s="875" t="s">
        <v>277</v>
      </c>
      <c r="C218" s="876">
        <f t="shared" ref="C218:O218" si="56">SUM(C216:C217)</f>
        <v>-370127</v>
      </c>
      <c r="D218" s="876">
        <f t="shared" si="56"/>
        <v>-358064</v>
      </c>
      <c r="E218" s="876">
        <f t="shared" si="56"/>
        <v>-323437</v>
      </c>
      <c r="F218" s="876">
        <f t="shared" si="56"/>
        <v>-277542</v>
      </c>
      <c r="G218" s="876">
        <f t="shared" si="56"/>
        <v>-212646</v>
      </c>
      <c r="H218" s="876">
        <f t="shared" si="56"/>
        <v>-227496</v>
      </c>
      <c r="I218" s="876">
        <f t="shared" si="56"/>
        <v>-222637</v>
      </c>
      <c r="J218" s="876">
        <f t="shared" si="56"/>
        <v>-224194</v>
      </c>
      <c r="K218" s="876">
        <f t="shared" si="56"/>
        <v>-279509</v>
      </c>
      <c r="L218" s="876">
        <f t="shared" si="56"/>
        <v>-334029</v>
      </c>
      <c r="M218" s="876">
        <f t="shared" si="56"/>
        <v>-358255</v>
      </c>
      <c r="N218" s="876">
        <f t="shared" si="56"/>
        <v>-393153</v>
      </c>
      <c r="O218" s="876">
        <f t="shared" si="56"/>
        <v>-3581089</v>
      </c>
    </row>
    <row r="219" spans="2:18">
      <c r="B219" s="906" t="s">
        <v>287</v>
      </c>
      <c r="C219" s="907">
        <v>149237</v>
      </c>
      <c r="D219" s="907">
        <v>149001</v>
      </c>
      <c r="E219" s="907">
        <v>149001</v>
      </c>
      <c r="F219" s="907">
        <v>118337</v>
      </c>
      <c r="G219" s="907">
        <v>67281</v>
      </c>
      <c r="H219" s="907">
        <v>90630</v>
      </c>
      <c r="I219" s="907">
        <v>87431</v>
      </c>
      <c r="J219" s="907">
        <v>87431</v>
      </c>
      <c r="K219" s="907">
        <v>100961</v>
      </c>
      <c r="L219" s="907">
        <v>120045</v>
      </c>
      <c r="M219" s="907">
        <v>138679</v>
      </c>
      <c r="N219" s="907">
        <v>163463</v>
      </c>
      <c r="O219" s="907">
        <f>SUM(C219:N219)</f>
        <v>1421497</v>
      </c>
    </row>
    <row r="220" spans="2:18">
      <c r="B220" s="906" t="s">
        <v>121</v>
      </c>
      <c r="C220" s="907">
        <f t="shared" ref="C220:N220" si="57">C215+C216+C217</f>
        <v>134693</v>
      </c>
      <c r="D220" s="907">
        <f t="shared" si="57"/>
        <v>87733</v>
      </c>
      <c r="E220" s="907">
        <f t="shared" si="57"/>
        <v>119543</v>
      </c>
      <c r="F220" s="907">
        <f t="shared" si="57"/>
        <v>68532.219999999972</v>
      </c>
      <c r="G220" s="907">
        <f t="shared" si="57"/>
        <v>59121</v>
      </c>
      <c r="H220" s="907">
        <f t="shared" si="57"/>
        <v>23894.999999999418</v>
      </c>
      <c r="I220" s="907">
        <f t="shared" si="57"/>
        <v>55459</v>
      </c>
      <c r="J220" s="907">
        <f t="shared" si="57"/>
        <v>38553</v>
      </c>
      <c r="K220" s="907">
        <f t="shared" si="57"/>
        <v>73011</v>
      </c>
      <c r="L220" s="907">
        <f t="shared" si="57"/>
        <v>108740</v>
      </c>
      <c r="M220" s="907">
        <f t="shared" si="57"/>
        <v>104154.9999999993</v>
      </c>
      <c r="N220" s="907">
        <f t="shared" si="57"/>
        <v>98445</v>
      </c>
      <c r="O220" s="907">
        <f>SUM(C220:N220)</f>
        <v>971880.21999999869</v>
      </c>
    </row>
    <row r="221" spans="2:18">
      <c r="C221" s="767">
        <f t="shared" ref="C221:O221" si="58">C220/C214</f>
        <v>0.26681391387029041</v>
      </c>
      <c r="D221" s="767">
        <f t="shared" si="58"/>
        <v>0.19680033737328875</v>
      </c>
      <c r="E221" s="767">
        <f t="shared" si="58"/>
        <v>0.26986094180324166</v>
      </c>
      <c r="F221" s="767">
        <f t="shared" si="58"/>
        <v>0.19802752137966237</v>
      </c>
      <c r="G221" s="767">
        <f t="shared" si="58"/>
        <v>0.21754296879312057</v>
      </c>
      <c r="H221" s="767">
        <f t="shared" si="58"/>
        <v>9.5051135482175073E-2</v>
      </c>
      <c r="I221" s="767">
        <f t="shared" si="58"/>
        <v>0.19942393993441113</v>
      </c>
      <c r="J221" s="767">
        <f t="shared" si="58"/>
        <v>0.14673050501052343</v>
      </c>
      <c r="K221" s="767">
        <f t="shared" si="58"/>
        <v>0.20711165323953251</v>
      </c>
      <c r="L221" s="767">
        <f t="shared" si="58"/>
        <v>0.24559081597853508</v>
      </c>
      <c r="M221" s="767">
        <f t="shared" si="58"/>
        <v>0.22524383123202235</v>
      </c>
      <c r="N221" s="767">
        <f t="shared" si="58"/>
        <v>0.20025508647309387</v>
      </c>
      <c r="O221" s="767">
        <f t="shared" si="58"/>
        <v>0.21346074902742235</v>
      </c>
    </row>
    <row r="222" spans="2:18">
      <c r="B222" s="635" t="s">
        <v>272</v>
      </c>
    </row>
    <row r="223" spans="2:18" ht="15">
      <c r="B223" s="867" t="s">
        <v>285</v>
      </c>
      <c r="C223" s="868">
        <f t="shared" ref="C223:N223" si="59">C224</f>
        <v>503394.00000000163</v>
      </c>
      <c r="D223" s="868">
        <f t="shared" si="59"/>
        <v>453142.99999999773</v>
      </c>
      <c r="E223" s="868">
        <f t="shared" si="59"/>
        <v>440249.00000000116</v>
      </c>
      <c r="F223" s="868">
        <f t="shared" si="59"/>
        <v>368154</v>
      </c>
      <c r="G223" s="868">
        <f t="shared" si="59"/>
        <v>275286</v>
      </c>
      <c r="H223" s="868">
        <f t="shared" si="59"/>
        <v>280330.0000000007</v>
      </c>
      <c r="I223" s="868">
        <f t="shared" si="59"/>
        <v>273837.9999999986</v>
      </c>
      <c r="J223" s="868">
        <f t="shared" si="59"/>
        <v>276761</v>
      </c>
      <c r="K223" s="868">
        <f t="shared" si="59"/>
        <v>352520</v>
      </c>
      <c r="L223" s="868">
        <f t="shared" si="59"/>
        <v>442769</v>
      </c>
      <c r="M223" s="868">
        <f t="shared" si="59"/>
        <v>462409.9999999993</v>
      </c>
      <c r="N223" s="868">
        <f t="shared" si="59"/>
        <v>491598</v>
      </c>
      <c r="O223" s="868">
        <f>SUM(C223:N223)</f>
        <v>4620451.9999999991</v>
      </c>
      <c r="P223" s="632">
        <v>4530679</v>
      </c>
    </row>
    <row r="224" spans="2:18">
      <c r="B224" s="904" t="s">
        <v>286</v>
      </c>
      <c r="C224" s="905">
        <v>503394.00000000163</v>
      </c>
      <c r="D224" s="905">
        <v>453142.99999999773</v>
      </c>
      <c r="E224" s="905">
        <v>440249.00000000116</v>
      </c>
      <c r="F224" s="905">
        <v>368154</v>
      </c>
      <c r="G224" s="905">
        <v>275286</v>
      </c>
      <c r="H224" s="905">
        <v>280330.0000000007</v>
      </c>
      <c r="I224" s="905">
        <v>273837.9999999986</v>
      </c>
      <c r="J224" s="905">
        <v>276761</v>
      </c>
      <c r="K224" s="905">
        <v>352520</v>
      </c>
      <c r="L224" s="905">
        <v>442769</v>
      </c>
      <c r="M224" s="905">
        <v>462409.9999999993</v>
      </c>
      <c r="N224" s="905">
        <v>491598</v>
      </c>
      <c r="O224" s="905">
        <f>SUM(C224:N224)</f>
        <v>4620451.9999999991</v>
      </c>
    </row>
    <row r="225" spans="1:18">
      <c r="B225" s="870" t="s">
        <v>275</v>
      </c>
      <c r="C225" s="871">
        <v>-180176</v>
      </c>
      <c r="D225" s="871">
        <v>-158507</v>
      </c>
      <c r="E225" s="871">
        <v>-180412</v>
      </c>
      <c r="F225" s="871">
        <v>-147257</v>
      </c>
      <c r="G225" s="871">
        <v>-99382</v>
      </c>
      <c r="H225" s="871">
        <v>-115516</v>
      </c>
      <c r="I225" s="871">
        <v>-90917</v>
      </c>
      <c r="J225" s="871">
        <v>-120185</v>
      </c>
      <c r="K225" s="871">
        <v>-129739</v>
      </c>
      <c r="L225" s="871">
        <v>-163487</v>
      </c>
      <c r="M225" s="871">
        <v>-185791</v>
      </c>
      <c r="N225" s="871">
        <v>-215984</v>
      </c>
      <c r="O225" s="871">
        <f>SUM(C225:N225)</f>
        <v>-1787353</v>
      </c>
    </row>
    <row r="226" spans="1:18">
      <c r="B226" s="875" t="s">
        <v>276</v>
      </c>
      <c r="C226" s="876">
        <v>-176519</v>
      </c>
      <c r="D226" s="876">
        <v>-168578</v>
      </c>
      <c r="E226" s="876">
        <v>-139400</v>
      </c>
      <c r="F226" s="876">
        <v>-141429</v>
      </c>
      <c r="G226" s="876">
        <v>-113036</v>
      </c>
      <c r="H226" s="876">
        <v>-119353</v>
      </c>
      <c r="I226" s="876">
        <v>-120774</v>
      </c>
      <c r="J226" s="876">
        <v>-105662</v>
      </c>
      <c r="K226" s="876">
        <v>-149770</v>
      </c>
      <c r="L226" s="876">
        <v>-170542</v>
      </c>
      <c r="M226" s="876">
        <v>-172464</v>
      </c>
      <c r="N226" s="876">
        <v>-177169</v>
      </c>
      <c r="O226" s="876">
        <f>SUM(C226:N226)</f>
        <v>-1754696</v>
      </c>
    </row>
    <row r="227" spans="1:18">
      <c r="B227" s="875" t="s">
        <v>277</v>
      </c>
      <c r="C227" s="876">
        <f t="shared" ref="C227:O227" si="60">SUM(C225:C226)</f>
        <v>-356695</v>
      </c>
      <c r="D227" s="876">
        <f t="shared" si="60"/>
        <v>-327085</v>
      </c>
      <c r="E227" s="876">
        <f t="shared" si="60"/>
        <v>-319812</v>
      </c>
      <c r="F227" s="876">
        <f t="shared" si="60"/>
        <v>-288686</v>
      </c>
      <c r="G227" s="876">
        <f t="shared" si="60"/>
        <v>-212418</v>
      </c>
      <c r="H227" s="876">
        <f t="shared" si="60"/>
        <v>-234869</v>
      </c>
      <c r="I227" s="876">
        <f t="shared" si="60"/>
        <v>-211691</v>
      </c>
      <c r="J227" s="876">
        <f t="shared" si="60"/>
        <v>-225847</v>
      </c>
      <c r="K227" s="876">
        <f t="shared" si="60"/>
        <v>-279509</v>
      </c>
      <c r="L227" s="876">
        <f t="shared" si="60"/>
        <v>-334029</v>
      </c>
      <c r="M227" s="876">
        <f t="shared" si="60"/>
        <v>-358255</v>
      </c>
      <c r="N227" s="876">
        <f t="shared" si="60"/>
        <v>-393153</v>
      </c>
      <c r="O227" s="876">
        <f t="shared" si="60"/>
        <v>-3542049</v>
      </c>
    </row>
    <row r="228" spans="1:18">
      <c r="B228" s="906" t="s">
        <v>287</v>
      </c>
      <c r="C228" s="907">
        <v>140455</v>
      </c>
      <c r="D228" s="907">
        <v>127127</v>
      </c>
      <c r="E228" s="907">
        <v>147995</v>
      </c>
      <c r="F228" s="907">
        <v>119668</v>
      </c>
      <c r="G228" s="907">
        <v>72432</v>
      </c>
      <c r="H228" s="907">
        <v>88247</v>
      </c>
      <c r="I228" s="907">
        <v>73005</v>
      </c>
      <c r="J228" s="907">
        <v>85229</v>
      </c>
      <c r="K228" s="907">
        <v>100961</v>
      </c>
      <c r="L228" s="907">
        <v>120045</v>
      </c>
      <c r="M228" s="907">
        <v>138679</v>
      </c>
      <c r="N228" s="907">
        <v>163463</v>
      </c>
      <c r="O228" s="907">
        <f>SUM(C228:N228)</f>
        <v>1377306</v>
      </c>
    </row>
    <row r="229" spans="1:18">
      <c r="B229" s="906" t="s">
        <v>121</v>
      </c>
      <c r="C229" s="907">
        <f t="shared" ref="C229:N229" si="61">C224+C225+C226</f>
        <v>146699.00000000163</v>
      </c>
      <c r="D229" s="907">
        <f t="shared" si="61"/>
        <v>126057.99999999773</v>
      </c>
      <c r="E229" s="907">
        <f t="shared" si="61"/>
        <v>120437.00000000116</v>
      </c>
      <c r="F229" s="907">
        <f t="shared" si="61"/>
        <v>79468</v>
      </c>
      <c r="G229" s="907">
        <f t="shared" si="61"/>
        <v>62868</v>
      </c>
      <c r="H229" s="907">
        <f t="shared" si="61"/>
        <v>45461.000000000698</v>
      </c>
      <c r="I229" s="907">
        <f t="shared" si="61"/>
        <v>62146.999999998603</v>
      </c>
      <c r="J229" s="907">
        <f t="shared" si="61"/>
        <v>50914</v>
      </c>
      <c r="K229" s="907">
        <f t="shared" si="61"/>
        <v>73011</v>
      </c>
      <c r="L229" s="907">
        <f t="shared" si="61"/>
        <v>108740</v>
      </c>
      <c r="M229" s="907">
        <f t="shared" si="61"/>
        <v>104154.9999999993</v>
      </c>
      <c r="N229" s="907">
        <f t="shared" si="61"/>
        <v>98445</v>
      </c>
      <c r="O229" s="907">
        <f>SUM(C229:N229)</f>
        <v>1078402.9999999991</v>
      </c>
    </row>
    <row r="230" spans="1:18" s="660" customFormat="1">
      <c r="A230" s="908"/>
      <c r="B230" s="909" t="s">
        <v>134</v>
      </c>
      <c r="C230" s="910">
        <f t="shared" ref="C230:O230" si="62">C229/C223</f>
        <v>0.29141984211174776</v>
      </c>
      <c r="D230" s="910">
        <f t="shared" si="62"/>
        <v>0.27818591482158694</v>
      </c>
      <c r="E230" s="910">
        <f t="shared" si="62"/>
        <v>0.27356564126210586</v>
      </c>
      <c r="F230" s="910">
        <f t="shared" si="62"/>
        <v>0.21585532141440811</v>
      </c>
      <c r="G230" s="910">
        <f t="shared" si="62"/>
        <v>0.22837340075412479</v>
      </c>
      <c r="H230" s="910">
        <f t="shared" si="62"/>
        <v>0.1621695858452559</v>
      </c>
      <c r="I230" s="910">
        <f t="shared" si="62"/>
        <v>0.22694804957675313</v>
      </c>
      <c r="J230" s="910">
        <f t="shared" si="62"/>
        <v>0.18396378102406047</v>
      </c>
      <c r="K230" s="910">
        <f t="shared" si="62"/>
        <v>0.20711165323953251</v>
      </c>
      <c r="L230" s="910">
        <f t="shared" si="62"/>
        <v>0.24559081597853508</v>
      </c>
      <c r="M230" s="910">
        <f t="shared" si="62"/>
        <v>0.22524383123202235</v>
      </c>
      <c r="N230" s="910">
        <f t="shared" si="62"/>
        <v>0.20025508647309387</v>
      </c>
      <c r="O230" s="910">
        <f t="shared" si="62"/>
        <v>0.23339772818763171</v>
      </c>
    </row>
    <row r="231" spans="1:18">
      <c r="B231" s="635" t="s">
        <v>278</v>
      </c>
      <c r="C231" s="880" t="s">
        <v>66</v>
      </c>
      <c r="D231" s="880" t="s">
        <v>67</v>
      </c>
      <c r="E231" s="880" t="s">
        <v>68</v>
      </c>
      <c r="F231" s="880" t="s">
        <v>69</v>
      </c>
      <c r="G231" s="880" t="s">
        <v>70</v>
      </c>
      <c r="H231" s="880" t="s">
        <v>71</v>
      </c>
      <c r="I231" s="880" t="s">
        <v>72</v>
      </c>
      <c r="J231" s="880" t="s">
        <v>73</v>
      </c>
      <c r="K231" s="880" t="s">
        <v>74</v>
      </c>
      <c r="L231" s="880" t="s">
        <v>75</v>
      </c>
      <c r="M231" s="880" t="s">
        <v>76</v>
      </c>
      <c r="N231" s="880" t="s">
        <v>77</v>
      </c>
      <c r="O231" s="880" t="s">
        <v>279</v>
      </c>
    </row>
    <row r="232" spans="1:18" ht="15">
      <c r="B232" s="867" t="s">
        <v>285</v>
      </c>
      <c r="C232" s="882">
        <f t="shared" ref="C232:N232" si="63">C223/1000</f>
        <v>503.39400000000165</v>
      </c>
      <c r="D232" s="882">
        <f t="shared" si="63"/>
        <v>453.14299999999776</v>
      </c>
      <c r="E232" s="882">
        <f t="shared" si="63"/>
        <v>440.24900000000116</v>
      </c>
      <c r="F232" s="882">
        <f t="shared" si="63"/>
        <v>368.154</v>
      </c>
      <c r="G232" s="882">
        <f t="shared" si="63"/>
        <v>275.286</v>
      </c>
      <c r="H232" s="882">
        <f t="shared" si="63"/>
        <v>280.33000000000072</v>
      </c>
      <c r="I232" s="882">
        <f t="shared" si="63"/>
        <v>273.8379999999986</v>
      </c>
      <c r="J232" s="882">
        <f t="shared" si="63"/>
        <v>276.76100000000002</v>
      </c>
      <c r="K232" s="882">
        <f t="shared" si="63"/>
        <v>352.52</v>
      </c>
      <c r="L232" s="882">
        <f t="shared" si="63"/>
        <v>442.76900000000001</v>
      </c>
      <c r="M232" s="882">
        <f t="shared" si="63"/>
        <v>462.40999999999929</v>
      </c>
      <c r="N232" s="882">
        <f t="shared" si="63"/>
        <v>491.59800000000001</v>
      </c>
      <c r="O232" s="882">
        <f>SUM(C232:N232)</f>
        <v>4620.4519999999993</v>
      </c>
      <c r="P232" s="883">
        <v>43663.24</v>
      </c>
      <c r="Q232" s="868">
        <v>-447309.82221642137</v>
      </c>
      <c r="R232" s="869">
        <v>-1.0244540309340798E-2</v>
      </c>
    </row>
    <row r="233" spans="1:18" ht="15">
      <c r="B233" s="884" t="s">
        <v>280</v>
      </c>
      <c r="C233" s="885">
        <f t="shared" ref="C233:N233" si="64">-C227/1000</f>
        <v>356.69499999999999</v>
      </c>
      <c r="D233" s="885">
        <f t="shared" si="64"/>
        <v>327.08499999999998</v>
      </c>
      <c r="E233" s="885">
        <f t="shared" si="64"/>
        <v>319.81200000000001</v>
      </c>
      <c r="F233" s="885">
        <f t="shared" si="64"/>
        <v>288.68599999999998</v>
      </c>
      <c r="G233" s="885">
        <f t="shared" si="64"/>
        <v>212.41800000000001</v>
      </c>
      <c r="H233" s="885">
        <f t="shared" si="64"/>
        <v>234.869</v>
      </c>
      <c r="I233" s="885">
        <f t="shared" si="64"/>
        <v>211.691</v>
      </c>
      <c r="J233" s="885">
        <f t="shared" si="64"/>
        <v>225.84700000000001</v>
      </c>
      <c r="K233" s="885">
        <f t="shared" si="64"/>
        <v>279.50900000000001</v>
      </c>
      <c r="L233" s="885">
        <f t="shared" si="64"/>
        <v>334.029</v>
      </c>
      <c r="M233" s="885">
        <f t="shared" si="64"/>
        <v>358.255</v>
      </c>
      <c r="N233" s="885">
        <f t="shared" si="64"/>
        <v>393.15300000000002</v>
      </c>
      <c r="O233" s="886">
        <f>SUM(C233:N233)</f>
        <v>3542.049</v>
      </c>
      <c r="P233" s="887">
        <v>-17908918</v>
      </c>
      <c r="Q233" s="873">
        <v>228823.8872683309</v>
      </c>
      <c r="R233" s="874">
        <v>-1.2777091685177792E-2</v>
      </c>
    </row>
    <row r="234" spans="1:18">
      <c r="B234" s="888" t="s">
        <v>121</v>
      </c>
      <c r="C234" s="886">
        <f t="shared" ref="C234:N234" si="65">C232-C233</f>
        <v>146.69900000000166</v>
      </c>
      <c r="D234" s="886">
        <f t="shared" si="65"/>
        <v>126.05799999999778</v>
      </c>
      <c r="E234" s="886">
        <f t="shared" si="65"/>
        <v>120.43700000000115</v>
      </c>
      <c r="F234" s="886">
        <f t="shared" si="65"/>
        <v>79.468000000000018</v>
      </c>
      <c r="G234" s="886">
        <f t="shared" si="65"/>
        <v>62.867999999999995</v>
      </c>
      <c r="H234" s="886">
        <f t="shared" si="65"/>
        <v>45.461000000000723</v>
      </c>
      <c r="I234" s="886">
        <f t="shared" si="65"/>
        <v>62.146999999998599</v>
      </c>
      <c r="J234" s="886">
        <f t="shared" si="65"/>
        <v>50.914000000000016</v>
      </c>
      <c r="K234" s="886">
        <f t="shared" si="65"/>
        <v>73.010999999999967</v>
      </c>
      <c r="L234" s="886">
        <f t="shared" si="65"/>
        <v>108.74000000000001</v>
      </c>
      <c r="M234" s="886">
        <f t="shared" si="65"/>
        <v>104.15499999999929</v>
      </c>
      <c r="N234" s="886">
        <f t="shared" si="65"/>
        <v>98.444999999999993</v>
      </c>
      <c r="O234" s="886">
        <f>SUM(C234:N234)</f>
        <v>1078.4029999999991</v>
      </c>
      <c r="P234" s="889">
        <v>6568845.9579999857</v>
      </c>
      <c r="Q234" s="876">
        <v>876168.4226387376</v>
      </c>
      <c r="R234" s="879">
        <v>0.1333823974927712</v>
      </c>
    </row>
    <row r="235" spans="1:18">
      <c r="C235" s="767">
        <f t="shared" ref="C235:P235" si="66">C234/C232</f>
        <v>0.29141984211174782</v>
      </c>
      <c r="D235" s="767">
        <f t="shared" si="66"/>
        <v>0.278185914821587</v>
      </c>
      <c r="E235" s="767">
        <f t="shared" si="66"/>
        <v>0.27356564126210581</v>
      </c>
      <c r="F235" s="767">
        <f t="shared" si="66"/>
        <v>0.21585532141440816</v>
      </c>
      <c r="G235" s="767">
        <f t="shared" si="66"/>
        <v>0.22837340075412479</v>
      </c>
      <c r="H235" s="767">
        <f t="shared" si="66"/>
        <v>0.16216958584525598</v>
      </c>
      <c r="I235" s="767">
        <f t="shared" si="66"/>
        <v>0.2269480495767531</v>
      </c>
      <c r="J235" s="767">
        <f t="shared" si="66"/>
        <v>0.18396378102406052</v>
      </c>
      <c r="K235" s="767">
        <f t="shared" si="66"/>
        <v>0.20711165323953243</v>
      </c>
      <c r="L235" s="767">
        <f t="shared" si="66"/>
        <v>0.2455908159785351</v>
      </c>
      <c r="M235" s="767">
        <f t="shared" si="66"/>
        <v>0.22524383123202235</v>
      </c>
      <c r="N235" s="767">
        <f t="shared" si="66"/>
        <v>0.20025508647309384</v>
      </c>
      <c r="O235" s="767">
        <f t="shared" si="66"/>
        <v>0.23339772818763171</v>
      </c>
      <c r="P235" s="767">
        <f t="shared" si="66"/>
        <v>150.4433926112672</v>
      </c>
    </row>
    <row r="237" spans="1:18">
      <c r="B237" s="891" t="s">
        <v>288</v>
      </c>
      <c r="C237" s="880" t="s">
        <v>66</v>
      </c>
      <c r="D237" s="880" t="s">
        <v>67</v>
      </c>
      <c r="E237" s="880" t="s">
        <v>68</v>
      </c>
      <c r="F237" s="880" t="s">
        <v>69</v>
      </c>
      <c r="G237" s="880" t="s">
        <v>70</v>
      </c>
      <c r="H237" s="880" t="s">
        <v>71</v>
      </c>
      <c r="I237" s="880" t="s">
        <v>72</v>
      </c>
      <c r="J237" s="880" t="s">
        <v>73</v>
      </c>
      <c r="K237" s="880" t="s">
        <v>74</v>
      </c>
      <c r="L237" s="880" t="s">
        <v>75</v>
      </c>
      <c r="M237" s="880" t="s">
        <v>76</v>
      </c>
      <c r="N237" s="880" t="s">
        <v>77</v>
      </c>
      <c r="O237" s="880" t="s">
        <v>279</v>
      </c>
    </row>
    <row r="238" spans="1:18" ht="15">
      <c r="B238" s="867" t="s">
        <v>285</v>
      </c>
      <c r="C238" s="882">
        <f t="shared" ref="C238:N238" si="67">C239+C240</f>
        <v>496.86610000000002</v>
      </c>
      <c r="D238" s="882">
        <f t="shared" si="67"/>
        <v>448.45830000000001</v>
      </c>
      <c r="E238" s="882">
        <f t="shared" si="67"/>
        <v>437.05187999999998</v>
      </c>
      <c r="F238" s="882">
        <f t="shared" si="67"/>
        <v>366.46788399999997</v>
      </c>
      <c r="G238" s="882">
        <f t="shared" si="67"/>
        <v>274.02549199999999</v>
      </c>
      <c r="H238" s="882">
        <f t="shared" si="67"/>
        <v>278.9207860000007</v>
      </c>
      <c r="I238" s="882">
        <f t="shared" si="67"/>
        <v>272.57985400000001</v>
      </c>
      <c r="J238" s="882">
        <f t="shared" si="67"/>
        <v>275.44491800000003</v>
      </c>
      <c r="K238" s="882">
        <f t="shared" si="67"/>
        <v>350.84294599999998</v>
      </c>
      <c r="L238" s="882">
        <f t="shared" si="67"/>
        <v>440.775826</v>
      </c>
      <c r="M238" s="882">
        <f t="shared" si="67"/>
        <v>460.25046999999995</v>
      </c>
      <c r="N238" s="882">
        <f t="shared" si="67"/>
        <v>489.24108200000001</v>
      </c>
      <c r="O238" s="882">
        <f>SUM(C238:N238)</f>
        <v>4590.9255380000013</v>
      </c>
      <c r="P238" s="883">
        <v>43663.24</v>
      </c>
      <c r="Q238" s="868">
        <v>-447309.82221642137</v>
      </c>
      <c r="R238" s="869">
        <v>-1.0244540309340798E-2</v>
      </c>
    </row>
    <row r="239" spans="1:18" ht="15">
      <c r="B239" s="884" t="s">
        <v>280</v>
      </c>
      <c r="C239" s="911">
        <v>356.69499999999999</v>
      </c>
      <c r="D239" s="885">
        <v>327.08499999999998</v>
      </c>
      <c r="E239" s="911">
        <v>319.81200000000001</v>
      </c>
      <c r="F239" s="885">
        <v>288.68599999999998</v>
      </c>
      <c r="G239" s="885">
        <v>212.41800000000001</v>
      </c>
      <c r="H239" s="885">
        <v>234.869</v>
      </c>
      <c r="I239" s="885">
        <v>211.691</v>
      </c>
      <c r="J239" s="885">
        <v>225.84700000000001</v>
      </c>
      <c r="K239" s="885">
        <v>279.50900000000001</v>
      </c>
      <c r="L239" s="885">
        <v>334.029</v>
      </c>
      <c r="M239" s="885">
        <v>358.255</v>
      </c>
      <c r="N239" s="885">
        <v>393.15300000000002</v>
      </c>
      <c r="O239" s="886">
        <f>SUM(C239:N239)</f>
        <v>3542.049</v>
      </c>
      <c r="P239" s="887">
        <v>-17908918</v>
      </c>
      <c r="Q239" s="873">
        <v>228823.8872683309</v>
      </c>
      <c r="R239" s="874">
        <v>-1.2777091685177792E-2</v>
      </c>
    </row>
    <row r="240" spans="1:18">
      <c r="B240" s="888" t="s">
        <v>121</v>
      </c>
      <c r="C240" s="886">
        <v>140.17110000000002</v>
      </c>
      <c r="D240" s="886">
        <v>121.37330000000003</v>
      </c>
      <c r="E240" s="886">
        <v>117.23987999999997</v>
      </c>
      <c r="F240" s="886">
        <v>77.781883999999991</v>
      </c>
      <c r="G240" s="886">
        <v>61.607492000000008</v>
      </c>
      <c r="H240" s="886">
        <v>44.051786000000732</v>
      </c>
      <c r="I240" s="886">
        <v>60.888854000000009</v>
      </c>
      <c r="J240" s="886">
        <v>49.597917999999993</v>
      </c>
      <c r="K240" s="886">
        <v>71.333945999999969</v>
      </c>
      <c r="L240" s="886">
        <v>106.746826</v>
      </c>
      <c r="M240" s="886">
        <v>101.99546999999995</v>
      </c>
      <c r="N240" s="886">
        <v>96.088081999999986</v>
      </c>
      <c r="O240" s="886">
        <f>SUM(C240:N240)</f>
        <v>1048.8765380000009</v>
      </c>
      <c r="P240" s="889">
        <v>6568845.9579999857</v>
      </c>
      <c r="Q240" s="876">
        <v>876168.4226387376</v>
      </c>
      <c r="R240" s="879">
        <v>0.1333823974927712</v>
      </c>
    </row>
    <row r="241" spans="1:19">
      <c r="C241" s="767">
        <f t="shared" ref="C241:P241" si="68">C240/C238</f>
        <v>0.28211041163806511</v>
      </c>
      <c r="D241" s="767">
        <f t="shared" si="68"/>
        <v>0.27064567653224397</v>
      </c>
      <c r="E241" s="767">
        <f t="shared" si="68"/>
        <v>0.26825163182000267</v>
      </c>
      <c r="F241" s="767">
        <f t="shared" si="68"/>
        <v>0.21224747759888285</v>
      </c>
      <c r="G241" s="767">
        <f t="shared" si="68"/>
        <v>0.22482394448177839</v>
      </c>
      <c r="H241" s="767">
        <f t="shared" si="68"/>
        <v>0.15793654761893802</v>
      </c>
      <c r="I241" s="767">
        <f t="shared" si="68"/>
        <v>0.22337987604909351</v>
      </c>
      <c r="J241" s="767">
        <f t="shared" si="68"/>
        <v>0.18006474165553488</v>
      </c>
      <c r="K241" s="767">
        <f t="shared" si="68"/>
        <v>0.20332159108024356</v>
      </c>
      <c r="L241" s="767">
        <f t="shared" si="68"/>
        <v>0.24217940209815408</v>
      </c>
      <c r="M241" s="767">
        <f t="shared" si="68"/>
        <v>0.22160861671689322</v>
      </c>
      <c r="N241" s="767">
        <f t="shared" si="68"/>
        <v>0.19640231684386633</v>
      </c>
      <c r="O241" s="767">
        <f t="shared" si="68"/>
        <v>0.22846733829992269</v>
      </c>
      <c r="P241" s="767">
        <f t="shared" si="68"/>
        <v>150.4433926112672</v>
      </c>
    </row>
    <row r="242" spans="1:19">
      <c r="B242" s="898">
        <v>6.0000000000000001E-3</v>
      </c>
    </row>
    <row r="243" spans="1:19" s="660" customFormat="1">
      <c r="A243" s="908"/>
      <c r="B243" s="912"/>
    </row>
    <row r="244" spans="1:19" s="660" customFormat="1">
      <c r="A244" s="908"/>
      <c r="B244" s="631" t="s">
        <v>273</v>
      </c>
    </row>
    <row r="245" spans="1:19" s="660" customFormat="1">
      <c r="A245" s="908"/>
      <c r="B245" s="912"/>
      <c r="C245" s="880" t="s">
        <v>66</v>
      </c>
      <c r="D245" s="880" t="s">
        <v>67</v>
      </c>
      <c r="E245" s="880" t="s">
        <v>68</v>
      </c>
      <c r="F245" s="880" t="s">
        <v>69</v>
      </c>
      <c r="G245" s="880" t="s">
        <v>70</v>
      </c>
      <c r="H245" s="880" t="s">
        <v>71</v>
      </c>
      <c r="I245" s="880" t="s">
        <v>72</v>
      </c>
      <c r="J245" s="880" t="s">
        <v>73</v>
      </c>
      <c r="K245" s="880" t="s">
        <v>74</v>
      </c>
      <c r="L245" s="880" t="s">
        <v>75</v>
      </c>
      <c r="M245" s="880" t="s">
        <v>76</v>
      </c>
      <c r="N245" s="880" t="s">
        <v>77</v>
      </c>
      <c r="O245" s="880" t="s">
        <v>289</v>
      </c>
    </row>
    <row r="246" spans="1:19" s="660" customFormat="1" ht="15">
      <c r="A246" s="908"/>
      <c r="B246" s="867" t="s">
        <v>290</v>
      </c>
      <c r="C246" s="868">
        <f t="shared" ref="C246:M246" si="69">C247+C251+C256</f>
        <v>1070771</v>
      </c>
      <c r="D246" s="868">
        <f t="shared" si="69"/>
        <v>925669</v>
      </c>
      <c r="E246" s="868">
        <f t="shared" si="69"/>
        <v>934150</v>
      </c>
      <c r="F246" s="868">
        <f t="shared" si="69"/>
        <v>741813</v>
      </c>
      <c r="G246" s="868">
        <f t="shared" si="69"/>
        <v>697684</v>
      </c>
      <c r="H246" s="868">
        <f t="shared" si="69"/>
        <v>624262</v>
      </c>
      <c r="I246" s="868">
        <f t="shared" si="69"/>
        <v>651571</v>
      </c>
      <c r="J246" s="868">
        <f t="shared" si="69"/>
        <v>648157</v>
      </c>
      <c r="K246" s="868">
        <f t="shared" si="69"/>
        <v>709061</v>
      </c>
      <c r="L246" s="868">
        <f t="shared" si="69"/>
        <v>886437.00000000349</v>
      </c>
      <c r="M246" s="868">
        <f t="shared" si="69"/>
        <v>892533.99999999488</v>
      </c>
      <c r="N246" s="868">
        <v>4048196</v>
      </c>
      <c r="O246" s="868">
        <f t="shared" ref="O246:O256" si="70">SUM(C246:N246)</f>
        <v>12830304.999999998</v>
      </c>
    </row>
    <row r="247" spans="1:19" s="660" customFormat="1">
      <c r="A247" s="908"/>
      <c r="B247" s="904" t="s">
        <v>291</v>
      </c>
      <c r="C247" s="871">
        <v>50331</v>
      </c>
      <c r="D247" s="871">
        <v>41449</v>
      </c>
      <c r="E247" s="871">
        <v>45150</v>
      </c>
      <c r="F247" s="871">
        <v>28805</v>
      </c>
      <c r="G247" s="871">
        <v>21588</v>
      </c>
      <c r="H247" s="871">
        <v>16222</v>
      </c>
      <c r="I247" s="871">
        <v>17579</v>
      </c>
      <c r="J247" s="871">
        <v>20169</v>
      </c>
      <c r="K247" s="871">
        <v>22637</v>
      </c>
      <c r="L247" s="871">
        <v>32629</v>
      </c>
      <c r="M247" s="871">
        <v>41942</v>
      </c>
      <c r="N247" s="871">
        <v>51256</v>
      </c>
      <c r="O247" s="871">
        <f t="shared" si="70"/>
        <v>389757</v>
      </c>
      <c r="S247" s="659">
        <f>O247+O251</f>
        <v>489077</v>
      </c>
    </row>
    <row r="248" spans="1:19" s="660" customFormat="1">
      <c r="A248" s="908"/>
      <c r="B248" s="913" t="s">
        <v>276</v>
      </c>
      <c r="C248" s="914">
        <v>-40192</v>
      </c>
      <c r="D248" s="914">
        <v>-39099</v>
      </c>
      <c r="E248" s="914">
        <v>-29482</v>
      </c>
      <c r="F248" s="914">
        <v>-19393</v>
      </c>
      <c r="G248" s="914">
        <v>-18236</v>
      </c>
      <c r="H248" s="914">
        <v>-13433</v>
      </c>
      <c r="I248" s="914">
        <v>-14506</v>
      </c>
      <c r="J248" s="914">
        <v>-16022</v>
      </c>
      <c r="K248" s="914">
        <v>-18956</v>
      </c>
      <c r="L248" s="914">
        <v>-28193</v>
      </c>
      <c r="M248" s="914">
        <v>-35873</v>
      </c>
      <c r="N248" s="914">
        <v>-39214</v>
      </c>
      <c r="O248" s="914">
        <f t="shared" si="70"/>
        <v>-312599</v>
      </c>
    </row>
    <row r="249" spans="1:19" s="660" customFormat="1">
      <c r="A249" s="908"/>
      <c r="B249" s="875" t="s">
        <v>121</v>
      </c>
      <c r="C249" s="914">
        <f t="shared" ref="C249:N249" si="71">C247+C248</f>
        <v>10139</v>
      </c>
      <c r="D249" s="914">
        <f t="shared" si="71"/>
        <v>2350</v>
      </c>
      <c r="E249" s="914">
        <f t="shared" si="71"/>
        <v>15668</v>
      </c>
      <c r="F249" s="914">
        <f t="shared" si="71"/>
        <v>9412</v>
      </c>
      <c r="G249" s="914">
        <f t="shared" si="71"/>
        <v>3352</v>
      </c>
      <c r="H249" s="914">
        <f t="shared" si="71"/>
        <v>2789</v>
      </c>
      <c r="I249" s="914">
        <f t="shared" si="71"/>
        <v>3073</v>
      </c>
      <c r="J249" s="914">
        <f t="shared" si="71"/>
        <v>4147</v>
      </c>
      <c r="K249" s="914">
        <f t="shared" si="71"/>
        <v>3681</v>
      </c>
      <c r="L249" s="914">
        <f t="shared" si="71"/>
        <v>4436</v>
      </c>
      <c r="M249" s="914">
        <f t="shared" si="71"/>
        <v>6069</v>
      </c>
      <c r="N249" s="914">
        <f t="shared" si="71"/>
        <v>12042</v>
      </c>
      <c r="O249" s="914">
        <f t="shared" si="70"/>
        <v>77158</v>
      </c>
    </row>
    <row r="250" spans="1:19" s="660" customFormat="1">
      <c r="A250" s="908"/>
      <c r="B250" s="875"/>
      <c r="C250" s="915">
        <f>C249/C247</f>
        <v>0.20144642466869325</v>
      </c>
      <c r="D250" s="915">
        <f t="shared" ref="D250:O250" si="72">D249/D247</f>
        <v>5.6696180848753892E-2</v>
      </c>
      <c r="E250" s="915">
        <f t="shared" si="72"/>
        <v>0.34702104097452935</v>
      </c>
      <c r="F250" s="915">
        <f t="shared" si="72"/>
        <v>0.32674882832841523</v>
      </c>
      <c r="G250" s="915">
        <f t="shared" si="72"/>
        <v>0.15527144710024088</v>
      </c>
      <c r="H250" s="915">
        <f t="shared" si="72"/>
        <v>0.17192701269880409</v>
      </c>
      <c r="I250" s="915">
        <f t="shared" si="72"/>
        <v>0.17481085385971898</v>
      </c>
      <c r="J250" s="915">
        <f t="shared" si="72"/>
        <v>0.20561257375179731</v>
      </c>
      <c r="K250" s="915">
        <f t="shared" si="72"/>
        <v>0.16260988646905508</v>
      </c>
      <c r="L250" s="915">
        <f t="shared" si="72"/>
        <v>0.13595268013117165</v>
      </c>
      <c r="M250" s="915">
        <f t="shared" si="72"/>
        <v>0.14469982356587668</v>
      </c>
      <c r="N250" s="915">
        <f t="shared" si="72"/>
        <v>0.23493834868113</v>
      </c>
      <c r="O250" s="915">
        <f t="shared" si="72"/>
        <v>0.19796437267322972</v>
      </c>
    </row>
    <row r="251" spans="1:19" s="660" customFormat="1">
      <c r="A251" s="908"/>
      <c r="B251" s="904" t="s">
        <v>292</v>
      </c>
      <c r="C251" s="871">
        <v>12440</v>
      </c>
      <c r="D251" s="871">
        <v>10680</v>
      </c>
      <c r="E251" s="871">
        <v>10800</v>
      </c>
      <c r="F251" s="871">
        <v>8760</v>
      </c>
      <c r="G251" s="871">
        <v>5440</v>
      </c>
      <c r="H251" s="871">
        <v>6040</v>
      </c>
      <c r="I251" s="871">
        <v>6160</v>
      </c>
      <c r="J251" s="871">
        <v>6360</v>
      </c>
      <c r="K251" s="871">
        <v>8040</v>
      </c>
      <c r="L251" s="871">
        <v>6880</v>
      </c>
      <c r="M251" s="871">
        <v>9160</v>
      </c>
      <c r="N251" s="871">
        <v>8560</v>
      </c>
      <c r="O251" s="871">
        <f t="shared" si="70"/>
        <v>99320</v>
      </c>
    </row>
    <row r="252" spans="1:19" s="660" customFormat="1">
      <c r="A252" s="908"/>
      <c r="B252" s="913" t="s">
        <v>276</v>
      </c>
      <c r="C252" s="914">
        <v>-3561</v>
      </c>
      <c r="D252" s="914">
        <v>-2022</v>
      </c>
      <c r="E252" s="914">
        <v>-4063</v>
      </c>
      <c r="F252" s="914">
        <v>-2173</v>
      </c>
      <c r="G252" s="914">
        <v>-3310</v>
      </c>
      <c r="H252" s="914">
        <v>-3170</v>
      </c>
      <c r="I252" s="914">
        <v>-4986</v>
      </c>
      <c r="J252" s="914">
        <v>-4430</v>
      </c>
      <c r="K252" s="914">
        <v>-3790</v>
      </c>
      <c r="L252" s="914">
        <v>-3623</v>
      </c>
      <c r="M252" s="914">
        <v>-3456</v>
      </c>
      <c r="N252" s="914">
        <v>-2453</v>
      </c>
      <c r="O252" s="914">
        <f t="shared" si="70"/>
        <v>-41037</v>
      </c>
    </row>
    <row r="253" spans="1:19" s="660" customFormat="1">
      <c r="A253" s="908"/>
      <c r="B253" s="875" t="s">
        <v>121</v>
      </c>
      <c r="C253" s="914">
        <f t="shared" ref="C253:N253" si="73">SUM(C251:C252)</f>
        <v>8879</v>
      </c>
      <c r="D253" s="914">
        <f t="shared" si="73"/>
        <v>8658</v>
      </c>
      <c r="E253" s="914">
        <f t="shared" si="73"/>
        <v>6737</v>
      </c>
      <c r="F253" s="914">
        <f t="shared" si="73"/>
        <v>6587</v>
      </c>
      <c r="G253" s="914">
        <f t="shared" si="73"/>
        <v>2130</v>
      </c>
      <c r="H253" s="914">
        <f t="shared" si="73"/>
        <v>2870</v>
      </c>
      <c r="I253" s="914">
        <f t="shared" si="73"/>
        <v>1174</v>
      </c>
      <c r="J253" s="914">
        <f t="shared" si="73"/>
        <v>1930</v>
      </c>
      <c r="K253" s="914">
        <f t="shared" si="73"/>
        <v>4250</v>
      </c>
      <c r="L253" s="914">
        <f t="shared" si="73"/>
        <v>3257</v>
      </c>
      <c r="M253" s="914">
        <f t="shared" si="73"/>
        <v>5704</v>
      </c>
      <c r="N253" s="914">
        <f t="shared" si="73"/>
        <v>6107</v>
      </c>
      <c r="O253" s="914">
        <f t="shared" si="70"/>
        <v>58283</v>
      </c>
    </row>
    <row r="254" spans="1:19" s="660" customFormat="1">
      <c r="A254" s="908"/>
      <c r="B254" s="875"/>
      <c r="C254" s="915">
        <f t="shared" ref="C254:O254" si="74">C253/C251</f>
        <v>0.71374598070739548</v>
      </c>
      <c r="D254" s="915">
        <f t="shared" si="74"/>
        <v>0.81067415730337078</v>
      </c>
      <c r="E254" s="915">
        <f t="shared" si="74"/>
        <v>0.62379629629629629</v>
      </c>
      <c r="F254" s="915">
        <f t="shared" si="74"/>
        <v>0.75194063926940635</v>
      </c>
      <c r="G254" s="915">
        <f t="shared" si="74"/>
        <v>0.39154411764705882</v>
      </c>
      <c r="H254" s="915">
        <f t="shared" si="74"/>
        <v>0.47516556291390727</v>
      </c>
      <c r="I254" s="915">
        <f t="shared" si="74"/>
        <v>0.19058441558441558</v>
      </c>
      <c r="J254" s="915">
        <f t="shared" si="74"/>
        <v>0.30345911949685533</v>
      </c>
      <c r="K254" s="915">
        <f t="shared" si="74"/>
        <v>0.52860696517412931</v>
      </c>
      <c r="L254" s="915">
        <f t="shared" si="74"/>
        <v>0.47340116279069766</v>
      </c>
      <c r="M254" s="915">
        <f t="shared" si="74"/>
        <v>0.62270742358078601</v>
      </c>
      <c r="N254" s="915">
        <f t="shared" si="74"/>
        <v>0.71343457943925237</v>
      </c>
      <c r="O254" s="915">
        <f t="shared" si="74"/>
        <v>0.58682037857430525</v>
      </c>
    </row>
    <row r="255" spans="1:19" s="660" customFormat="1" ht="15">
      <c r="A255" s="908"/>
      <c r="B255" s="916" t="s">
        <v>293</v>
      </c>
      <c r="C255" s="917">
        <f t="shared" ref="C255:N255" si="75">C249+C253</f>
        <v>19018</v>
      </c>
      <c r="D255" s="917">
        <f t="shared" si="75"/>
        <v>11008</v>
      </c>
      <c r="E255" s="917">
        <f t="shared" si="75"/>
        <v>22405</v>
      </c>
      <c r="F255" s="917">
        <f t="shared" si="75"/>
        <v>15999</v>
      </c>
      <c r="G255" s="917">
        <f t="shared" si="75"/>
        <v>5482</v>
      </c>
      <c r="H255" s="917">
        <f t="shared" si="75"/>
        <v>5659</v>
      </c>
      <c r="I255" s="917">
        <f t="shared" si="75"/>
        <v>4247</v>
      </c>
      <c r="J255" s="917">
        <f t="shared" si="75"/>
        <v>6077</v>
      </c>
      <c r="K255" s="917">
        <f t="shared" si="75"/>
        <v>7931</v>
      </c>
      <c r="L255" s="917">
        <f t="shared" si="75"/>
        <v>7693</v>
      </c>
      <c r="M255" s="917">
        <f t="shared" si="75"/>
        <v>11773</v>
      </c>
      <c r="N255" s="917">
        <f t="shared" si="75"/>
        <v>18149</v>
      </c>
      <c r="O255" s="917">
        <f t="shared" si="70"/>
        <v>135441</v>
      </c>
      <c r="S255" s="915">
        <f>O255/S247</f>
        <v>0.27693185326645908</v>
      </c>
    </row>
    <row r="256" spans="1:19" s="660" customFormat="1">
      <c r="A256" s="908"/>
      <c r="B256" s="918" t="s">
        <v>294</v>
      </c>
      <c r="C256" s="919">
        <v>1008000</v>
      </c>
      <c r="D256" s="919">
        <v>873540</v>
      </c>
      <c r="E256" s="919">
        <v>878200</v>
      </c>
      <c r="F256" s="919">
        <v>704248</v>
      </c>
      <c r="G256" s="919">
        <v>670656</v>
      </c>
      <c r="H256" s="919">
        <v>602000</v>
      </c>
      <c r="I256" s="919">
        <v>627832</v>
      </c>
      <c r="J256" s="919">
        <v>621628</v>
      </c>
      <c r="K256" s="919">
        <v>678384</v>
      </c>
      <c r="L256" s="919">
        <v>846928.00000000349</v>
      </c>
      <c r="M256" s="919">
        <v>841431.99999999488</v>
      </c>
      <c r="N256" s="919">
        <v>1111400</v>
      </c>
      <c r="O256" s="919">
        <f t="shared" si="70"/>
        <v>9464247.9999999981</v>
      </c>
    </row>
    <row r="257" spans="1:18" s="660" customFormat="1">
      <c r="A257" s="908"/>
      <c r="B257" s="912"/>
    </row>
    <row r="258" spans="1:18" s="660" customFormat="1">
      <c r="A258" s="908"/>
      <c r="B258" s="912"/>
    </row>
    <row r="259" spans="1:18" s="660" customFormat="1">
      <c r="A259" s="908"/>
      <c r="B259" s="912"/>
    </row>
    <row r="260" spans="1:18">
      <c r="B260" s="635" t="s">
        <v>295</v>
      </c>
    </row>
    <row r="261" spans="1:18" ht="15">
      <c r="B261" s="867" t="s">
        <v>290</v>
      </c>
      <c r="C261" s="868">
        <f t="shared" ref="C261:P261" si="76">C262+C265</f>
        <v>61913</v>
      </c>
      <c r="D261" s="868">
        <f t="shared" si="76"/>
        <v>65647</v>
      </c>
      <c r="E261" s="868">
        <f t="shared" si="76"/>
        <v>52920</v>
      </c>
      <c r="F261" s="868">
        <f t="shared" si="76"/>
        <v>39749</v>
      </c>
      <c r="G261" s="868">
        <f t="shared" si="76"/>
        <v>32254</v>
      </c>
      <c r="H261" s="868">
        <f t="shared" si="76"/>
        <v>26579</v>
      </c>
      <c r="I261" s="868">
        <f t="shared" si="76"/>
        <v>25157</v>
      </c>
      <c r="J261" s="868">
        <f t="shared" si="76"/>
        <v>27331</v>
      </c>
      <c r="K261" s="868">
        <f t="shared" si="76"/>
        <v>33564.35665352911</v>
      </c>
      <c r="L261" s="868">
        <f t="shared" si="76"/>
        <v>43670.83947731596</v>
      </c>
      <c r="M261" s="868">
        <f t="shared" si="76"/>
        <v>56451.715632032421</v>
      </c>
      <c r="N261" s="868">
        <f t="shared" si="76"/>
        <v>59816</v>
      </c>
      <c r="O261" s="868">
        <f t="shared" si="76"/>
        <v>525052.91176287748</v>
      </c>
      <c r="P261" s="868">
        <f t="shared" si="76"/>
        <v>489077</v>
      </c>
      <c r="Q261" s="920">
        <f t="shared" ref="Q261:Q270" si="77">O261-P261</f>
        <v>35975.911762877484</v>
      </c>
      <c r="R261" s="921">
        <f t="shared" ref="R261:R270" si="78">Q261/P261</f>
        <v>7.3558788826457763E-2</v>
      </c>
    </row>
    <row r="262" spans="1:18">
      <c r="B262" s="904" t="s">
        <v>291</v>
      </c>
      <c r="C262" s="871">
        <v>51873</v>
      </c>
      <c r="D262" s="871">
        <v>56807</v>
      </c>
      <c r="E262" s="871">
        <v>44040</v>
      </c>
      <c r="F262" s="871">
        <v>32629</v>
      </c>
      <c r="G262" s="871">
        <v>26214</v>
      </c>
      <c r="H262" s="871">
        <v>20539</v>
      </c>
      <c r="I262" s="871">
        <v>18997</v>
      </c>
      <c r="J262" s="871">
        <v>20971</v>
      </c>
      <c r="K262" s="871">
        <v>25524.35665352911</v>
      </c>
      <c r="L262" s="871">
        <v>36790.83947731596</v>
      </c>
      <c r="M262" s="871">
        <v>47291.715632032421</v>
      </c>
      <c r="N262" s="871">
        <v>51256</v>
      </c>
      <c r="O262" s="871">
        <f>SUM(C262:N262)</f>
        <v>432932.91176287748</v>
      </c>
      <c r="P262" s="871">
        <v>389757</v>
      </c>
      <c r="Q262" s="922">
        <f t="shared" si="77"/>
        <v>43175.911762877484</v>
      </c>
      <c r="R262" s="923">
        <f t="shared" si="78"/>
        <v>0.11077648833215949</v>
      </c>
    </row>
    <row r="263" spans="1:18">
      <c r="B263" s="913" t="s">
        <v>276</v>
      </c>
      <c r="C263" s="914">
        <v>-38814</v>
      </c>
      <c r="D263" s="914">
        <v>-43212</v>
      </c>
      <c r="E263" s="914">
        <v>-35438</v>
      </c>
      <c r="F263" s="914">
        <v>-23166</v>
      </c>
      <c r="G263" s="914">
        <v>-18727</v>
      </c>
      <c r="H263" s="914">
        <v>-17166</v>
      </c>
      <c r="I263" s="914">
        <v>-14757</v>
      </c>
      <c r="J263" s="914">
        <v>-15294</v>
      </c>
      <c r="K263" s="871">
        <v>-20570.26178406518</v>
      </c>
      <c r="L263" s="871">
        <v>-30593.869512457775</v>
      </c>
      <c r="M263" s="871">
        <v>-38927.885681566266</v>
      </c>
      <c r="N263" s="914">
        <v>-39214</v>
      </c>
      <c r="O263" s="914">
        <f>SUM(C263:N263)</f>
        <v>-335880.01697808923</v>
      </c>
      <c r="P263" s="914">
        <v>-312599</v>
      </c>
      <c r="Q263" s="922">
        <f t="shared" si="77"/>
        <v>-23281.016978089232</v>
      </c>
      <c r="R263" s="923">
        <f t="shared" si="78"/>
        <v>7.447566044065794E-2</v>
      </c>
    </row>
    <row r="264" spans="1:18">
      <c r="B264" s="875" t="s">
        <v>121</v>
      </c>
      <c r="C264" s="914">
        <f t="shared" ref="C264:P264" si="79">C262+C263</f>
        <v>13059</v>
      </c>
      <c r="D264" s="914">
        <f t="shared" si="79"/>
        <v>13595</v>
      </c>
      <c r="E264" s="914">
        <f t="shared" si="79"/>
        <v>8602</v>
      </c>
      <c r="F264" s="914">
        <f t="shared" si="79"/>
        <v>9463</v>
      </c>
      <c r="G264" s="914">
        <f t="shared" si="79"/>
        <v>7487</v>
      </c>
      <c r="H264" s="914">
        <f t="shared" si="79"/>
        <v>3373</v>
      </c>
      <c r="I264" s="914">
        <f t="shared" si="79"/>
        <v>4240</v>
      </c>
      <c r="J264" s="914">
        <f t="shared" si="79"/>
        <v>5677</v>
      </c>
      <c r="K264" s="914">
        <f t="shared" si="79"/>
        <v>4954.0948694639301</v>
      </c>
      <c r="L264" s="914">
        <f t="shared" si="79"/>
        <v>6196.9699648581845</v>
      </c>
      <c r="M264" s="914">
        <f t="shared" si="79"/>
        <v>8363.8299504661554</v>
      </c>
      <c r="N264" s="914">
        <f t="shared" si="79"/>
        <v>12042</v>
      </c>
      <c r="O264" s="914">
        <f t="shared" si="79"/>
        <v>97052.894784788252</v>
      </c>
      <c r="P264" s="914">
        <f t="shared" si="79"/>
        <v>77158</v>
      </c>
      <c r="Q264" s="922">
        <f t="shared" si="77"/>
        <v>19894.894784788252</v>
      </c>
      <c r="R264" s="923">
        <f t="shared" si="78"/>
        <v>0.25784616999907012</v>
      </c>
    </row>
    <row r="265" spans="1:18">
      <c r="B265" s="924" t="s">
        <v>292</v>
      </c>
      <c r="C265" s="871">
        <v>10040</v>
      </c>
      <c r="D265" s="871">
        <v>8840</v>
      </c>
      <c r="E265" s="871">
        <v>8880</v>
      </c>
      <c r="F265" s="871">
        <v>7120</v>
      </c>
      <c r="G265" s="871">
        <v>6040</v>
      </c>
      <c r="H265" s="871">
        <v>6040</v>
      </c>
      <c r="I265" s="871">
        <v>6160</v>
      </c>
      <c r="J265" s="871">
        <v>6360</v>
      </c>
      <c r="K265" s="871">
        <v>8040</v>
      </c>
      <c r="L265" s="871">
        <v>6880</v>
      </c>
      <c r="M265" s="871">
        <v>9160</v>
      </c>
      <c r="N265" s="871">
        <v>8560</v>
      </c>
      <c r="O265" s="871">
        <f t="shared" ref="O265:O270" si="80">SUM(C265:N265)</f>
        <v>92120</v>
      </c>
      <c r="P265" s="871">
        <v>99320</v>
      </c>
      <c r="Q265" s="922">
        <f t="shared" si="77"/>
        <v>-7200</v>
      </c>
      <c r="R265" s="923">
        <f t="shared" si="78"/>
        <v>-7.2492952074103903E-2</v>
      </c>
    </row>
    <row r="266" spans="1:18">
      <c r="B266" s="913" t="s">
        <v>276</v>
      </c>
      <c r="C266" s="914">
        <v>-4601</v>
      </c>
      <c r="D266" s="914">
        <v>-2228</v>
      </c>
      <c r="E266" s="914">
        <v>-2710</v>
      </c>
      <c r="F266" s="914">
        <v>-2663</v>
      </c>
      <c r="G266" s="914">
        <v>-2862</v>
      </c>
      <c r="H266" s="914">
        <v>-3170</v>
      </c>
      <c r="I266" s="914">
        <v>-4986</v>
      </c>
      <c r="J266" s="914">
        <v>-4430</v>
      </c>
      <c r="K266" s="914">
        <v>-3790</v>
      </c>
      <c r="L266" s="914">
        <v>-3623</v>
      </c>
      <c r="M266" s="914">
        <v>-3456</v>
      </c>
      <c r="N266" s="914">
        <v>-2453</v>
      </c>
      <c r="O266" s="914">
        <f t="shared" si="80"/>
        <v>-40972</v>
      </c>
      <c r="P266" s="914">
        <v>-41037</v>
      </c>
      <c r="Q266" s="922">
        <f t="shared" si="77"/>
        <v>65</v>
      </c>
      <c r="R266" s="923">
        <f t="shared" si="78"/>
        <v>-1.5839364475960717E-3</v>
      </c>
    </row>
    <row r="267" spans="1:18">
      <c r="B267" s="875" t="s">
        <v>121</v>
      </c>
      <c r="C267" s="914">
        <f t="shared" ref="C267:N267" si="81">SUM(C265:C266)</f>
        <v>5439</v>
      </c>
      <c r="D267" s="914">
        <f t="shared" si="81"/>
        <v>6612</v>
      </c>
      <c r="E267" s="914">
        <f t="shared" si="81"/>
        <v>6170</v>
      </c>
      <c r="F267" s="914">
        <f t="shared" si="81"/>
        <v>4457</v>
      </c>
      <c r="G267" s="914">
        <f t="shared" si="81"/>
        <v>3178</v>
      </c>
      <c r="H267" s="914">
        <f t="shared" si="81"/>
        <v>2870</v>
      </c>
      <c r="I267" s="914">
        <f t="shared" si="81"/>
        <v>1174</v>
      </c>
      <c r="J267" s="914">
        <f t="shared" si="81"/>
        <v>1930</v>
      </c>
      <c r="K267" s="914">
        <f t="shared" si="81"/>
        <v>4250</v>
      </c>
      <c r="L267" s="914">
        <f t="shared" si="81"/>
        <v>3257</v>
      </c>
      <c r="M267" s="914">
        <f t="shared" si="81"/>
        <v>5704</v>
      </c>
      <c r="N267" s="914">
        <f t="shared" si="81"/>
        <v>6107</v>
      </c>
      <c r="O267" s="914">
        <f t="shared" si="80"/>
        <v>51148</v>
      </c>
      <c r="P267" s="914">
        <f>P265+P266</f>
        <v>58283</v>
      </c>
      <c r="Q267" s="922">
        <f t="shared" si="77"/>
        <v>-7135</v>
      </c>
      <c r="R267" s="923">
        <f t="shared" si="78"/>
        <v>-0.12241991661376388</v>
      </c>
    </row>
    <row r="268" spans="1:18">
      <c r="B268" s="916" t="s">
        <v>296</v>
      </c>
      <c r="C268" s="914">
        <f t="shared" ref="C268:N269" si="82">C263+C266</f>
        <v>-43415</v>
      </c>
      <c r="D268" s="914">
        <f t="shared" si="82"/>
        <v>-45440</v>
      </c>
      <c r="E268" s="914">
        <f t="shared" si="82"/>
        <v>-38148</v>
      </c>
      <c r="F268" s="914">
        <f t="shared" si="82"/>
        <v>-25829</v>
      </c>
      <c r="G268" s="914">
        <f t="shared" si="82"/>
        <v>-21589</v>
      </c>
      <c r="H268" s="914">
        <f t="shared" si="82"/>
        <v>-20336</v>
      </c>
      <c r="I268" s="914">
        <f t="shared" si="82"/>
        <v>-19743</v>
      </c>
      <c r="J268" s="914">
        <f t="shared" si="82"/>
        <v>-19724</v>
      </c>
      <c r="K268" s="914">
        <f t="shared" si="82"/>
        <v>-24360.26178406518</v>
      </c>
      <c r="L268" s="914">
        <f t="shared" si="82"/>
        <v>-34216.869512457779</v>
      </c>
      <c r="M268" s="914">
        <f t="shared" si="82"/>
        <v>-42383.885681566266</v>
      </c>
      <c r="N268" s="914">
        <f t="shared" si="82"/>
        <v>-41667</v>
      </c>
      <c r="O268" s="914">
        <f t="shared" si="80"/>
        <v>-376852.01697808917</v>
      </c>
      <c r="P268" s="914">
        <f>P263+P266</f>
        <v>-353636</v>
      </c>
      <c r="Q268" s="922">
        <f t="shared" si="77"/>
        <v>-23216.016978089174</v>
      </c>
      <c r="R268" s="923">
        <f t="shared" si="78"/>
        <v>6.5649472842383622E-2</v>
      </c>
    </row>
    <row r="269" spans="1:18" ht="15">
      <c r="B269" s="916" t="s">
        <v>293</v>
      </c>
      <c r="C269" s="917">
        <f t="shared" si="82"/>
        <v>18498</v>
      </c>
      <c r="D269" s="917">
        <f t="shared" si="82"/>
        <v>20207</v>
      </c>
      <c r="E269" s="917">
        <f t="shared" si="82"/>
        <v>14772</v>
      </c>
      <c r="F269" s="917">
        <f t="shared" si="82"/>
        <v>13920</v>
      </c>
      <c r="G269" s="917">
        <f t="shared" si="82"/>
        <v>10665</v>
      </c>
      <c r="H269" s="917">
        <f t="shared" si="82"/>
        <v>6243</v>
      </c>
      <c r="I269" s="917">
        <f t="shared" si="82"/>
        <v>5414</v>
      </c>
      <c r="J269" s="917">
        <f t="shared" si="82"/>
        <v>7607</v>
      </c>
      <c r="K269" s="917">
        <f t="shared" si="82"/>
        <v>9204.0948694639301</v>
      </c>
      <c r="L269" s="917">
        <f t="shared" si="82"/>
        <v>9453.9699648581845</v>
      </c>
      <c r="M269" s="917">
        <f t="shared" si="82"/>
        <v>14067.829950466155</v>
      </c>
      <c r="N269" s="917">
        <f t="shared" si="82"/>
        <v>18149</v>
      </c>
      <c r="O269" s="917">
        <f t="shared" si="80"/>
        <v>148200.89478478828</v>
      </c>
      <c r="P269" s="917">
        <f>P264+P267</f>
        <v>135441</v>
      </c>
      <c r="Q269" s="922">
        <f t="shared" si="77"/>
        <v>12759.894784788281</v>
      </c>
      <c r="R269" s="923">
        <f t="shared" si="78"/>
        <v>9.4209986523935002E-2</v>
      </c>
    </row>
    <row r="270" spans="1:18">
      <c r="B270" s="918" t="s">
        <v>294</v>
      </c>
      <c r="C270" s="919">
        <v>931368</v>
      </c>
      <c r="D270" s="919">
        <v>909156</v>
      </c>
      <c r="E270" s="919">
        <v>881600</v>
      </c>
      <c r="F270" s="919">
        <v>743320</v>
      </c>
      <c r="G270" s="919">
        <v>617427</v>
      </c>
      <c r="H270" s="919">
        <v>602000</v>
      </c>
      <c r="I270" s="919">
        <v>627832</v>
      </c>
      <c r="J270" s="919">
        <v>621628</v>
      </c>
      <c r="K270" s="919">
        <v>678384</v>
      </c>
      <c r="L270" s="919">
        <v>846928.00000000349</v>
      </c>
      <c r="M270" s="919">
        <v>841431.99999999488</v>
      </c>
      <c r="N270" s="919">
        <v>1111400</v>
      </c>
      <c r="O270" s="919">
        <f t="shared" si="80"/>
        <v>9412474.9999999981</v>
      </c>
      <c r="P270" s="919">
        <v>9464247.9999999981</v>
      </c>
      <c r="Q270" s="925">
        <f t="shared" si="77"/>
        <v>-51773</v>
      </c>
      <c r="R270" s="926">
        <f t="shared" si="78"/>
        <v>-5.470376515915476E-3</v>
      </c>
    </row>
    <row r="272" spans="1:18" s="893" customFormat="1">
      <c r="A272" s="890"/>
      <c r="B272" s="891" t="s">
        <v>297</v>
      </c>
    </row>
    <row r="273" spans="2:18">
      <c r="C273" s="636" t="s">
        <v>31</v>
      </c>
      <c r="D273" s="636" t="s">
        <v>32</v>
      </c>
      <c r="E273" s="636" t="s">
        <v>36</v>
      </c>
      <c r="F273" s="636" t="s">
        <v>38</v>
      </c>
      <c r="G273" s="636" t="s">
        <v>39</v>
      </c>
      <c r="H273" s="636" t="s">
        <v>40</v>
      </c>
      <c r="I273" s="636" t="s">
        <v>41</v>
      </c>
      <c r="J273" s="636" t="s">
        <v>42</v>
      </c>
      <c r="K273" s="636" t="s">
        <v>44</v>
      </c>
      <c r="L273" s="636" t="s">
        <v>47</v>
      </c>
      <c r="M273" s="636" t="s">
        <v>48</v>
      </c>
      <c r="N273" s="636" t="s">
        <v>49</v>
      </c>
      <c r="O273" s="636" t="s">
        <v>113</v>
      </c>
    </row>
    <row r="274" spans="2:18" ht="15">
      <c r="B274" s="867" t="s">
        <v>290</v>
      </c>
      <c r="C274" s="882">
        <f t="shared" ref="C274:P274" si="83">C275+C279</f>
        <v>60.551650000000002</v>
      </c>
      <c r="D274" s="882">
        <f t="shared" si="83"/>
        <v>64.127300000000005</v>
      </c>
      <c r="E274" s="882">
        <f t="shared" si="83"/>
        <v>51.679600000000008</v>
      </c>
      <c r="F274" s="882">
        <f t="shared" si="83"/>
        <v>38.938000000000002</v>
      </c>
      <c r="G274" s="882">
        <f t="shared" si="83"/>
        <v>31.60445</v>
      </c>
      <c r="H274" s="882">
        <f t="shared" si="83"/>
        <v>25.979050000000001</v>
      </c>
      <c r="I274" s="882">
        <f t="shared" si="83"/>
        <v>24.643400000000003</v>
      </c>
      <c r="J274" s="882">
        <f t="shared" si="83"/>
        <v>26.794674999999998</v>
      </c>
      <c r="K274" s="882">
        <f t="shared" si="83"/>
        <v>32.845040837557718</v>
      </c>
      <c r="L274" s="882">
        <f t="shared" si="83"/>
        <v>42.599210000000006</v>
      </c>
      <c r="M274" s="882">
        <f t="shared" si="83"/>
        <v>55.097449999999995</v>
      </c>
      <c r="N274" s="882">
        <f t="shared" si="83"/>
        <v>58.447475000000004</v>
      </c>
      <c r="O274" s="868">
        <f t="shared" si="83"/>
        <v>513.3073008375577</v>
      </c>
      <c r="P274" s="868">
        <f t="shared" si="83"/>
        <v>489077</v>
      </c>
      <c r="Q274" s="920">
        <f>O274-P274</f>
        <v>-488563.69269916246</v>
      </c>
      <c r="R274" s="921">
        <f>Q274/P274</f>
        <v>-0.99895045708377717</v>
      </c>
    </row>
    <row r="275" spans="2:18">
      <c r="B275" s="904" t="s">
        <v>291</v>
      </c>
      <c r="C275" s="885">
        <f t="shared" ref="C275:N275" si="84">C276+C277</f>
        <v>50.511650000000003</v>
      </c>
      <c r="D275" s="885">
        <f t="shared" si="84"/>
        <v>55.287300000000002</v>
      </c>
      <c r="E275" s="885">
        <f t="shared" si="84"/>
        <v>42.799600000000005</v>
      </c>
      <c r="F275" s="885">
        <f t="shared" si="84"/>
        <v>31.818000000000005</v>
      </c>
      <c r="G275" s="885">
        <f t="shared" si="84"/>
        <v>25.564450000000001</v>
      </c>
      <c r="H275" s="885">
        <f t="shared" si="84"/>
        <v>19.939050000000002</v>
      </c>
      <c r="I275" s="885">
        <f t="shared" si="84"/>
        <v>18.483400000000003</v>
      </c>
      <c r="J275" s="885">
        <f t="shared" si="84"/>
        <v>20.434674999999999</v>
      </c>
      <c r="K275" s="885">
        <f t="shared" si="84"/>
        <v>24.805040837557719</v>
      </c>
      <c r="L275" s="885">
        <f t="shared" si="84"/>
        <v>35.719210000000004</v>
      </c>
      <c r="M275" s="885">
        <f t="shared" si="84"/>
        <v>45.937449999999998</v>
      </c>
      <c r="N275" s="885">
        <f t="shared" si="84"/>
        <v>49.887475000000002</v>
      </c>
      <c r="O275" s="871">
        <f>SUM(C275:N275)</f>
        <v>421.1873008375577</v>
      </c>
      <c r="P275" s="871">
        <v>389757</v>
      </c>
      <c r="Q275" s="922">
        <f>O275-P275</f>
        <v>-389335.81269916246</v>
      </c>
      <c r="R275" s="923">
        <f>Q275/P275</f>
        <v>-0.99891935923963515</v>
      </c>
    </row>
    <row r="276" spans="2:18">
      <c r="B276" s="913" t="s">
        <v>276</v>
      </c>
      <c r="C276" s="885">
        <v>38.81</v>
      </c>
      <c r="D276" s="885">
        <v>43.22</v>
      </c>
      <c r="E276" s="885">
        <v>35.44</v>
      </c>
      <c r="F276" s="885">
        <v>23.2</v>
      </c>
      <c r="G276" s="885">
        <v>18.73</v>
      </c>
      <c r="H276" s="885">
        <v>17.170000000000002</v>
      </c>
      <c r="I276" s="885">
        <v>14.76</v>
      </c>
      <c r="J276" s="885">
        <v>15.295</v>
      </c>
      <c r="K276" s="885">
        <v>20.570261784065199</v>
      </c>
      <c r="L276" s="885">
        <v>30.594000000000001</v>
      </c>
      <c r="M276" s="885">
        <v>38.93</v>
      </c>
      <c r="N276" s="885">
        <v>39.215000000000003</v>
      </c>
      <c r="O276" s="914">
        <f>SUM(C276:N276)</f>
        <v>335.93426178406514</v>
      </c>
      <c r="P276" s="914">
        <v>-312599</v>
      </c>
      <c r="Q276" s="922">
        <f>O276-P276</f>
        <v>312934.93426178407</v>
      </c>
      <c r="R276" s="923">
        <f>Q276/P276</f>
        <v>-1.001074649188846</v>
      </c>
    </row>
    <row r="277" spans="2:18">
      <c r="B277" s="875" t="s">
        <v>121</v>
      </c>
      <c r="C277" s="927">
        <v>11.701650000000001</v>
      </c>
      <c r="D277" s="927">
        <v>12.067300000000003</v>
      </c>
      <c r="E277" s="927">
        <v>7.3596000000000075</v>
      </c>
      <c r="F277" s="927">
        <v>8.6180000000000057</v>
      </c>
      <c r="G277" s="927">
        <v>6.8344500000000004</v>
      </c>
      <c r="H277" s="927">
        <v>2.76905</v>
      </c>
      <c r="I277" s="927">
        <v>3.7234000000000016</v>
      </c>
      <c r="J277" s="927">
        <v>5.1396750000000004</v>
      </c>
      <c r="K277" s="927">
        <v>4.2347790534925203</v>
      </c>
      <c r="L277" s="927">
        <v>5.1252099999999992</v>
      </c>
      <c r="M277" s="927">
        <v>7.0074499999999986</v>
      </c>
      <c r="N277" s="927">
        <v>10.672474999999999</v>
      </c>
      <c r="O277" s="927">
        <f>O275-O276</f>
        <v>85.253039053492557</v>
      </c>
      <c r="P277" s="914">
        <f>P275+P276</f>
        <v>77158</v>
      </c>
      <c r="Q277" s="922">
        <f>O277-P277</f>
        <v>-77072.746960946504</v>
      </c>
      <c r="R277" s="923">
        <f>Q277/P277</f>
        <v>-0.99889508490301071</v>
      </c>
    </row>
    <row r="278" spans="2:18">
      <c r="B278" s="875"/>
      <c r="C278" s="928">
        <f t="shared" ref="C278:P278" si="85">C277/C275</f>
        <v>0.23166239867436522</v>
      </c>
      <c r="D278" s="928">
        <f t="shared" si="85"/>
        <v>0.21826531590437592</v>
      </c>
      <c r="E278" s="928">
        <f t="shared" si="85"/>
        <v>0.17195487808297288</v>
      </c>
      <c r="F278" s="928">
        <f t="shared" si="85"/>
        <v>0.27085297630272187</v>
      </c>
      <c r="G278" s="928">
        <f t="shared" si="85"/>
        <v>0.26734195337666172</v>
      </c>
      <c r="H278" s="928">
        <f t="shared" si="85"/>
        <v>0.13887572376818352</v>
      </c>
      <c r="I278" s="928">
        <f t="shared" si="85"/>
        <v>0.20144562147656822</v>
      </c>
      <c r="J278" s="928">
        <f t="shared" si="85"/>
        <v>0.25151733511788177</v>
      </c>
      <c r="K278" s="928">
        <f t="shared" si="85"/>
        <v>0.17072251891158235</v>
      </c>
      <c r="L278" s="928">
        <f t="shared" si="85"/>
        <v>0.14348609613706459</v>
      </c>
      <c r="M278" s="928">
        <f t="shared" si="85"/>
        <v>0.15254329528521934</v>
      </c>
      <c r="N278" s="928">
        <f t="shared" si="85"/>
        <v>0.21393095160659059</v>
      </c>
      <c r="O278" s="928">
        <f t="shared" si="85"/>
        <v>0.20241122864806577</v>
      </c>
      <c r="P278" s="928">
        <f t="shared" si="85"/>
        <v>0.19796437267322972</v>
      </c>
      <c r="Q278" s="922"/>
      <c r="R278" s="923"/>
    </row>
    <row r="279" spans="2:18">
      <c r="B279" s="924" t="s">
        <v>292</v>
      </c>
      <c r="C279" s="885">
        <v>10.039999999999999</v>
      </c>
      <c r="D279" s="885">
        <v>8.84</v>
      </c>
      <c r="E279" s="885">
        <v>8.8800000000000008</v>
      </c>
      <c r="F279" s="885">
        <v>7.12</v>
      </c>
      <c r="G279" s="885">
        <v>6.04</v>
      </c>
      <c r="H279" s="885">
        <v>6.04</v>
      </c>
      <c r="I279" s="885">
        <v>6.16</v>
      </c>
      <c r="J279" s="885">
        <v>6.36</v>
      </c>
      <c r="K279" s="885">
        <v>8.0399999999999991</v>
      </c>
      <c r="L279" s="885">
        <v>6.88</v>
      </c>
      <c r="M279" s="885">
        <v>9.16</v>
      </c>
      <c r="N279" s="885">
        <v>8.56</v>
      </c>
      <c r="O279" s="871">
        <f>SUM(C279:N279)</f>
        <v>92.119999999999976</v>
      </c>
      <c r="P279" s="871">
        <v>99320</v>
      </c>
      <c r="Q279" s="922">
        <f>O279-P279</f>
        <v>-99227.88</v>
      </c>
      <c r="R279" s="923">
        <f>Q279/P279</f>
        <v>-0.99907249295207412</v>
      </c>
    </row>
    <row r="280" spans="2:18">
      <c r="B280" s="913" t="s">
        <v>276</v>
      </c>
      <c r="C280" s="885">
        <f t="shared" ref="C280:H280" si="86">C293*(1+$B$292)</f>
        <v>6.0450000000000008</v>
      </c>
      <c r="D280" s="885">
        <f t="shared" si="86"/>
        <v>2.8964000000000003</v>
      </c>
      <c r="E280" s="885">
        <f t="shared" si="86"/>
        <v>3.5230000000000001</v>
      </c>
      <c r="F280" s="885">
        <f t="shared" si="86"/>
        <v>3.4619</v>
      </c>
      <c r="G280" s="885">
        <f t="shared" si="86"/>
        <v>3.7206000000000001</v>
      </c>
      <c r="H280" s="885">
        <f t="shared" si="86"/>
        <v>4.1210000000000004</v>
      </c>
      <c r="I280" s="929">
        <f>I293*(1+7%)</f>
        <v>5.3350200000000001</v>
      </c>
      <c r="J280" s="929">
        <f>J293*(1+9%)</f>
        <v>4.8287000000000004</v>
      </c>
      <c r="K280" s="885">
        <f>K293*(1+$B$292)</f>
        <v>4.9270000000000005</v>
      </c>
      <c r="L280" s="885">
        <f>L293*(1+$B$292)</f>
        <v>4.7099000000000002</v>
      </c>
      <c r="M280" s="885">
        <f>M293*(1+$B$292)</f>
        <v>4.4927999999999999</v>
      </c>
      <c r="N280" s="885">
        <f>N293*(1+$B$292)</f>
        <v>3.1888999999999998</v>
      </c>
      <c r="O280" s="914">
        <f>SUM(C280:N280)</f>
        <v>51.250219999999999</v>
      </c>
      <c r="P280" s="914">
        <v>-41037</v>
      </c>
      <c r="Q280" s="922">
        <f>O280-P280</f>
        <v>41088.250220000002</v>
      </c>
      <c r="R280" s="923">
        <f>Q280/P280</f>
        <v>-1.0012488783293125</v>
      </c>
    </row>
    <row r="281" spans="2:18">
      <c r="B281" s="875" t="s">
        <v>121</v>
      </c>
      <c r="C281" s="927">
        <f t="shared" ref="C281:N281" si="87">C279-C280</f>
        <v>3.9949999999999983</v>
      </c>
      <c r="D281" s="927">
        <f t="shared" si="87"/>
        <v>5.9436</v>
      </c>
      <c r="E281" s="927">
        <f t="shared" si="87"/>
        <v>5.3570000000000011</v>
      </c>
      <c r="F281" s="927">
        <f t="shared" si="87"/>
        <v>3.6581000000000001</v>
      </c>
      <c r="G281" s="927">
        <f t="shared" si="87"/>
        <v>2.3193999999999999</v>
      </c>
      <c r="H281" s="927">
        <f t="shared" si="87"/>
        <v>1.9189999999999996</v>
      </c>
      <c r="I281" s="927">
        <f t="shared" si="87"/>
        <v>0.82498000000000005</v>
      </c>
      <c r="J281" s="927">
        <f t="shared" si="87"/>
        <v>1.5312999999999999</v>
      </c>
      <c r="K281" s="927">
        <f t="shared" si="87"/>
        <v>3.1129999999999987</v>
      </c>
      <c r="L281" s="927">
        <f t="shared" si="87"/>
        <v>2.1700999999999997</v>
      </c>
      <c r="M281" s="927">
        <f t="shared" si="87"/>
        <v>4.6672000000000002</v>
      </c>
      <c r="N281" s="927">
        <f t="shared" si="87"/>
        <v>5.3711000000000002</v>
      </c>
      <c r="O281" s="927">
        <f>SUM(C281:N281)</f>
        <v>40.869779999999999</v>
      </c>
      <c r="P281" s="914">
        <f>P279+P280</f>
        <v>58283</v>
      </c>
      <c r="Q281" s="922">
        <f>O281-P281</f>
        <v>-58242.130219999999</v>
      </c>
      <c r="R281" s="923">
        <f>Q281/P281</f>
        <v>-0.99929877013880541</v>
      </c>
    </row>
    <row r="282" spans="2:18">
      <c r="B282" s="875"/>
      <c r="C282" s="930">
        <f t="shared" ref="C282:P282" si="88">C281/C279</f>
        <v>0.39790836653386441</v>
      </c>
      <c r="D282" s="930">
        <f t="shared" si="88"/>
        <v>0.6723529411764706</v>
      </c>
      <c r="E282" s="930">
        <f t="shared" si="88"/>
        <v>0.60326576576576585</v>
      </c>
      <c r="F282" s="930">
        <f t="shared" si="88"/>
        <v>0.51377808988764051</v>
      </c>
      <c r="G282" s="930">
        <f t="shared" si="88"/>
        <v>0.38400662251655626</v>
      </c>
      <c r="H282" s="930">
        <f t="shared" si="88"/>
        <v>0.31771523178807942</v>
      </c>
      <c r="I282" s="930">
        <f t="shared" si="88"/>
        <v>0.13392532467532467</v>
      </c>
      <c r="J282" s="930">
        <f t="shared" si="88"/>
        <v>0.24077044025157229</v>
      </c>
      <c r="K282" s="930">
        <f t="shared" si="88"/>
        <v>0.38718905472636805</v>
      </c>
      <c r="L282" s="930">
        <f t="shared" si="88"/>
        <v>0.31542151162790694</v>
      </c>
      <c r="M282" s="930">
        <f t="shared" si="88"/>
        <v>0.50951965065502181</v>
      </c>
      <c r="N282" s="930">
        <f t="shared" si="88"/>
        <v>0.62746495327102803</v>
      </c>
      <c r="O282" s="930">
        <f t="shared" si="88"/>
        <v>0.44365805471124631</v>
      </c>
      <c r="P282" s="930">
        <f t="shared" si="88"/>
        <v>0.58682037857430525</v>
      </c>
      <c r="Q282" s="922"/>
      <c r="R282" s="923"/>
    </row>
    <row r="283" spans="2:18">
      <c r="B283" s="916" t="s">
        <v>296</v>
      </c>
      <c r="C283" s="927">
        <f t="shared" ref="C283:N284" si="89">C276+C280</f>
        <v>44.855000000000004</v>
      </c>
      <c r="D283" s="927">
        <f t="shared" si="89"/>
        <v>46.116399999999999</v>
      </c>
      <c r="E283" s="927">
        <f t="shared" si="89"/>
        <v>38.963000000000001</v>
      </c>
      <c r="F283" s="927">
        <f t="shared" si="89"/>
        <v>26.661899999999999</v>
      </c>
      <c r="G283" s="927">
        <f t="shared" si="89"/>
        <v>22.450600000000001</v>
      </c>
      <c r="H283" s="927">
        <f t="shared" si="89"/>
        <v>21.291000000000004</v>
      </c>
      <c r="I283" s="927">
        <f t="shared" si="89"/>
        <v>20.095019999999998</v>
      </c>
      <c r="J283" s="927">
        <f t="shared" si="89"/>
        <v>20.123699999999999</v>
      </c>
      <c r="K283" s="927">
        <f t="shared" si="89"/>
        <v>25.497261784065198</v>
      </c>
      <c r="L283" s="927">
        <f t="shared" si="89"/>
        <v>35.303899999999999</v>
      </c>
      <c r="M283" s="927">
        <f t="shared" si="89"/>
        <v>43.422800000000002</v>
      </c>
      <c r="N283" s="927">
        <f t="shared" si="89"/>
        <v>42.4039</v>
      </c>
      <c r="O283" s="927">
        <f>SUM(C283:N283)</f>
        <v>387.18448178406521</v>
      </c>
      <c r="P283" s="914">
        <f>P276+P280</f>
        <v>-353636</v>
      </c>
      <c r="Q283" s="922">
        <f>O283-P283</f>
        <v>354023.18448178406</v>
      </c>
      <c r="R283" s="923">
        <f>Q283/P283</f>
        <v>-1.00109486726969</v>
      </c>
    </row>
    <row r="284" spans="2:18" ht="15">
      <c r="B284" s="916" t="s">
        <v>293</v>
      </c>
      <c r="C284" s="931">
        <f t="shared" si="89"/>
        <v>15.696649999999998</v>
      </c>
      <c r="D284" s="931">
        <f t="shared" si="89"/>
        <v>18.010900000000003</v>
      </c>
      <c r="E284" s="931">
        <f t="shared" si="89"/>
        <v>12.716600000000009</v>
      </c>
      <c r="F284" s="931">
        <f t="shared" si="89"/>
        <v>12.276100000000007</v>
      </c>
      <c r="G284" s="931">
        <f t="shared" si="89"/>
        <v>9.1538500000000003</v>
      </c>
      <c r="H284" s="931">
        <f t="shared" si="89"/>
        <v>4.6880499999999996</v>
      </c>
      <c r="I284" s="931">
        <f t="shared" si="89"/>
        <v>4.5483800000000016</v>
      </c>
      <c r="J284" s="931">
        <f t="shared" si="89"/>
        <v>6.6709750000000003</v>
      </c>
      <c r="K284" s="931">
        <f t="shared" si="89"/>
        <v>7.3477790534925189</v>
      </c>
      <c r="L284" s="931">
        <f t="shared" si="89"/>
        <v>7.2953099999999989</v>
      </c>
      <c r="M284" s="931">
        <f t="shared" si="89"/>
        <v>11.67465</v>
      </c>
      <c r="N284" s="931">
        <f t="shared" si="89"/>
        <v>16.043574999999997</v>
      </c>
      <c r="O284" s="917">
        <f>SUM(C284:N284)</f>
        <v>126.12281905349255</v>
      </c>
      <c r="P284" s="917">
        <f>P277+P281</f>
        <v>135441</v>
      </c>
      <c r="Q284" s="922">
        <f>O284-P284</f>
        <v>-135314.8771809465</v>
      </c>
      <c r="R284" s="923">
        <f>Q284/P284</f>
        <v>-0.99906879881975541</v>
      </c>
    </row>
    <row r="285" spans="2:18" ht="15">
      <c r="B285" s="916"/>
      <c r="C285" s="932">
        <f t="shared" ref="C285:Q285" si="90">C284/C274</f>
        <v>0.25922745292655108</v>
      </c>
      <c r="D285" s="932">
        <f t="shared" si="90"/>
        <v>0.28086166110221389</v>
      </c>
      <c r="E285" s="932">
        <f t="shared" si="90"/>
        <v>0.24606614602280216</v>
      </c>
      <c r="F285" s="932">
        <f t="shared" si="90"/>
        <v>0.31527299809954301</v>
      </c>
      <c r="G285" s="932">
        <f t="shared" si="90"/>
        <v>0.28963800983722232</v>
      </c>
      <c r="H285" s="932">
        <f t="shared" si="90"/>
        <v>0.18045502048766215</v>
      </c>
      <c r="I285" s="932">
        <f t="shared" si="90"/>
        <v>0.18456787618591594</v>
      </c>
      <c r="J285" s="932">
        <f t="shared" si="90"/>
        <v>0.24896644575834567</v>
      </c>
      <c r="K285" s="932">
        <f t="shared" si="90"/>
        <v>0.22371045570722703</v>
      </c>
      <c r="L285" s="932">
        <f t="shared" si="90"/>
        <v>0.17125458429862897</v>
      </c>
      <c r="M285" s="932">
        <f t="shared" si="90"/>
        <v>0.21189093143149096</v>
      </c>
      <c r="N285" s="932">
        <f t="shared" si="90"/>
        <v>0.2744956048144081</v>
      </c>
      <c r="O285" s="932">
        <f t="shared" si="90"/>
        <v>0.24570626376772622</v>
      </c>
      <c r="P285" s="932">
        <f t="shared" si="90"/>
        <v>0.27693185326645908</v>
      </c>
      <c r="Q285" s="932">
        <f t="shared" si="90"/>
        <v>0.2769646602951068</v>
      </c>
      <c r="R285" s="923"/>
    </row>
    <row r="286" spans="2:18">
      <c r="B286" s="918" t="s">
        <v>294</v>
      </c>
      <c r="C286" s="933">
        <v>931.36800000000005</v>
      </c>
      <c r="D286" s="919">
        <v>909.15599999999995</v>
      </c>
      <c r="E286" s="919">
        <v>881.6</v>
      </c>
      <c r="F286" s="919">
        <v>743.32</v>
      </c>
      <c r="G286" s="919">
        <v>617.42700000000002</v>
      </c>
      <c r="H286" s="919">
        <v>602</v>
      </c>
      <c r="I286" s="919">
        <v>627.83199999999999</v>
      </c>
      <c r="J286" s="919">
        <v>621.62800000000004</v>
      </c>
      <c r="K286" s="919">
        <v>678.38400000000001</v>
      </c>
      <c r="L286" s="919">
        <v>846.92800000000352</v>
      </c>
      <c r="M286" s="919">
        <v>841.4319999999949</v>
      </c>
      <c r="N286" s="919">
        <v>1111.4000000000001</v>
      </c>
      <c r="O286" s="919">
        <f>SUM(C286:N286)</f>
        <v>9412.4749999999985</v>
      </c>
      <c r="P286" s="919">
        <v>9464247.9999999981</v>
      </c>
      <c r="Q286" s="925">
        <f>O286-P286</f>
        <v>-9454835.5249999985</v>
      </c>
      <c r="R286" s="926">
        <f>Q286/P286</f>
        <v>-0.99900547037651599</v>
      </c>
    </row>
    <row r="288" spans="2:18">
      <c r="B288" s="934">
        <v>3.5000000000000003E-2</v>
      </c>
    </row>
    <row r="289" spans="1:18">
      <c r="B289" s="913" t="s">
        <v>298</v>
      </c>
      <c r="C289" s="885">
        <v>38.81</v>
      </c>
      <c r="D289" s="885">
        <v>43.22</v>
      </c>
      <c r="E289" s="885">
        <v>35.44</v>
      </c>
      <c r="F289" s="885">
        <v>23.2</v>
      </c>
      <c r="G289" s="885">
        <v>18.73</v>
      </c>
      <c r="H289" s="885">
        <v>17.170000000000002</v>
      </c>
      <c r="I289" s="885">
        <v>14.76</v>
      </c>
      <c r="J289" s="885">
        <v>15.295</v>
      </c>
      <c r="K289" s="885">
        <v>20.570261784065199</v>
      </c>
      <c r="L289" s="885">
        <v>30.594000000000001</v>
      </c>
      <c r="M289" s="885">
        <v>38.93</v>
      </c>
      <c r="N289" s="885">
        <v>39.215000000000003</v>
      </c>
      <c r="O289" s="914">
        <f>SUM(C289:N289)</f>
        <v>335.93426178406514</v>
      </c>
      <c r="P289" s="914">
        <v>-312599</v>
      </c>
      <c r="Q289" s="922">
        <f>O289-P289</f>
        <v>312934.93426178407</v>
      </c>
      <c r="R289" s="923">
        <f>Q289/P289</f>
        <v>-1.001074649188846</v>
      </c>
    </row>
    <row r="292" spans="1:18">
      <c r="B292" s="934">
        <v>0.3</v>
      </c>
    </row>
    <row r="293" spans="1:18">
      <c r="B293" s="913" t="s">
        <v>299</v>
      </c>
      <c r="C293" s="885">
        <v>4.6500000000000004</v>
      </c>
      <c r="D293" s="885">
        <v>2.2280000000000002</v>
      </c>
      <c r="E293" s="885">
        <v>2.71</v>
      </c>
      <c r="F293" s="885">
        <v>2.6629999999999998</v>
      </c>
      <c r="G293" s="885">
        <v>2.8620000000000001</v>
      </c>
      <c r="H293" s="885">
        <v>3.17</v>
      </c>
      <c r="I293" s="885">
        <v>4.9859999999999998</v>
      </c>
      <c r="J293" s="885">
        <v>4.43</v>
      </c>
      <c r="K293" s="885">
        <v>3.79</v>
      </c>
      <c r="L293" s="885">
        <v>3.6230000000000002</v>
      </c>
      <c r="M293" s="885">
        <v>3.456</v>
      </c>
      <c r="N293" s="885">
        <v>2.4529999999999998</v>
      </c>
    </row>
    <row r="294" spans="1:18" s="660" customFormat="1">
      <c r="A294" s="908"/>
      <c r="B294" s="935"/>
      <c r="C294" s="936"/>
      <c r="D294" s="936"/>
      <c r="E294" s="936"/>
      <c r="F294" s="936"/>
      <c r="G294" s="936"/>
      <c r="H294" s="936"/>
      <c r="I294" s="936"/>
      <c r="J294" s="936"/>
      <c r="K294" s="936"/>
      <c r="L294" s="936"/>
      <c r="M294" s="936"/>
      <c r="N294" s="936"/>
    </row>
    <row r="295" spans="1:18" s="660" customFormat="1">
      <c r="A295" s="908"/>
      <c r="B295" s="935"/>
      <c r="C295" s="936"/>
      <c r="D295" s="936"/>
      <c r="E295" s="936"/>
      <c r="F295" s="936"/>
      <c r="G295" s="936"/>
      <c r="H295" s="936"/>
      <c r="I295" s="936"/>
      <c r="J295" s="936"/>
      <c r="K295" s="936"/>
      <c r="L295" s="936"/>
      <c r="M295" s="936"/>
      <c r="N295" s="936"/>
    </row>
    <row r="296" spans="1:18">
      <c r="B296" s="631" t="s">
        <v>295</v>
      </c>
    </row>
    <row r="297" spans="1:18" ht="15">
      <c r="B297" s="937" t="s">
        <v>300</v>
      </c>
      <c r="C297" s="938" t="s">
        <v>31</v>
      </c>
      <c r="D297" s="938" t="s">
        <v>32</v>
      </c>
      <c r="E297" s="938" t="s">
        <v>36</v>
      </c>
      <c r="F297" s="938" t="s">
        <v>38</v>
      </c>
      <c r="G297" s="938" t="s">
        <v>39</v>
      </c>
      <c r="H297" s="938" t="s">
        <v>40</v>
      </c>
      <c r="I297" s="938" t="s">
        <v>41</v>
      </c>
      <c r="J297" s="938" t="s">
        <v>42</v>
      </c>
      <c r="K297" s="938" t="s">
        <v>44</v>
      </c>
      <c r="L297" s="938" t="s">
        <v>47</v>
      </c>
      <c r="M297" s="938" t="s">
        <v>48</v>
      </c>
      <c r="N297" s="938" t="s">
        <v>49</v>
      </c>
      <c r="O297" s="939" t="s">
        <v>268</v>
      </c>
    </row>
    <row r="298" spans="1:18" ht="15">
      <c r="B298" s="940" t="s">
        <v>301</v>
      </c>
      <c r="C298" s="905">
        <v>476712</v>
      </c>
      <c r="D298" s="905">
        <v>426888</v>
      </c>
      <c r="E298" s="905">
        <v>426312</v>
      </c>
      <c r="F298" s="905">
        <v>388188</v>
      </c>
      <c r="G298" s="905">
        <v>361476</v>
      </c>
      <c r="H298" s="905">
        <v>335700</v>
      </c>
      <c r="I298" s="905">
        <v>367236</v>
      </c>
      <c r="J298" s="905">
        <v>362412</v>
      </c>
      <c r="K298" s="905">
        <v>403920</v>
      </c>
      <c r="L298" s="905">
        <v>447516</v>
      </c>
      <c r="M298" s="905">
        <v>449352</v>
      </c>
      <c r="N298" s="905">
        <v>491688</v>
      </c>
      <c r="O298" s="941">
        <f>SUM(C298:N298)</f>
        <v>4937400</v>
      </c>
    </row>
    <row r="299" spans="1:18" ht="15">
      <c r="B299" s="870" t="s">
        <v>275</v>
      </c>
      <c r="C299" s="871">
        <v>-19191</v>
      </c>
      <c r="D299" s="871">
        <v>-13558</v>
      </c>
      <c r="E299" s="871">
        <v>-10846</v>
      </c>
      <c r="F299" s="871">
        <v>-10174</v>
      </c>
      <c r="G299" s="871">
        <v>-6811</v>
      </c>
      <c r="H299" s="871">
        <v>-5865</v>
      </c>
      <c r="I299" s="871">
        <v>-7105</v>
      </c>
      <c r="J299" s="871">
        <v>-9985</v>
      </c>
      <c r="K299" s="871">
        <v>0</v>
      </c>
      <c r="L299" s="871">
        <v>0</v>
      </c>
      <c r="M299" s="871"/>
      <c r="N299" s="871"/>
      <c r="O299" s="872">
        <f>SUM(C299:N299)</f>
        <v>-83535</v>
      </c>
    </row>
    <row r="300" spans="1:18" ht="15">
      <c r="B300" s="875" t="s">
        <v>276</v>
      </c>
      <c r="C300" s="876">
        <v>-380508</v>
      </c>
      <c r="D300" s="876">
        <v>-374136</v>
      </c>
      <c r="E300" s="876">
        <v>-324744</v>
      </c>
      <c r="F300" s="876">
        <v>-348603</v>
      </c>
      <c r="G300" s="876">
        <v>-314089</v>
      </c>
      <c r="H300" s="876">
        <v>-293815</v>
      </c>
      <c r="I300" s="876">
        <v>-294357</v>
      </c>
      <c r="J300" s="876">
        <v>-302627</v>
      </c>
      <c r="K300" s="876">
        <v>-330922</v>
      </c>
      <c r="L300" s="876">
        <v>-370562</v>
      </c>
      <c r="M300" s="876">
        <v>-386776</v>
      </c>
      <c r="N300" s="876">
        <v>-427755</v>
      </c>
      <c r="O300" s="877">
        <f>SUM(C300:N300)</f>
        <v>-4148894</v>
      </c>
    </row>
    <row r="301" spans="1:18" ht="15">
      <c r="B301" s="875" t="s">
        <v>277</v>
      </c>
      <c r="C301" s="876">
        <f t="shared" ref="C301:N301" si="91">SUM(C299:C300)</f>
        <v>-399699</v>
      </c>
      <c r="D301" s="876">
        <f t="shared" si="91"/>
        <v>-387694</v>
      </c>
      <c r="E301" s="876">
        <f t="shared" si="91"/>
        <v>-335590</v>
      </c>
      <c r="F301" s="876">
        <f t="shared" si="91"/>
        <v>-358777</v>
      </c>
      <c r="G301" s="876">
        <f t="shared" si="91"/>
        <v>-320900</v>
      </c>
      <c r="H301" s="876">
        <f t="shared" si="91"/>
        <v>-299680</v>
      </c>
      <c r="I301" s="876">
        <f t="shared" si="91"/>
        <v>-301462</v>
      </c>
      <c r="J301" s="876">
        <f t="shared" si="91"/>
        <v>-312612</v>
      </c>
      <c r="K301" s="876">
        <f t="shared" si="91"/>
        <v>-330922</v>
      </c>
      <c r="L301" s="876">
        <f t="shared" si="91"/>
        <v>-370562</v>
      </c>
      <c r="M301" s="876">
        <f t="shared" si="91"/>
        <v>-386776</v>
      </c>
      <c r="N301" s="876">
        <f t="shared" si="91"/>
        <v>-427755</v>
      </c>
      <c r="O301" s="877">
        <f>SUM(C301:N301)</f>
        <v>-4232429</v>
      </c>
    </row>
    <row r="302" spans="1:18" ht="15">
      <c r="B302" s="875" t="s">
        <v>121</v>
      </c>
      <c r="C302" s="876">
        <f t="shared" ref="C302:K302" si="92">C298+C299+C300</f>
        <v>77013</v>
      </c>
      <c r="D302" s="876">
        <f t="shared" si="92"/>
        <v>39194</v>
      </c>
      <c r="E302" s="876">
        <f t="shared" si="92"/>
        <v>90722</v>
      </c>
      <c r="F302" s="876">
        <f t="shared" si="92"/>
        <v>29411</v>
      </c>
      <c r="G302" s="876">
        <f t="shared" si="92"/>
        <v>40576</v>
      </c>
      <c r="H302" s="876">
        <f t="shared" si="92"/>
        <v>36020</v>
      </c>
      <c r="I302" s="876">
        <f t="shared" si="92"/>
        <v>65774</v>
      </c>
      <c r="J302" s="876">
        <f t="shared" si="92"/>
        <v>49800</v>
      </c>
      <c r="K302" s="876">
        <f t="shared" si="92"/>
        <v>72998</v>
      </c>
      <c r="L302" s="876">
        <v>76954</v>
      </c>
      <c r="M302" s="876">
        <v>62576</v>
      </c>
      <c r="N302" s="876">
        <v>63933</v>
      </c>
      <c r="O302" s="877">
        <f>SUM(C302:N302)</f>
        <v>704971</v>
      </c>
    </row>
    <row r="303" spans="1:18">
      <c r="C303" s="767">
        <f t="shared" ref="C303:O303" si="93">C302/C298</f>
        <v>0.16155037003473796</v>
      </c>
      <c r="D303" s="767">
        <f t="shared" si="93"/>
        <v>9.1813309345776875E-2</v>
      </c>
      <c r="E303" s="767">
        <f t="shared" si="93"/>
        <v>0.21280658297209556</v>
      </c>
      <c r="F303" s="767">
        <f t="shared" si="93"/>
        <v>7.5764835595124008E-2</v>
      </c>
      <c r="G303" s="767">
        <f t="shared" si="93"/>
        <v>0.11225088249289027</v>
      </c>
      <c r="H303" s="767">
        <f t="shared" si="93"/>
        <v>0.10729818290140006</v>
      </c>
      <c r="I303" s="767">
        <f t="shared" si="93"/>
        <v>0.17910553431580781</v>
      </c>
      <c r="J303" s="767">
        <f t="shared" si="93"/>
        <v>0.13741266845468694</v>
      </c>
      <c r="K303" s="767">
        <f t="shared" si="93"/>
        <v>0.18072390572390573</v>
      </c>
      <c r="L303" s="767">
        <f t="shared" si="93"/>
        <v>0.1719580975875723</v>
      </c>
      <c r="M303" s="767">
        <f t="shared" si="93"/>
        <v>0.13925830974380887</v>
      </c>
      <c r="N303" s="767">
        <f t="shared" si="93"/>
        <v>0.13002757846439206</v>
      </c>
      <c r="O303" s="767">
        <f t="shared" si="93"/>
        <v>0.14278182849272897</v>
      </c>
    </row>
    <row r="305" spans="1:15" s="893" customFormat="1">
      <c r="A305" s="890"/>
      <c r="B305" s="890" t="s">
        <v>302</v>
      </c>
    </row>
    <row r="306" spans="1:15" ht="15">
      <c r="B306" s="937" t="s">
        <v>300</v>
      </c>
      <c r="C306" s="938" t="s">
        <v>31</v>
      </c>
      <c r="D306" s="938" t="s">
        <v>32</v>
      </c>
      <c r="E306" s="938" t="s">
        <v>36</v>
      </c>
      <c r="F306" s="938" t="s">
        <v>38</v>
      </c>
      <c r="G306" s="938" t="s">
        <v>39</v>
      </c>
      <c r="H306" s="938" t="s">
        <v>40</v>
      </c>
      <c r="I306" s="938" t="s">
        <v>41</v>
      </c>
      <c r="J306" s="938" t="s">
        <v>42</v>
      </c>
      <c r="K306" s="938" t="s">
        <v>44</v>
      </c>
      <c r="L306" s="938" t="s">
        <v>47</v>
      </c>
      <c r="M306" s="938" t="s">
        <v>48</v>
      </c>
      <c r="N306" s="938" t="s">
        <v>49</v>
      </c>
      <c r="O306" s="939" t="s">
        <v>268</v>
      </c>
    </row>
    <row r="307" spans="1:15" ht="15">
      <c r="B307" s="940" t="s">
        <v>301</v>
      </c>
      <c r="C307" s="942">
        <v>476.7</v>
      </c>
      <c r="D307" s="942">
        <v>426.9</v>
      </c>
      <c r="E307" s="942">
        <v>426.33</v>
      </c>
      <c r="F307" s="942">
        <v>388.2</v>
      </c>
      <c r="G307" s="942">
        <v>361.5</v>
      </c>
      <c r="H307" s="942">
        <v>335.7</v>
      </c>
      <c r="I307" s="942">
        <v>367.25</v>
      </c>
      <c r="J307" s="942">
        <v>362.42</v>
      </c>
      <c r="K307" s="942">
        <v>403.92</v>
      </c>
      <c r="L307" s="942">
        <v>447.53</v>
      </c>
      <c r="M307" s="942">
        <v>449.35</v>
      </c>
      <c r="N307" s="942">
        <v>491.7</v>
      </c>
      <c r="O307" s="943">
        <f>SUM(C307:N307)</f>
        <v>4937.5</v>
      </c>
    </row>
    <row r="308" spans="1:15" ht="15">
      <c r="B308" s="875" t="s">
        <v>277</v>
      </c>
      <c r="C308" s="886">
        <v>397</v>
      </c>
      <c r="D308" s="886">
        <v>380</v>
      </c>
      <c r="E308" s="886">
        <f>335.59*(1+4%)</f>
        <v>349.0136</v>
      </c>
      <c r="F308" s="886">
        <v>340</v>
      </c>
      <c r="G308" s="886">
        <v>320.89999999999998</v>
      </c>
      <c r="H308" s="886">
        <v>299.68</v>
      </c>
      <c r="I308" s="886">
        <v>301.46199999999999</v>
      </c>
      <c r="J308" s="886">
        <v>312.61200000000002</v>
      </c>
      <c r="K308" s="944">
        <v>338</v>
      </c>
      <c r="L308" s="886">
        <v>380.56</v>
      </c>
      <c r="M308" s="886">
        <v>380</v>
      </c>
      <c r="N308" s="886">
        <v>410</v>
      </c>
      <c r="O308" s="945">
        <f>SUM(C308:N308)</f>
        <v>4209.2276000000002</v>
      </c>
    </row>
    <row r="309" spans="1:15" ht="15">
      <c r="B309" s="875" t="s">
        <v>121</v>
      </c>
      <c r="C309" s="886">
        <f t="shared" ref="C309:N309" si="94">C307-C308</f>
        <v>79.699999999999989</v>
      </c>
      <c r="D309" s="886">
        <f t="shared" si="94"/>
        <v>46.899999999999977</v>
      </c>
      <c r="E309" s="886">
        <f t="shared" si="94"/>
        <v>77.316399999999987</v>
      </c>
      <c r="F309" s="886">
        <f t="shared" si="94"/>
        <v>48.199999999999989</v>
      </c>
      <c r="G309" s="886">
        <f t="shared" si="94"/>
        <v>40.600000000000023</v>
      </c>
      <c r="H309" s="886">
        <f t="shared" si="94"/>
        <v>36.019999999999982</v>
      </c>
      <c r="I309" s="886">
        <f t="shared" si="94"/>
        <v>65.788000000000011</v>
      </c>
      <c r="J309" s="886">
        <f t="shared" si="94"/>
        <v>49.807999999999993</v>
      </c>
      <c r="K309" s="886">
        <f t="shared" si="94"/>
        <v>65.920000000000016</v>
      </c>
      <c r="L309" s="886">
        <f t="shared" si="94"/>
        <v>66.96999999999997</v>
      </c>
      <c r="M309" s="886">
        <f t="shared" si="94"/>
        <v>69.350000000000023</v>
      </c>
      <c r="N309" s="886">
        <f t="shared" si="94"/>
        <v>81.699999999999989</v>
      </c>
      <c r="O309" s="945">
        <f>SUM(C309:N309)</f>
        <v>728.27239999999983</v>
      </c>
    </row>
    <row r="310" spans="1:15">
      <c r="C310" s="767">
        <f t="shared" ref="C310:O310" si="95">C309/C307</f>
        <v>0.16719110551709668</v>
      </c>
      <c r="D310" s="767">
        <f t="shared" si="95"/>
        <v>0.10986179433122506</v>
      </c>
      <c r="E310" s="767">
        <f t="shared" si="95"/>
        <v>0.1813534116764009</v>
      </c>
      <c r="F310" s="767">
        <f t="shared" si="95"/>
        <v>0.1241628026790314</v>
      </c>
      <c r="G310" s="767">
        <f t="shared" si="95"/>
        <v>0.11230982019363768</v>
      </c>
      <c r="H310" s="767">
        <f t="shared" si="95"/>
        <v>0.1072981829014</v>
      </c>
      <c r="I310" s="767">
        <f t="shared" si="95"/>
        <v>0.17913682777399595</v>
      </c>
      <c r="J310" s="767">
        <f t="shared" si="95"/>
        <v>0.13743170906682853</v>
      </c>
      <c r="K310" s="767">
        <f t="shared" si="95"/>
        <v>0.16320063378886912</v>
      </c>
      <c r="L310" s="767">
        <f t="shared" si="95"/>
        <v>0.14964359931177793</v>
      </c>
      <c r="M310" s="767">
        <f t="shared" si="95"/>
        <v>0.15433403805496834</v>
      </c>
      <c r="N310" s="767">
        <f t="shared" si="95"/>
        <v>0.16615822656091112</v>
      </c>
      <c r="O310" s="767">
        <f t="shared" si="95"/>
        <v>0.14749820759493668</v>
      </c>
    </row>
    <row r="312" spans="1:15">
      <c r="B312" s="946">
        <v>0.02</v>
      </c>
    </row>
    <row r="313" spans="1:15">
      <c r="B313" s="861"/>
      <c r="C313" s="836"/>
      <c r="D313" s="836"/>
      <c r="E313" s="836"/>
      <c r="F313" s="836"/>
      <c r="G313" s="836"/>
      <c r="H313" s="836"/>
      <c r="I313" s="836"/>
      <c r="J313" s="836"/>
      <c r="K313" s="836"/>
      <c r="L313" s="836"/>
      <c r="M313" s="836"/>
      <c r="N313" s="836"/>
      <c r="O313" s="836"/>
    </row>
    <row r="314" spans="1:15">
      <c r="B314" s="861" t="s">
        <v>303</v>
      </c>
      <c r="C314" s="947">
        <f t="shared" ref="C314:N314" si="96">SUM(C21:C27)+C26</f>
        <v>3516.1139999999996</v>
      </c>
      <c r="D314" s="947">
        <f t="shared" si="96"/>
        <v>3523.9870000000001</v>
      </c>
      <c r="E314" s="947">
        <f t="shared" si="96"/>
        <v>3380.509</v>
      </c>
      <c r="F314" s="947">
        <f t="shared" si="96"/>
        <v>2706.0140000000001</v>
      </c>
      <c r="G314" s="947">
        <f t="shared" si="96"/>
        <v>1789.739</v>
      </c>
      <c r="H314" s="947">
        <f t="shared" si="96"/>
        <v>1765.17</v>
      </c>
      <c r="I314" s="947">
        <f t="shared" si="96"/>
        <v>1690.4929999999999</v>
      </c>
      <c r="J314" s="947">
        <f t="shared" si="96"/>
        <v>1827.125</v>
      </c>
      <c r="K314" s="947">
        <f t="shared" si="96"/>
        <v>1950.5050000000001</v>
      </c>
      <c r="L314" s="947">
        <f t="shared" si="96"/>
        <v>3005.1030000000001</v>
      </c>
      <c r="M314" s="947">
        <f t="shared" si="96"/>
        <v>3441.8560000000002</v>
      </c>
      <c r="N314" s="947">
        <f t="shared" si="96"/>
        <v>3477.681</v>
      </c>
      <c r="O314" s="836"/>
    </row>
  </sheetData>
  <mergeCells count="9">
    <mergeCell ref="A167:A168"/>
    <mergeCell ref="A171:A172"/>
    <mergeCell ref="Q178:R178"/>
    <mergeCell ref="A5:A7"/>
    <mergeCell ref="B5:B7"/>
    <mergeCell ref="C5:O6"/>
    <mergeCell ref="A50:A51"/>
    <mergeCell ref="A157:A158"/>
    <mergeCell ref="A161:A162"/>
  </mergeCells>
  <conditionalFormatting sqref="C224:N225">
    <cfRule type="cellIs" dxfId="0" priority="1" stopIfTrue="1" operator="equal">
      <formula>0</formula>
    </cfRule>
  </conditionalFormatting>
  <printOptions horizontalCentered="1"/>
  <pageMargins left="0.39370078740157483" right="0.39370078740157483" top="0.19685039370078741" bottom="0.19685039370078741" header="0.51181102362204722" footer="0.51181102362204722"/>
  <pageSetup paperSize="8" scale="47" orientation="landscape" r:id="rId1"/>
  <headerFooter alignWithMargins="0">
    <oddFooter>&amp;R&amp;Z&amp;F</oddFooter>
  </headerFooter>
  <rowBreaks count="2" manualBreakCount="2">
    <brk id="66" max="17" man="1"/>
    <brk id="75" max="17" man="1"/>
  </row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6"/>
  <sheetViews>
    <sheetView workbookViewId="0">
      <selection activeCell="G5" sqref="G5"/>
    </sheetView>
  </sheetViews>
  <sheetFormatPr defaultRowHeight="15"/>
  <cols>
    <col min="2" max="2" width="26" customWidth="1"/>
    <col min="3" max="3" width="11.85546875" customWidth="1"/>
    <col min="4" max="4" width="17.7109375" customWidth="1"/>
    <col min="5" max="5" width="20.28515625" customWidth="1"/>
    <col min="6" max="6" width="11" bestFit="1" customWidth="1"/>
  </cols>
  <sheetData>
    <row r="2" spans="1:8">
      <c r="C2" t="s">
        <v>306</v>
      </c>
    </row>
    <row r="3" spans="1:8" s="1036" customFormat="1">
      <c r="A3" s="1036">
        <v>1</v>
      </c>
      <c r="B3" s="1036" t="s">
        <v>141</v>
      </c>
      <c r="C3" s="1037">
        <v>46053.436999999998</v>
      </c>
      <c r="D3" s="1038">
        <v>103533804</v>
      </c>
      <c r="E3" s="1037">
        <f>D3/1000</f>
        <v>103533.804</v>
      </c>
      <c r="F3" s="1037">
        <f>C3-E3</f>
        <v>-57480.367000000006</v>
      </c>
    </row>
    <row r="4" spans="1:8">
      <c r="A4">
        <v>2</v>
      </c>
      <c r="B4" t="s">
        <v>5</v>
      </c>
      <c r="C4" s="950">
        <v>7739.3580000000002</v>
      </c>
      <c r="D4" s="24">
        <v>7739358</v>
      </c>
      <c r="E4" s="950">
        <f t="shared" ref="E4:E14" si="0">D4/1000</f>
        <v>7739.3580000000002</v>
      </c>
      <c r="F4" s="950">
        <f t="shared" ref="F4:F14" si="1">C4-E4</f>
        <v>0</v>
      </c>
    </row>
    <row r="5" spans="1:8" s="1036" customFormat="1">
      <c r="A5" s="1036">
        <v>3</v>
      </c>
      <c r="B5" s="1036" t="s">
        <v>125</v>
      </c>
      <c r="C5" s="1037">
        <f>'июль '!G46</f>
        <v>2532.6280000000002</v>
      </c>
      <c r="D5" s="1038">
        <v>3173177.0000000009</v>
      </c>
      <c r="E5" s="1037">
        <f t="shared" si="0"/>
        <v>3173.177000000001</v>
      </c>
      <c r="F5" s="1037">
        <f>C5-E5</f>
        <v>-640.54900000000089</v>
      </c>
      <c r="G5" s="1037">
        <v>634.64000000000067</v>
      </c>
      <c r="H5" s="1037">
        <f>SUM(F5:G5)</f>
        <v>-5.9090000000002192</v>
      </c>
    </row>
    <row r="6" spans="1:8" s="1039" customFormat="1" ht="14.25" customHeight="1">
      <c r="A6" s="1039">
        <v>4</v>
      </c>
      <c r="B6" s="1039" t="s">
        <v>6</v>
      </c>
      <c r="C6" s="1040">
        <v>4902.1560000000009</v>
      </c>
      <c r="D6" s="1041">
        <v>4869080</v>
      </c>
      <c r="E6" s="1040">
        <f t="shared" si="0"/>
        <v>4869.08</v>
      </c>
      <c r="F6" s="1040">
        <f t="shared" si="1"/>
        <v>33.076000000000931</v>
      </c>
      <c r="G6" s="1039" t="s">
        <v>308</v>
      </c>
    </row>
    <row r="7" spans="1:8" s="1036" customFormat="1">
      <c r="A7" s="1036">
        <v>5</v>
      </c>
      <c r="B7" s="1036" t="s">
        <v>7</v>
      </c>
      <c r="C7" s="1037">
        <f>'июль '!G66</f>
        <v>15473.234999999999</v>
      </c>
      <c r="D7" s="1038">
        <v>15473235</v>
      </c>
      <c r="E7" s="1037">
        <f t="shared" si="0"/>
        <v>15473.235000000001</v>
      </c>
      <c r="F7" s="1037">
        <f t="shared" si="1"/>
        <v>0</v>
      </c>
      <c r="G7" s="1036" t="s">
        <v>309</v>
      </c>
    </row>
    <row r="8" spans="1:8">
      <c r="A8">
        <v>6</v>
      </c>
      <c r="B8" t="s">
        <v>8</v>
      </c>
      <c r="C8" s="950">
        <v>6432.31</v>
      </c>
      <c r="D8" s="24">
        <v>6432310</v>
      </c>
      <c r="E8" s="950">
        <f t="shared" si="0"/>
        <v>6432.31</v>
      </c>
      <c r="F8" s="950">
        <f t="shared" si="1"/>
        <v>0</v>
      </c>
    </row>
    <row r="9" spans="1:8">
      <c r="A9">
        <v>7</v>
      </c>
      <c r="B9" t="s">
        <v>9</v>
      </c>
      <c r="C9" s="950">
        <v>3601.6260000000002</v>
      </c>
      <c r="D9" s="24">
        <v>3601626</v>
      </c>
      <c r="E9" s="950">
        <f t="shared" si="0"/>
        <v>3601.6260000000002</v>
      </c>
      <c r="F9" s="950">
        <f t="shared" si="1"/>
        <v>0</v>
      </c>
    </row>
    <row r="10" spans="1:8">
      <c r="A10">
        <v>8</v>
      </c>
      <c r="B10" t="s">
        <v>99</v>
      </c>
      <c r="C10" s="1034">
        <v>6767.2490000000007</v>
      </c>
      <c r="D10" s="24">
        <v>6767249</v>
      </c>
      <c r="E10" s="950">
        <f t="shared" si="0"/>
        <v>6767.2489999999998</v>
      </c>
      <c r="F10" s="950">
        <f t="shared" si="1"/>
        <v>0</v>
      </c>
    </row>
    <row r="11" spans="1:8">
      <c r="A11">
        <v>9</v>
      </c>
      <c r="B11" t="s">
        <v>129</v>
      </c>
      <c r="C11" s="950">
        <v>3170.8780000000006</v>
      </c>
      <c r="D11" s="1035">
        <v>3169877.9999999986</v>
      </c>
      <c r="E11" s="950">
        <f t="shared" si="0"/>
        <v>3169.8779999999988</v>
      </c>
      <c r="F11" s="950">
        <f t="shared" si="1"/>
        <v>1.000000000001819</v>
      </c>
    </row>
    <row r="12" spans="1:8">
      <c r="A12">
        <v>10</v>
      </c>
      <c r="B12" t="s">
        <v>11</v>
      </c>
      <c r="C12" s="950">
        <v>2981.1179999999999</v>
      </c>
      <c r="D12" s="1035">
        <v>2981118</v>
      </c>
      <c r="E12" s="950">
        <f t="shared" si="0"/>
        <v>2981.1179999999999</v>
      </c>
      <c r="F12" s="950">
        <f t="shared" si="1"/>
        <v>0</v>
      </c>
    </row>
    <row r="13" spans="1:8">
      <c r="A13">
        <v>11</v>
      </c>
      <c r="B13" t="s">
        <v>307</v>
      </c>
      <c r="C13" s="950">
        <v>3273.36</v>
      </c>
      <c r="D13" s="1035">
        <v>3273360</v>
      </c>
      <c r="E13" s="950">
        <f t="shared" si="0"/>
        <v>3273.36</v>
      </c>
      <c r="F13" s="950">
        <f t="shared" si="1"/>
        <v>0</v>
      </c>
    </row>
    <row r="14" spans="1:8">
      <c r="C14" s="950">
        <f>SUM(C3:C13)</f>
        <v>102927.355</v>
      </c>
      <c r="D14" s="1"/>
      <c r="E14" s="950">
        <f t="shared" si="0"/>
        <v>0</v>
      </c>
      <c r="F14" s="950">
        <f t="shared" si="1"/>
        <v>102927.355</v>
      </c>
    </row>
    <row r="16" spans="1:8">
      <c r="C16">
        <v>614.255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"/>
  <sheetViews>
    <sheetView view="pageBreakPreview" zoomScale="93" zoomScaleNormal="100" zoomScaleSheetLayoutView="93" workbookViewId="0">
      <selection activeCell="J8" sqref="J8"/>
    </sheetView>
  </sheetViews>
  <sheetFormatPr defaultRowHeight="15"/>
  <cols>
    <col min="1" max="1" width="4.28515625" customWidth="1"/>
    <col min="2" max="2" width="19.85546875" customWidth="1"/>
    <col min="3" max="3" width="18.42578125" customWidth="1"/>
    <col min="4" max="4" width="9.28515625" bestFit="1" customWidth="1"/>
    <col min="5" max="5" width="11.140625" customWidth="1"/>
    <col min="6" max="11" width="14" bestFit="1" customWidth="1"/>
    <col min="12" max="12" width="11.42578125" customWidth="1"/>
    <col min="13" max="13" width="11.5703125" customWidth="1"/>
    <col min="14" max="14" width="12.28515625" customWidth="1"/>
    <col min="15" max="15" width="10.7109375" customWidth="1"/>
    <col min="16" max="16" width="10.28515625" customWidth="1"/>
    <col min="17" max="17" width="14" bestFit="1" customWidth="1"/>
    <col min="18" max="18" width="10.140625" customWidth="1"/>
  </cols>
  <sheetData>
    <row r="1" spans="1:18" ht="15" customHeight="1">
      <c r="A1" s="1582" t="s">
        <v>323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  <c r="Q1" s="1582"/>
      <c r="R1" s="1582"/>
    </row>
    <row r="2" spans="1:18">
      <c r="B2" s="1209"/>
      <c r="C2" s="6"/>
      <c r="D2" s="6"/>
      <c r="E2" s="6"/>
      <c r="F2" s="6"/>
      <c r="G2" s="1193"/>
      <c r="H2" s="445"/>
      <c r="I2" s="80"/>
      <c r="J2" s="80"/>
      <c r="K2" s="80"/>
      <c r="L2" s="6"/>
      <c r="M2" s="6"/>
      <c r="N2" s="6"/>
      <c r="O2" s="80"/>
      <c r="P2" s="80"/>
      <c r="Q2" s="80"/>
      <c r="R2" s="80"/>
    </row>
    <row r="3" spans="1:18">
      <c r="A3" s="1286" t="s">
        <v>30</v>
      </c>
      <c r="B3" s="1286" t="s">
        <v>29</v>
      </c>
      <c r="C3" s="1286" t="s">
        <v>27</v>
      </c>
      <c r="D3" s="1286" t="s">
        <v>28</v>
      </c>
      <c r="E3" s="1273" t="s">
        <v>32</v>
      </c>
      <c r="F3" s="1274"/>
      <c r="G3" s="1274"/>
      <c r="H3" s="1274"/>
      <c r="I3" s="1274"/>
      <c r="J3" s="1274"/>
      <c r="K3" s="1274"/>
      <c r="L3" s="1274" t="s">
        <v>33</v>
      </c>
      <c r="M3" s="1274"/>
      <c r="N3" s="1274"/>
      <c r="O3" s="1274"/>
      <c r="P3" s="1274"/>
      <c r="Q3" s="1274"/>
      <c r="R3" s="1274"/>
    </row>
    <row r="4" spans="1:18" ht="25.5" customHeight="1">
      <c r="A4" s="1286" t="s">
        <v>30</v>
      </c>
      <c r="B4" s="1286" t="s">
        <v>29</v>
      </c>
      <c r="C4" s="1286" t="s">
        <v>27</v>
      </c>
      <c r="D4" s="1286" t="s">
        <v>28</v>
      </c>
      <c r="E4" s="1247" t="s">
        <v>317</v>
      </c>
      <c r="F4" s="1247" t="s">
        <v>318</v>
      </c>
      <c r="G4" s="1247" t="s">
        <v>319</v>
      </c>
      <c r="H4" s="1288" t="s">
        <v>320</v>
      </c>
      <c r="I4" s="1288"/>
      <c r="J4" s="1288" t="s">
        <v>321</v>
      </c>
      <c r="K4" s="1288"/>
      <c r="L4" s="1247" t="s">
        <v>317</v>
      </c>
      <c r="M4" s="1247" t="s">
        <v>318</v>
      </c>
      <c r="N4" s="1247" t="s">
        <v>319</v>
      </c>
      <c r="O4" s="1288" t="s">
        <v>320</v>
      </c>
      <c r="P4" s="1288"/>
      <c r="Q4" s="1288" t="s">
        <v>321</v>
      </c>
      <c r="R4" s="1288"/>
    </row>
    <row r="5" spans="1:18">
      <c r="A5" s="1286"/>
      <c r="B5" s="1286"/>
      <c r="C5" s="1286"/>
      <c r="D5" s="1286"/>
      <c r="E5" s="1247" t="s">
        <v>14</v>
      </c>
      <c r="F5" s="1247" t="s">
        <v>14</v>
      </c>
      <c r="G5" s="1247" t="s">
        <v>14</v>
      </c>
      <c r="H5" s="1248" t="s">
        <v>14</v>
      </c>
      <c r="I5" s="1248" t="s">
        <v>26</v>
      </c>
      <c r="J5" s="1248" t="s">
        <v>14</v>
      </c>
      <c r="K5" s="1248" t="s">
        <v>26</v>
      </c>
      <c r="L5" s="1247" t="s">
        <v>14</v>
      </c>
      <c r="M5" s="1247" t="s">
        <v>14</v>
      </c>
      <c r="N5" s="1247" t="s">
        <v>14</v>
      </c>
      <c r="O5" s="1248" t="s">
        <v>14</v>
      </c>
      <c r="P5" s="1248" t="s">
        <v>26</v>
      </c>
      <c r="Q5" s="1248" t="s">
        <v>14</v>
      </c>
      <c r="R5" s="1248" t="s">
        <v>26</v>
      </c>
    </row>
    <row r="6" spans="1:18" ht="15.75" thickBot="1">
      <c r="A6" s="1207">
        <v>1</v>
      </c>
      <c r="B6" s="1207">
        <v>2</v>
      </c>
      <c r="C6" s="1207">
        <v>3</v>
      </c>
      <c r="D6" s="1207">
        <v>4</v>
      </c>
      <c r="E6" s="1242">
        <v>7</v>
      </c>
      <c r="F6" s="1240">
        <v>6</v>
      </c>
      <c r="G6" s="1240">
        <v>7</v>
      </c>
      <c r="H6" s="1240">
        <v>8</v>
      </c>
      <c r="I6" s="1240">
        <v>9</v>
      </c>
      <c r="J6" s="1240">
        <v>10</v>
      </c>
      <c r="K6" s="1240">
        <v>11</v>
      </c>
      <c r="L6" s="1240">
        <v>12</v>
      </c>
      <c r="M6" s="1240">
        <v>13</v>
      </c>
      <c r="N6" s="1240">
        <v>14</v>
      </c>
      <c r="O6" s="1240">
        <v>15</v>
      </c>
      <c r="P6" s="1240">
        <v>16</v>
      </c>
      <c r="Q6" s="1240">
        <v>17</v>
      </c>
      <c r="R6" s="1240">
        <v>18</v>
      </c>
    </row>
    <row r="7" spans="1:18" ht="28.5" customHeight="1">
      <c r="A7" s="1281">
        <v>18</v>
      </c>
      <c r="B7" s="1284" t="s">
        <v>324</v>
      </c>
      <c r="C7" s="1208" t="s">
        <v>105</v>
      </c>
      <c r="D7" s="1208" t="s">
        <v>14</v>
      </c>
      <c r="E7" s="1196">
        <v>6918.2280000000001</v>
      </c>
      <c r="F7" s="1196">
        <v>6981.9210000000003</v>
      </c>
      <c r="G7" s="1196">
        <v>7619.009</v>
      </c>
      <c r="H7" s="1150">
        <f>G7-F7</f>
        <v>637.08799999999974</v>
      </c>
      <c r="I7" s="1151">
        <f>IF(F7=0," ",H7/F7)</f>
        <v>9.1248239560430391E-2</v>
      </c>
      <c r="J7" s="1150">
        <f>G7-E7</f>
        <v>700.78099999999995</v>
      </c>
      <c r="K7" s="1151">
        <f>IF(E7=0," ",J7/E7)</f>
        <v>0.10129486914857387</v>
      </c>
      <c r="L7" s="42">
        <f>E7+'01-2021'!L7</f>
        <v>14128.489000000001</v>
      </c>
      <c r="M7" s="42">
        <f>F7+'01-2021'!M7</f>
        <v>14255.875</v>
      </c>
      <c r="N7" s="42">
        <f>G7+'01-2021'!N7</f>
        <v>15393.120999999999</v>
      </c>
      <c r="O7" s="1202">
        <f>N7-M7</f>
        <v>1137.2459999999992</v>
      </c>
      <c r="P7" s="1203">
        <f>IF(M7=0," ",O7/M7)</f>
        <v>7.9773847624225042E-2</v>
      </c>
      <c r="Q7" s="1202">
        <f>N7-L7</f>
        <v>1264.6319999999978</v>
      </c>
      <c r="R7" s="1204">
        <f>IF(L7=0," ",Q7/L7)</f>
        <v>8.9509359422652882E-2</v>
      </c>
    </row>
    <row r="8" spans="1:18" ht="32.25" customHeight="1">
      <c r="A8" s="1281"/>
      <c r="B8" s="1284"/>
      <c r="C8" s="1283" t="s">
        <v>15</v>
      </c>
      <c r="D8" s="1208" t="s">
        <v>14</v>
      </c>
      <c r="E8" s="1197">
        <v>694.66099999999994</v>
      </c>
      <c r="F8" s="1197">
        <v>694.65200000000004</v>
      </c>
      <c r="G8" s="1197">
        <v>821.10699999999997</v>
      </c>
      <c r="H8" s="1150">
        <f t="shared" ref="H8" si="0">G8-F8</f>
        <v>126.45499999999993</v>
      </c>
      <c r="I8" s="1151">
        <f t="shared" ref="I8" si="1">IF(F8=0," ",H8/F8)</f>
        <v>0.18204079164819206</v>
      </c>
      <c r="J8" s="1150">
        <f>G8-E8</f>
        <v>126.44600000000003</v>
      </c>
      <c r="K8" s="1151">
        <f>IF(E8=0," ",J8/E8)</f>
        <v>0.18202547717519774</v>
      </c>
      <c r="L8" s="42">
        <f>E8+'01-2021'!L8</f>
        <v>1449.346</v>
      </c>
      <c r="M8" s="42">
        <f>F8+'01-2021'!M8</f>
        <v>1449.335</v>
      </c>
      <c r="N8" s="42">
        <f>G8+'01-2021'!N8</f>
        <v>1506.2819999999999</v>
      </c>
      <c r="O8" s="1150">
        <f t="shared" ref="O8" si="2">N8-M8</f>
        <v>56.946999999999889</v>
      </c>
      <c r="P8" s="1151">
        <f t="shared" ref="P8" si="3">IF(M8=0," ",O8/M8)</f>
        <v>3.9291813141889134E-2</v>
      </c>
      <c r="Q8" s="1150">
        <f t="shared" ref="Q8" si="4">N8-L8</f>
        <v>56.935999999999922</v>
      </c>
      <c r="R8" s="1205">
        <f t="shared" ref="R8" si="5">IF(L8=0," ",Q8/L8)</f>
        <v>3.9283925301480754E-2</v>
      </c>
    </row>
    <row r="9" spans="1:18" ht="46.5" customHeight="1">
      <c r="A9" s="1281"/>
      <c r="B9" s="1284"/>
      <c r="C9" s="1283"/>
      <c r="D9" s="1208" t="s">
        <v>16</v>
      </c>
      <c r="E9" s="1199">
        <f>E8/(E7-E15)</f>
        <v>0.10915211838806566</v>
      </c>
      <c r="F9" s="1199">
        <f t="shared" ref="F9:G9" si="6">F8/(F7-F15)</f>
        <v>0.10806913915823772</v>
      </c>
      <c r="G9" s="1199">
        <f t="shared" si="6"/>
        <v>0.11801366768002428</v>
      </c>
      <c r="H9" s="1155"/>
      <c r="I9" s="1156">
        <f>G9-F9</f>
        <v>9.9445285217865526E-3</v>
      </c>
      <c r="J9" s="1157"/>
      <c r="K9" s="1156">
        <f>G9-E9</f>
        <v>8.8615492919586203E-3</v>
      </c>
      <c r="L9" s="1199">
        <f t="shared" ref="L9:N9" si="7">L8/(L7-L15)</f>
        <v>0.11196127636284559</v>
      </c>
      <c r="M9" s="1199">
        <f t="shared" si="7"/>
        <v>0.11086941538354207</v>
      </c>
      <c r="N9" s="1199">
        <f t="shared" si="7"/>
        <v>0.10695660824421419</v>
      </c>
      <c r="O9" s="1155"/>
      <c r="P9" s="1156">
        <f>N9-M9</f>
        <v>-3.9128071393278868E-3</v>
      </c>
      <c r="Q9" s="1157"/>
      <c r="R9" s="1206">
        <f>N9-L9</f>
        <v>-5.0046681186314002E-3</v>
      </c>
    </row>
    <row r="10" spans="1:18" ht="15" hidden="1" customHeight="1">
      <c r="A10" s="1281"/>
      <c r="B10" s="1284"/>
      <c r="C10" s="1283" t="s">
        <v>17</v>
      </c>
      <c r="D10" s="1208" t="s">
        <v>14</v>
      </c>
      <c r="E10" s="1197" t="e">
        <f>#REF!</f>
        <v>#REF!</v>
      </c>
      <c r="F10" s="1197" t="e">
        <f>#REF!</f>
        <v>#REF!</v>
      </c>
      <c r="G10" s="1197" t="e">
        <f>#REF!</f>
        <v>#REF!</v>
      </c>
      <c r="H10" s="1150" t="e">
        <f t="shared" ref="H10" si="8">G10-F10</f>
        <v>#REF!</v>
      </c>
      <c r="I10" s="1151" t="e">
        <f t="shared" ref="I10" si="9">IF(F10=0," ",H10/F10)</f>
        <v>#REF!</v>
      </c>
      <c r="J10" s="1150" t="e">
        <f>G10-E10</f>
        <v>#REF!</v>
      </c>
      <c r="K10" s="1151" t="e">
        <f>IF(E10=0," ",J10/E10)</f>
        <v>#REF!</v>
      </c>
      <c r="L10" s="42" t="e">
        <f t="shared" ref="L10:N10" si="10">E10</f>
        <v>#REF!</v>
      </c>
      <c r="M10" s="42" t="e">
        <f t="shared" si="10"/>
        <v>#REF!</v>
      </c>
      <c r="N10" s="42" t="e">
        <f t="shared" si="10"/>
        <v>#REF!</v>
      </c>
      <c r="O10" s="1150" t="e">
        <f t="shared" ref="O10" si="11">N10-M10</f>
        <v>#REF!</v>
      </c>
      <c r="P10" s="1151" t="e">
        <f t="shared" ref="P10" si="12">IF(M10=0," ",O10/M10)</f>
        <v>#REF!</v>
      </c>
      <c r="Q10" s="1150" t="e">
        <f t="shared" ref="Q10" si="13">N10-L10</f>
        <v>#REF!</v>
      </c>
      <c r="R10" s="1205" t="e">
        <f t="shared" ref="R10" si="14">IF(L10=0," ",Q10/L10)</f>
        <v>#REF!</v>
      </c>
    </row>
    <row r="11" spans="1:18" ht="15" hidden="1" customHeight="1">
      <c r="A11" s="1281"/>
      <c r="B11" s="1284"/>
      <c r="C11" s="1283"/>
      <c r="D11" s="1208" t="s">
        <v>16</v>
      </c>
      <c r="E11" s="1199" t="e">
        <f>E10/E7</f>
        <v>#REF!</v>
      </c>
      <c r="F11" s="1199" t="e">
        <f>F10/F7</f>
        <v>#REF!</v>
      </c>
      <c r="G11" s="1199" t="e">
        <f>G10/G7</f>
        <v>#REF!</v>
      </c>
      <c r="H11" s="1155"/>
      <c r="I11" s="1156" t="e">
        <f>G11-F11</f>
        <v>#REF!</v>
      </c>
      <c r="J11" s="1157"/>
      <c r="K11" s="1156" t="e">
        <f>G11-E11</f>
        <v>#REF!</v>
      </c>
      <c r="L11" s="1200" t="e">
        <f>L10/L7</f>
        <v>#REF!</v>
      </c>
      <c r="M11" s="1200" t="e">
        <f>M10/M7</f>
        <v>#REF!</v>
      </c>
      <c r="N11" s="1200" t="e">
        <f>N10/N7</f>
        <v>#REF!</v>
      </c>
      <c r="O11" s="1155"/>
      <c r="P11" s="1156" t="e">
        <f>N11-M11</f>
        <v>#REF!</v>
      </c>
      <c r="Q11" s="1157"/>
      <c r="R11" s="1206" t="e">
        <f>N11-L11</f>
        <v>#REF!</v>
      </c>
    </row>
    <row r="12" spans="1:18" ht="15" hidden="1" customHeight="1">
      <c r="A12" s="1281"/>
      <c r="B12" s="1284"/>
      <c r="C12" s="1283" t="s">
        <v>18</v>
      </c>
      <c r="D12" s="1208" t="s">
        <v>14</v>
      </c>
      <c r="E12" s="1197" t="e">
        <f>E8-E10</f>
        <v>#REF!</v>
      </c>
      <c r="F12" s="1197" t="e">
        <f>F8-F10</f>
        <v>#REF!</v>
      </c>
      <c r="G12" s="1197" t="e">
        <f>G8-G10</f>
        <v>#REF!</v>
      </c>
      <c r="H12" s="1150" t="e">
        <f t="shared" ref="H12" si="15">G12-F12</f>
        <v>#REF!</v>
      </c>
      <c r="I12" s="1151" t="e">
        <f t="shared" ref="I12" si="16">IF(F12=0," ",H12/F12)</f>
        <v>#REF!</v>
      </c>
      <c r="J12" s="1150" t="e">
        <f>G12-E12</f>
        <v>#REF!</v>
      </c>
      <c r="K12" s="1151" t="e">
        <f>IF(E12=0," ",J12/E12)</f>
        <v>#REF!</v>
      </c>
      <c r="L12" s="42" t="e">
        <f t="shared" ref="L12:N12" si="17">E12</f>
        <v>#REF!</v>
      </c>
      <c r="M12" s="42" t="e">
        <f t="shared" si="17"/>
        <v>#REF!</v>
      </c>
      <c r="N12" s="42" t="e">
        <f t="shared" si="17"/>
        <v>#REF!</v>
      </c>
      <c r="O12" s="1150" t="e">
        <f t="shared" ref="O12" si="18">N12-M12</f>
        <v>#REF!</v>
      </c>
      <c r="P12" s="1151" t="e">
        <f t="shared" ref="P12" si="19">IF(M12=0," ",O12/M12)</f>
        <v>#REF!</v>
      </c>
      <c r="Q12" s="1150" t="e">
        <f t="shared" ref="Q12" si="20">N12-L12</f>
        <v>#REF!</v>
      </c>
      <c r="R12" s="1205" t="e">
        <f t="shared" ref="R12" si="21">IF(L12=0," ",Q12/L12)</f>
        <v>#REF!</v>
      </c>
    </row>
    <row r="13" spans="1:18" ht="15" hidden="1" customHeight="1">
      <c r="A13" s="1281"/>
      <c r="B13" s="1284"/>
      <c r="C13" s="1283"/>
      <c r="D13" s="1208" t="s">
        <v>16</v>
      </c>
      <c r="E13" s="1199" t="e">
        <f>E12/E7</f>
        <v>#REF!</v>
      </c>
      <c r="F13" s="1199" t="e">
        <f>F12/F7</f>
        <v>#REF!</v>
      </c>
      <c r="G13" s="1199" t="e">
        <f>G12/G7</f>
        <v>#REF!</v>
      </c>
      <c r="H13" s="1155"/>
      <c r="I13" s="1156" t="e">
        <f>G13-F13</f>
        <v>#REF!</v>
      </c>
      <c r="J13" s="1157"/>
      <c r="K13" s="1156" t="e">
        <f>G13-E13</f>
        <v>#REF!</v>
      </c>
      <c r="L13" s="1200" t="e">
        <f>L12/L7</f>
        <v>#REF!</v>
      </c>
      <c r="M13" s="1200" t="e">
        <f>M12/M7</f>
        <v>#REF!</v>
      </c>
      <c r="N13" s="1200" t="e">
        <f>N12/N7</f>
        <v>#REF!</v>
      </c>
      <c r="O13" s="1155"/>
      <c r="P13" s="1156" t="e">
        <f>N13-M13</f>
        <v>#REF!</v>
      </c>
      <c r="Q13" s="1157"/>
      <c r="R13" s="1206" t="e">
        <f>N13-L13</f>
        <v>#REF!</v>
      </c>
    </row>
    <row r="14" spans="1:18" ht="69.75" customHeight="1">
      <c r="A14" s="1281"/>
      <c r="B14" s="1284"/>
      <c r="C14" s="1149" t="s">
        <v>111</v>
      </c>
      <c r="D14" s="1208" t="s">
        <v>14</v>
      </c>
      <c r="E14" s="1160">
        <f>E15+E16</f>
        <v>6223.576</v>
      </c>
      <c r="F14" s="1160">
        <f>F15+F16</f>
        <v>6287.2690000000002</v>
      </c>
      <c r="G14" s="1160">
        <f>G15+G16</f>
        <v>6797.7659999999996</v>
      </c>
      <c r="H14" s="1150">
        <f t="shared" ref="H14:H16" si="22">G14-F14</f>
        <v>510.49699999999939</v>
      </c>
      <c r="I14" s="1151">
        <f t="shared" ref="I14:I16" si="23">IF(F14=0," ",H14/F14)</f>
        <v>8.1195348886774113E-2</v>
      </c>
      <c r="J14" s="1150">
        <f t="shared" ref="J14:J16" si="24">G14-E14</f>
        <v>574.1899999999996</v>
      </c>
      <c r="K14" s="1151">
        <f t="shared" ref="K14:K16" si="25">IF(E14=0," ",J14/E14)</f>
        <v>9.2260462473664595E-2</v>
      </c>
      <c r="L14" s="42">
        <f>E14+'01-2021'!L14</f>
        <v>12679.152</v>
      </c>
      <c r="M14" s="42">
        <f>F14+'01-2021'!M14</f>
        <v>12806.538</v>
      </c>
      <c r="N14" s="42">
        <f>G14+'01-2021'!N14</f>
        <v>13886.703</v>
      </c>
      <c r="O14" s="1150">
        <f t="shared" ref="O14:O16" si="26">N14-M14</f>
        <v>1080.1649999999991</v>
      </c>
      <c r="P14" s="1151">
        <f t="shared" ref="P14:P16" si="27">IF(M14=0," ",O14/M14)</f>
        <v>8.4344808878090163E-2</v>
      </c>
      <c r="Q14" s="1150">
        <f t="shared" ref="Q14:Q16" si="28">N14-L14</f>
        <v>1207.5509999999995</v>
      </c>
      <c r="R14" s="1205">
        <f t="shared" ref="R14:R16" si="29">IF(L14=0," ",Q14/L14)</f>
        <v>9.5239098009078163E-2</v>
      </c>
    </row>
    <row r="15" spans="1:18" ht="29.25" customHeight="1">
      <c r="A15" s="1281"/>
      <c r="B15" s="1284"/>
      <c r="C15" s="1272" t="s">
        <v>315</v>
      </c>
      <c r="D15" s="1208" t="s">
        <v>14</v>
      </c>
      <c r="E15" s="1197">
        <v>554.07299999999998</v>
      </c>
      <c r="F15" s="1197">
        <v>554.07299999999998</v>
      </c>
      <c r="G15" s="1197">
        <v>661.28099999999995</v>
      </c>
      <c r="H15" s="1150">
        <f t="shared" si="22"/>
        <v>107.20799999999997</v>
      </c>
      <c r="I15" s="1151">
        <f t="shared" si="23"/>
        <v>0.19349074941388586</v>
      </c>
      <c r="J15" s="1150">
        <f t="shared" si="24"/>
        <v>107.20799999999997</v>
      </c>
      <c r="K15" s="1151">
        <f t="shared" si="25"/>
        <v>0.19349074941388586</v>
      </c>
      <c r="L15" s="42">
        <f>E15+'01-2021'!L15</f>
        <v>1183.424</v>
      </c>
      <c r="M15" s="42">
        <f>F15+'01-2021'!M15</f>
        <v>1183.424</v>
      </c>
      <c r="N15" s="42">
        <f>G15+'01-2021'!N15</f>
        <v>1310.0079999999998</v>
      </c>
      <c r="O15" s="1150">
        <f t="shared" si="26"/>
        <v>126.58399999999983</v>
      </c>
      <c r="P15" s="1151">
        <f t="shared" si="27"/>
        <v>0.10696419879941579</v>
      </c>
      <c r="Q15" s="1150">
        <f t="shared" si="28"/>
        <v>126.58399999999983</v>
      </c>
      <c r="R15" s="1205">
        <f t="shared" si="29"/>
        <v>0.10696419879941579</v>
      </c>
    </row>
    <row r="16" spans="1:18" ht="64.5" customHeight="1">
      <c r="A16" s="1281"/>
      <c r="B16" s="1284"/>
      <c r="C16" s="1149" t="s">
        <v>106</v>
      </c>
      <c r="D16" s="1208" t="s">
        <v>14</v>
      </c>
      <c r="E16" s="1195">
        <v>5669.5029999999997</v>
      </c>
      <c r="F16" s="1195">
        <v>5733.1959999999999</v>
      </c>
      <c r="G16" s="1195">
        <v>6136.4849999999997</v>
      </c>
      <c r="H16" s="1150">
        <f t="shared" si="22"/>
        <v>403.28899999999976</v>
      </c>
      <c r="I16" s="1151">
        <f t="shared" si="23"/>
        <v>7.0342789606355649E-2</v>
      </c>
      <c r="J16" s="1150">
        <f t="shared" si="24"/>
        <v>466.98199999999997</v>
      </c>
      <c r="K16" s="1151">
        <f t="shared" si="25"/>
        <v>8.2367360948569918E-2</v>
      </c>
      <c r="L16" s="42">
        <f>E16+'01-2021'!L16</f>
        <v>11495.727999999999</v>
      </c>
      <c r="M16" s="42">
        <f>F16+'01-2021'!M16</f>
        <v>11623.114</v>
      </c>
      <c r="N16" s="42">
        <f>G16+'01-2021'!N16</f>
        <v>12576.695</v>
      </c>
      <c r="O16" s="1150">
        <f t="shared" si="26"/>
        <v>953.58100000000013</v>
      </c>
      <c r="P16" s="1151">
        <f t="shared" si="27"/>
        <v>8.2041783294907036E-2</v>
      </c>
      <c r="Q16" s="1150">
        <f t="shared" si="28"/>
        <v>1080.9670000000006</v>
      </c>
      <c r="R16" s="1205">
        <f t="shared" si="29"/>
        <v>9.4032061301380879E-2</v>
      </c>
    </row>
  </sheetData>
  <mergeCells count="16">
    <mergeCell ref="A7:A16"/>
    <mergeCell ref="B7:B16"/>
    <mergeCell ref="C8:C9"/>
    <mergeCell ref="C10:C11"/>
    <mergeCell ref="C12:C13"/>
    <mergeCell ref="A3:A5"/>
    <mergeCell ref="B3:B5"/>
    <mergeCell ref="C3:C5"/>
    <mergeCell ref="D3:D5"/>
    <mergeCell ref="A1:R1"/>
    <mergeCell ref="L3:R3"/>
    <mergeCell ref="H4:I4"/>
    <mergeCell ref="J4:K4"/>
    <mergeCell ref="O4:P4"/>
    <mergeCell ref="Q4:R4"/>
    <mergeCell ref="E3:K3"/>
  </mergeCells>
  <pageMargins left="0" right="0" top="0" bottom="0" header="0.31496062992125984" footer="0.31496062992125984"/>
  <pageSetup paperSize="9" scale="6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2"/>
  <sheetViews>
    <sheetView view="pageBreakPreview" zoomScale="95" zoomScaleNormal="90" zoomScaleSheetLayoutView="95" workbookViewId="0">
      <selection activeCell="K25" sqref="K25"/>
    </sheetView>
  </sheetViews>
  <sheetFormatPr defaultRowHeight="15"/>
  <cols>
    <col min="1" max="1" width="4.28515625" customWidth="1"/>
    <col min="2" max="2" width="50.5703125" customWidth="1"/>
    <col min="3" max="3" width="18.42578125" customWidth="1"/>
    <col min="4" max="4" width="9.28515625" bestFit="1" customWidth="1"/>
    <col min="5" max="5" width="10.140625" bestFit="1" customWidth="1"/>
    <col min="6" max="6" width="14" bestFit="1" customWidth="1"/>
    <col min="7" max="7" width="10.42578125" customWidth="1"/>
    <col min="8" max="11" width="14" bestFit="1" customWidth="1"/>
    <col min="12" max="12" width="11.42578125" customWidth="1"/>
    <col min="13" max="13" width="11.5703125" customWidth="1"/>
    <col min="14" max="14" width="12.28515625" customWidth="1"/>
    <col min="15" max="15" width="10.7109375" customWidth="1"/>
    <col min="16" max="16" width="10.28515625" customWidth="1"/>
    <col min="17" max="17" width="14" bestFit="1" customWidth="1"/>
    <col min="18" max="18" width="10.140625" customWidth="1"/>
  </cols>
  <sheetData>
    <row r="1" spans="1:18">
      <c r="B1" s="1279" t="s">
        <v>323</v>
      </c>
      <c r="C1" s="1279"/>
      <c r="D1" s="1279"/>
      <c r="E1" s="216"/>
      <c r="F1" s="239"/>
      <c r="G1" s="1194"/>
      <c r="H1" s="80"/>
      <c r="I1" s="80"/>
      <c r="J1" s="80"/>
      <c r="K1" s="80"/>
      <c r="L1" s="6"/>
      <c r="M1" s="6"/>
      <c r="N1" s="6"/>
      <c r="O1" s="80"/>
      <c r="P1" s="80"/>
      <c r="Q1" s="80"/>
      <c r="R1" s="80"/>
    </row>
    <row r="2" spans="1:18">
      <c r="B2" s="1212"/>
      <c r="C2" s="6"/>
      <c r="D2" s="6"/>
      <c r="E2" s="6"/>
      <c r="F2" s="6"/>
      <c r="G2" s="1193"/>
      <c r="H2" s="445"/>
      <c r="I2" s="80"/>
      <c r="J2" s="80"/>
      <c r="K2" s="80"/>
      <c r="L2" s="6"/>
      <c r="M2" s="6"/>
      <c r="N2" s="6"/>
      <c r="O2" s="80"/>
      <c r="P2" s="80"/>
      <c r="Q2" s="80"/>
      <c r="R2" s="80"/>
    </row>
    <row r="3" spans="1:18">
      <c r="A3" s="1286" t="s">
        <v>30</v>
      </c>
      <c r="B3" s="1286" t="s">
        <v>29</v>
      </c>
      <c r="C3" s="1286" t="s">
        <v>27</v>
      </c>
      <c r="D3" s="1286" t="s">
        <v>28</v>
      </c>
      <c r="E3" s="1273" t="s">
        <v>36</v>
      </c>
      <c r="F3" s="1274"/>
      <c r="G3" s="1274"/>
      <c r="H3" s="1274"/>
      <c r="I3" s="1274"/>
      <c r="J3" s="1274"/>
      <c r="K3" s="1274"/>
      <c r="L3" s="1274" t="s">
        <v>33</v>
      </c>
      <c r="M3" s="1274"/>
      <c r="N3" s="1274"/>
      <c r="O3" s="1274"/>
      <c r="P3" s="1274"/>
      <c r="Q3" s="1274"/>
      <c r="R3" s="1274"/>
    </row>
    <row r="4" spans="1:18" ht="25.5" customHeight="1">
      <c r="A4" s="1286" t="s">
        <v>30</v>
      </c>
      <c r="B4" s="1286" t="s">
        <v>29</v>
      </c>
      <c r="C4" s="1286" t="s">
        <v>27</v>
      </c>
      <c r="D4" s="1286" t="s">
        <v>28</v>
      </c>
      <c r="E4" s="1247" t="s">
        <v>317</v>
      </c>
      <c r="F4" s="1247" t="s">
        <v>318</v>
      </c>
      <c r="G4" s="1247" t="s">
        <v>319</v>
      </c>
      <c r="H4" s="1288" t="s">
        <v>320</v>
      </c>
      <c r="I4" s="1288"/>
      <c r="J4" s="1288" t="s">
        <v>321</v>
      </c>
      <c r="K4" s="1288"/>
      <c r="L4" s="1247" t="s">
        <v>317</v>
      </c>
      <c r="M4" s="1247" t="s">
        <v>318</v>
      </c>
      <c r="N4" s="1247" t="s">
        <v>319</v>
      </c>
      <c r="O4" s="1288" t="s">
        <v>320</v>
      </c>
      <c r="P4" s="1288"/>
      <c r="Q4" s="1288" t="s">
        <v>321</v>
      </c>
      <c r="R4" s="1288"/>
    </row>
    <row r="5" spans="1:18">
      <c r="A5" s="1286"/>
      <c r="B5" s="1286"/>
      <c r="C5" s="1286"/>
      <c r="D5" s="1286"/>
      <c r="E5" s="1247" t="s">
        <v>14</v>
      </c>
      <c r="F5" s="1247" t="s">
        <v>14</v>
      </c>
      <c r="G5" s="1247" t="s">
        <v>14</v>
      </c>
      <c r="H5" s="1248" t="s">
        <v>14</v>
      </c>
      <c r="I5" s="1248" t="s">
        <v>26</v>
      </c>
      <c r="J5" s="1248" t="s">
        <v>14</v>
      </c>
      <c r="K5" s="1248" t="s">
        <v>26</v>
      </c>
      <c r="L5" s="1247" t="s">
        <v>14</v>
      </c>
      <c r="M5" s="1247" t="s">
        <v>14</v>
      </c>
      <c r="N5" s="1247" t="s">
        <v>14</v>
      </c>
      <c r="O5" s="1248" t="s">
        <v>14</v>
      </c>
      <c r="P5" s="1248" t="s">
        <v>26</v>
      </c>
      <c r="Q5" s="1248" t="s">
        <v>14</v>
      </c>
      <c r="R5" s="1248" t="s">
        <v>26</v>
      </c>
    </row>
    <row r="6" spans="1:18" ht="15.75" thickBot="1">
      <c r="A6" s="1210">
        <v>1</v>
      </c>
      <c r="B6" s="1210">
        <v>2</v>
      </c>
      <c r="C6" s="1210">
        <v>3</v>
      </c>
      <c r="D6" s="1210">
        <v>4</v>
      </c>
      <c r="E6" s="1242">
        <v>7</v>
      </c>
      <c r="F6" s="1240">
        <v>6</v>
      </c>
      <c r="G6" s="1240">
        <v>7</v>
      </c>
      <c r="H6" s="1240">
        <v>8</v>
      </c>
      <c r="I6" s="1240">
        <v>9</v>
      </c>
      <c r="J6" s="1240">
        <v>10</v>
      </c>
      <c r="K6" s="1240">
        <v>11</v>
      </c>
      <c r="L6" s="1240">
        <v>12</v>
      </c>
      <c r="M6" s="1240">
        <v>13</v>
      </c>
      <c r="N6" s="1240">
        <v>14</v>
      </c>
      <c r="O6" s="1240">
        <v>15</v>
      </c>
      <c r="P6" s="1240">
        <v>16</v>
      </c>
      <c r="Q6" s="1240">
        <v>17</v>
      </c>
      <c r="R6" s="1240">
        <v>18</v>
      </c>
    </row>
    <row r="7" spans="1:18">
      <c r="A7" s="1281">
        <v>18</v>
      </c>
      <c r="B7" s="1284" t="s">
        <v>324</v>
      </c>
      <c r="C7" s="1211" t="s">
        <v>105</v>
      </c>
      <c r="D7" s="1211" t="s">
        <v>14</v>
      </c>
      <c r="E7" s="1196">
        <v>6985.8040000000001</v>
      </c>
      <c r="F7" s="1196">
        <v>7049.4430000000002</v>
      </c>
      <c r="G7" s="1196">
        <v>7568.4160000000002</v>
      </c>
      <c r="H7" s="1150">
        <f>G7-F7</f>
        <v>518.97299999999996</v>
      </c>
      <c r="I7" s="1151">
        <f>IF(F7=0," ",H7/F7)</f>
        <v>7.3619007913107451E-2</v>
      </c>
      <c r="J7" s="1150">
        <f>G7-E7</f>
        <v>582.61200000000008</v>
      </c>
      <c r="K7" s="1151">
        <f>IF(E7=0," ",J7/E7)</f>
        <v>8.33994197375134E-2</v>
      </c>
      <c r="L7" s="42">
        <f>E7+'02-2021'!L7</f>
        <v>21114.293000000001</v>
      </c>
      <c r="M7" s="42">
        <f>F7+'02-2021'!M7</f>
        <v>21305.317999999999</v>
      </c>
      <c r="N7" s="42">
        <f>G7+'02-2021'!N7</f>
        <v>22961.537</v>
      </c>
      <c r="O7" s="1202">
        <f>N7-M7</f>
        <v>1656.219000000001</v>
      </c>
      <c r="P7" s="1203">
        <f>IF(M7=0," ",O7/M7)</f>
        <v>7.7737351772923596E-2</v>
      </c>
      <c r="Q7" s="1202">
        <f>N7-L7</f>
        <v>1847.2439999999988</v>
      </c>
      <c r="R7" s="1204">
        <f>IF(L7=0," ",Q7/L7)</f>
        <v>8.7487845318808391E-2</v>
      </c>
    </row>
    <row r="8" spans="1:18">
      <c r="A8" s="1281"/>
      <c r="B8" s="1284"/>
      <c r="C8" s="1283" t="s">
        <v>15</v>
      </c>
      <c r="D8" s="1211" t="s">
        <v>14</v>
      </c>
      <c r="E8" s="1197">
        <v>992.04899999999998</v>
      </c>
      <c r="F8" s="1197">
        <v>1002.049</v>
      </c>
      <c r="G8" s="1197">
        <v>1134.4269999999999</v>
      </c>
      <c r="H8" s="1150">
        <f t="shared" ref="H8" si="0">G8-F8</f>
        <v>132.37799999999993</v>
      </c>
      <c r="I8" s="1151">
        <f t="shared" ref="I8" si="1">IF(F8=0," ",H8/F8)</f>
        <v>0.13210731211747123</v>
      </c>
      <c r="J8" s="1150">
        <f>G8-E8</f>
        <v>142.37799999999993</v>
      </c>
      <c r="K8" s="1151">
        <f>IF(E8=0," ",J8/E8)</f>
        <v>0.14351912052731258</v>
      </c>
      <c r="L8" s="42">
        <f>E8+'02-2021'!L8</f>
        <v>2441.395</v>
      </c>
      <c r="M8" s="42">
        <f>F8+'02-2021'!M8</f>
        <v>2451.384</v>
      </c>
      <c r="N8" s="42">
        <f>G8+'02-2021'!N8</f>
        <v>2640.7089999999998</v>
      </c>
      <c r="O8" s="1150">
        <f t="shared" ref="O8" si="2">N8-M8</f>
        <v>189.32499999999982</v>
      </c>
      <c r="P8" s="1151">
        <f t="shared" ref="P8" si="3">IF(M8=0," ",O8/M8)</f>
        <v>7.7231882071515448E-2</v>
      </c>
      <c r="Q8" s="1150">
        <f t="shared" ref="Q8" si="4">N8-L8</f>
        <v>199.31399999999985</v>
      </c>
      <c r="R8" s="1205">
        <f t="shared" ref="R8" si="5">IF(L8=0," ",Q8/L8)</f>
        <v>8.16393905943118E-2</v>
      </c>
    </row>
    <row r="9" spans="1:18">
      <c r="A9" s="1281"/>
      <c r="B9" s="1284"/>
      <c r="C9" s="1283"/>
      <c r="D9" s="1211" t="s">
        <v>16</v>
      </c>
      <c r="E9" s="1199">
        <f>E8/(E7-E15)</f>
        <v>0.15399186336008239</v>
      </c>
      <c r="F9" s="1199">
        <f t="shared" ref="F9:G9" si="6">F8/(F7-F15)</f>
        <v>0.15402262208078385</v>
      </c>
      <c r="G9" s="1199">
        <f t="shared" si="6"/>
        <v>0.16312166366332856</v>
      </c>
      <c r="H9" s="1155"/>
      <c r="I9" s="1156">
        <f>G9-F9</f>
        <v>9.0990415825447091E-3</v>
      </c>
      <c r="J9" s="1157"/>
      <c r="K9" s="1156">
        <f>G9-E9</f>
        <v>9.1298003032461716E-3</v>
      </c>
      <c r="L9" s="1244">
        <f>L8/(L7-L15)</f>
        <v>0.12592765711047066</v>
      </c>
      <c r="M9" s="1244">
        <f t="shared" ref="M9" si="7">M8/(M7-M15)</f>
        <v>0.12520919198988961</v>
      </c>
      <c r="N9" s="1244">
        <f>N8/(N7-N15)</f>
        <v>0.12552331903686526</v>
      </c>
      <c r="O9" s="1155"/>
      <c r="P9" s="1156">
        <f>N9-M9</f>
        <v>3.1412704697564298E-4</v>
      </c>
      <c r="Q9" s="1157"/>
      <c r="R9" s="1206">
        <f>N9-L9</f>
        <v>-4.0433807360540364E-4</v>
      </c>
    </row>
    <row r="10" spans="1:18" ht="15" hidden="1" customHeight="1">
      <c r="A10" s="1281"/>
      <c r="B10" s="1284"/>
      <c r="C10" s="1283" t="s">
        <v>17</v>
      </c>
      <c r="D10" s="1211" t="s">
        <v>14</v>
      </c>
      <c r="E10" s="1197" t="e">
        <f>#REF!</f>
        <v>#REF!</v>
      </c>
      <c r="F10" s="1197" t="e">
        <f>#REF!</f>
        <v>#REF!</v>
      </c>
      <c r="G10" s="1197"/>
      <c r="H10" s="1150" t="e">
        <f t="shared" ref="H10" si="8">G10-F10</f>
        <v>#REF!</v>
      </c>
      <c r="I10" s="1151" t="e">
        <f t="shared" ref="I10" si="9">IF(F10=0," ",H10/F10)</f>
        <v>#REF!</v>
      </c>
      <c r="J10" s="1150" t="e">
        <f>G10-E10</f>
        <v>#REF!</v>
      </c>
      <c r="K10" s="1151" t="e">
        <f>IF(E10=0," ",J10/E10)</f>
        <v>#REF!</v>
      </c>
      <c r="L10" s="42" t="e">
        <f t="shared" ref="L10:N10" si="10">E10</f>
        <v>#REF!</v>
      </c>
      <c r="M10" s="42" t="e">
        <f t="shared" si="10"/>
        <v>#REF!</v>
      </c>
      <c r="N10" s="42">
        <f t="shared" si="10"/>
        <v>0</v>
      </c>
      <c r="O10" s="1150" t="e">
        <f t="shared" ref="O10" si="11">N10-M10</f>
        <v>#REF!</v>
      </c>
      <c r="P10" s="1151" t="e">
        <f t="shared" ref="P10" si="12">IF(M10=0," ",O10/M10)</f>
        <v>#REF!</v>
      </c>
      <c r="Q10" s="1150" t="e">
        <f t="shared" ref="Q10" si="13">N10-L10</f>
        <v>#REF!</v>
      </c>
      <c r="R10" s="1205" t="e">
        <f t="shared" ref="R10" si="14">IF(L10=0," ",Q10/L10)</f>
        <v>#REF!</v>
      </c>
    </row>
    <row r="11" spans="1:18" ht="15" hidden="1" customHeight="1">
      <c r="A11" s="1281"/>
      <c r="B11" s="1284"/>
      <c r="C11" s="1283"/>
      <c r="D11" s="1211" t="s">
        <v>16</v>
      </c>
      <c r="E11" s="1199" t="e">
        <f>E10/E7</f>
        <v>#REF!</v>
      </c>
      <c r="F11" s="1199" t="e">
        <f>F10/F7</f>
        <v>#REF!</v>
      </c>
      <c r="G11" s="1199"/>
      <c r="H11" s="1155"/>
      <c r="I11" s="1156" t="e">
        <f>G11-F11</f>
        <v>#REF!</v>
      </c>
      <c r="J11" s="1157"/>
      <c r="K11" s="1156" t="e">
        <f>G11-E11</f>
        <v>#REF!</v>
      </c>
      <c r="L11" s="1200" t="e">
        <f>L10/L7</f>
        <v>#REF!</v>
      </c>
      <c r="M11" s="1200" t="e">
        <f>M10/M7</f>
        <v>#REF!</v>
      </c>
      <c r="N11" s="1200">
        <f>N10/N7</f>
        <v>0</v>
      </c>
      <c r="O11" s="1155"/>
      <c r="P11" s="1156" t="e">
        <f>N11-M11</f>
        <v>#REF!</v>
      </c>
      <c r="Q11" s="1157"/>
      <c r="R11" s="1206" t="e">
        <f>N11-L11</f>
        <v>#REF!</v>
      </c>
    </row>
    <row r="12" spans="1:18" ht="15" hidden="1" customHeight="1">
      <c r="A12" s="1281"/>
      <c r="B12" s="1284"/>
      <c r="C12" s="1283" t="s">
        <v>18</v>
      </c>
      <c r="D12" s="1211" t="s">
        <v>14</v>
      </c>
      <c r="E12" s="1197" t="e">
        <f>E8-E10</f>
        <v>#REF!</v>
      </c>
      <c r="F12" s="1197" t="e">
        <f>F8-F10</f>
        <v>#REF!</v>
      </c>
      <c r="G12" s="1197"/>
      <c r="H12" s="1150" t="e">
        <f t="shared" ref="H12" si="15">G12-F12</f>
        <v>#REF!</v>
      </c>
      <c r="I12" s="1151" t="e">
        <f t="shared" ref="I12" si="16">IF(F12=0," ",H12/F12)</f>
        <v>#REF!</v>
      </c>
      <c r="J12" s="1150" t="e">
        <f>G12-E12</f>
        <v>#REF!</v>
      </c>
      <c r="K12" s="1151" t="e">
        <f>IF(E12=0," ",J12/E12)</f>
        <v>#REF!</v>
      </c>
      <c r="L12" s="42" t="e">
        <f t="shared" ref="L12:N12" si="17">E12</f>
        <v>#REF!</v>
      </c>
      <c r="M12" s="42" t="e">
        <f t="shared" si="17"/>
        <v>#REF!</v>
      </c>
      <c r="N12" s="42">
        <f t="shared" si="17"/>
        <v>0</v>
      </c>
      <c r="O12" s="1150" t="e">
        <f t="shared" ref="O12" si="18">N12-M12</f>
        <v>#REF!</v>
      </c>
      <c r="P12" s="1151" t="e">
        <f t="shared" ref="P12" si="19">IF(M12=0," ",O12/M12)</f>
        <v>#REF!</v>
      </c>
      <c r="Q12" s="1150" t="e">
        <f t="shared" ref="Q12" si="20">N12-L12</f>
        <v>#REF!</v>
      </c>
      <c r="R12" s="1205" t="e">
        <f t="shared" ref="R12" si="21">IF(L12=0," ",Q12/L12)</f>
        <v>#REF!</v>
      </c>
    </row>
    <row r="13" spans="1:18" ht="15" hidden="1" customHeight="1">
      <c r="A13" s="1281"/>
      <c r="B13" s="1284"/>
      <c r="C13" s="1283"/>
      <c r="D13" s="1211" t="s">
        <v>16</v>
      </c>
      <c r="E13" s="1199" t="e">
        <f>E12/E7</f>
        <v>#REF!</v>
      </c>
      <c r="F13" s="1199" t="e">
        <f>F12/F7</f>
        <v>#REF!</v>
      </c>
      <c r="G13" s="1199"/>
      <c r="H13" s="1155"/>
      <c r="I13" s="1156" t="e">
        <f>G13-F13</f>
        <v>#REF!</v>
      </c>
      <c r="J13" s="1157"/>
      <c r="K13" s="1156" t="e">
        <f>G13-E13</f>
        <v>#REF!</v>
      </c>
      <c r="L13" s="1200" t="e">
        <f>L12/L7</f>
        <v>#REF!</v>
      </c>
      <c r="M13" s="1200" t="e">
        <f>M12/M7</f>
        <v>#REF!</v>
      </c>
      <c r="N13" s="1200">
        <f>N12/N7</f>
        <v>0</v>
      </c>
      <c r="O13" s="1155"/>
      <c r="P13" s="1156" t="e">
        <f>N13-M13</f>
        <v>#REF!</v>
      </c>
      <c r="Q13" s="1157"/>
      <c r="R13" s="1206" t="e">
        <f>N13-L13</f>
        <v>#REF!</v>
      </c>
    </row>
    <row r="14" spans="1:18" ht="71.25">
      <c r="A14" s="1281"/>
      <c r="B14" s="1284"/>
      <c r="C14" s="443" t="s">
        <v>111</v>
      </c>
      <c r="D14" s="1211" t="s">
        <v>14</v>
      </c>
      <c r="E14" s="1160">
        <f>E15+E16</f>
        <v>5993.7549999999992</v>
      </c>
      <c r="F14" s="1160">
        <f>F15+F16</f>
        <v>6047.3940000000002</v>
      </c>
      <c r="G14" s="1160">
        <f>G15+G16</f>
        <v>6433.9889999999996</v>
      </c>
      <c r="H14" s="1150">
        <f t="shared" ref="H14:H16" si="22">G14-F14</f>
        <v>386.59499999999935</v>
      </c>
      <c r="I14" s="1151">
        <f t="shared" ref="I14:I16" si="23">IF(F14=0," ",H14/F14)</f>
        <v>6.3927536390054843E-2</v>
      </c>
      <c r="J14" s="1150">
        <f t="shared" ref="J14:J16" si="24">G14-E14</f>
        <v>440.23400000000038</v>
      </c>
      <c r="K14" s="1151">
        <f t="shared" ref="K14:K16" si="25">IF(E14=0," ",J14/E14)</f>
        <v>7.3448781273175237E-2</v>
      </c>
      <c r="L14" s="42">
        <f>E14+'02-2021'!L14</f>
        <v>18672.906999999999</v>
      </c>
      <c r="M14" s="42">
        <f>F14+'02-2021'!M14</f>
        <v>18853.932000000001</v>
      </c>
      <c r="N14" s="42">
        <f>G14+'02-2021'!N14</f>
        <v>20320.691999999999</v>
      </c>
      <c r="O14" s="1150">
        <f t="shared" ref="O14:O15" si="26">N14-M14</f>
        <v>1466.7599999999984</v>
      </c>
      <c r="P14" s="1151">
        <f t="shared" ref="P14:P16" si="27">IF(M14=0," ",O14/M14)</f>
        <v>7.7795973805357854E-2</v>
      </c>
      <c r="Q14" s="1150">
        <f t="shared" ref="Q14:Q16" si="28">N14-L14</f>
        <v>1647.7849999999999</v>
      </c>
      <c r="R14" s="1205">
        <f t="shared" ref="R14:R16" si="29">IF(L14=0," ",Q14/L14)</f>
        <v>8.8244695911568555E-2</v>
      </c>
    </row>
    <row r="15" spans="1:18">
      <c r="A15" s="1281"/>
      <c r="B15" s="1284"/>
      <c r="C15" s="444" t="s">
        <v>315</v>
      </c>
      <c r="D15" s="1211" t="s">
        <v>14</v>
      </c>
      <c r="E15" s="1197">
        <v>543.58699999999999</v>
      </c>
      <c r="F15" s="1197">
        <v>543.58699999999999</v>
      </c>
      <c r="G15" s="1197">
        <v>613.93200000000002</v>
      </c>
      <c r="H15" s="1150">
        <f t="shared" si="22"/>
        <v>70.345000000000027</v>
      </c>
      <c r="I15" s="1151">
        <f t="shared" si="23"/>
        <v>0.12940890786571427</v>
      </c>
      <c r="J15" s="1150">
        <f t="shared" si="24"/>
        <v>70.345000000000027</v>
      </c>
      <c r="K15" s="1151">
        <f t="shared" si="25"/>
        <v>0.12940890786571427</v>
      </c>
      <c r="L15" s="42">
        <f>E15+'02-2021'!L15</f>
        <v>1727.011</v>
      </c>
      <c r="M15" s="42">
        <f>F15+'02-2021'!M15</f>
        <v>1727.011</v>
      </c>
      <c r="N15" s="42">
        <f>G15+'02-2021'!N15</f>
        <v>1923.9399999999998</v>
      </c>
      <c r="O15" s="1150">
        <f t="shared" si="26"/>
        <v>196.92899999999986</v>
      </c>
      <c r="P15" s="1151">
        <f t="shared" si="27"/>
        <v>0.11402880468045651</v>
      </c>
      <c r="Q15" s="1150">
        <f t="shared" si="28"/>
        <v>196.92899999999986</v>
      </c>
      <c r="R15" s="1205">
        <f t="shared" si="29"/>
        <v>0.11402880468045651</v>
      </c>
    </row>
    <row r="16" spans="1:18" ht="71.25">
      <c r="A16" s="1281"/>
      <c r="B16" s="1284"/>
      <c r="C16" s="443" t="s">
        <v>106</v>
      </c>
      <c r="D16" s="1211" t="s">
        <v>14</v>
      </c>
      <c r="E16" s="1195">
        <v>5450.1679999999997</v>
      </c>
      <c r="F16" s="1195">
        <v>5503.8069999999998</v>
      </c>
      <c r="G16" s="1195">
        <v>5820.0569999999998</v>
      </c>
      <c r="H16" s="1150">
        <f t="shared" si="22"/>
        <v>316.25</v>
      </c>
      <c r="I16" s="1151">
        <f t="shared" si="23"/>
        <v>5.7460227075549708E-2</v>
      </c>
      <c r="J16" s="1150">
        <f t="shared" si="24"/>
        <v>369.88900000000012</v>
      </c>
      <c r="K16" s="1151">
        <f t="shared" si="25"/>
        <v>6.7867449223583592E-2</v>
      </c>
      <c r="L16" s="42">
        <f>E16+'02-2021'!L16</f>
        <v>16945.896000000001</v>
      </c>
      <c r="M16" s="42">
        <f>F16+'02-2021'!M16</f>
        <v>17126.920999999998</v>
      </c>
      <c r="N16" s="42">
        <f>G16+'02-2021'!N16</f>
        <v>18396.752</v>
      </c>
      <c r="O16" s="1150">
        <f>N16-M16</f>
        <v>1269.8310000000019</v>
      </c>
      <c r="P16" s="1151">
        <f t="shared" si="27"/>
        <v>7.4142398391398079E-2</v>
      </c>
      <c r="Q16" s="1150">
        <f t="shared" si="28"/>
        <v>1450.8559999999998</v>
      </c>
      <c r="R16" s="1205">
        <f t="shared" si="29"/>
        <v>8.5616954099092771E-2</v>
      </c>
    </row>
    <row r="22" spans="12:12">
      <c r="L22" s="215"/>
    </row>
  </sheetData>
  <mergeCells count="16">
    <mergeCell ref="L3:R3"/>
    <mergeCell ref="H4:I4"/>
    <mergeCell ref="J4:K4"/>
    <mergeCell ref="O4:P4"/>
    <mergeCell ref="Q4:R4"/>
    <mergeCell ref="E3:K3"/>
    <mergeCell ref="A7:A16"/>
    <mergeCell ref="B7:B16"/>
    <mergeCell ref="C8:C9"/>
    <mergeCell ref="C10:C11"/>
    <mergeCell ref="C12:C13"/>
    <mergeCell ref="B1:D1"/>
    <mergeCell ref="A3:A5"/>
    <mergeCell ref="B3:B5"/>
    <mergeCell ref="C3:C5"/>
    <mergeCell ref="D3:D5"/>
  </mergeCells>
  <pageMargins left="0" right="0" top="0" bottom="0" header="0.31496062992125984" footer="0.31496062992125984"/>
  <pageSetup paperSize="9" scale="5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R153"/>
  <sheetViews>
    <sheetView zoomScaleSheetLayoutView="100" workbookViewId="0">
      <pane xSplit="3" ySplit="4" topLeftCell="D131" activePane="bottomRight" state="frozen"/>
      <selection activeCell="G133" sqref="G133:G134"/>
      <selection pane="topRight" activeCell="G133" sqref="G133:G134"/>
      <selection pane="bottomLeft" activeCell="G133" sqref="G133:G134"/>
      <selection pane="bottomRight" activeCell="G136" sqref="G136:G137"/>
    </sheetView>
  </sheetViews>
  <sheetFormatPr defaultRowHeight="15"/>
  <cols>
    <col min="2" max="2" width="25.42578125" style="2" customWidth="1"/>
    <col min="3" max="3" width="28.28515625" style="6" customWidth="1"/>
    <col min="4" max="4" width="18.140625" style="6" customWidth="1"/>
    <col min="5" max="5" width="16.5703125" style="6" customWidth="1"/>
    <col min="6" max="6" width="15" style="6" customWidth="1"/>
    <col min="7" max="7" width="16.5703125" style="6" customWidth="1"/>
    <col min="8" max="8" width="14" style="80" customWidth="1"/>
    <col min="9" max="9" width="14.28515625" style="80" customWidth="1"/>
    <col min="10" max="10" width="13.140625" style="80" customWidth="1"/>
    <col min="11" max="11" width="13.28515625" style="80" customWidth="1"/>
    <col min="12" max="12" width="16.5703125" style="6" customWidth="1"/>
    <col min="13" max="13" width="15" style="6" customWidth="1"/>
    <col min="14" max="14" width="16.5703125" style="6" customWidth="1"/>
    <col min="15" max="15" width="14" style="80" customWidth="1"/>
    <col min="16" max="16" width="14.28515625" style="80" customWidth="1"/>
    <col min="17" max="17" width="13.140625" style="80" customWidth="1"/>
    <col min="18" max="18" width="13.28515625" style="80" customWidth="1"/>
  </cols>
  <sheetData>
    <row r="1" spans="1:18" ht="32.25" customHeight="1" thickBot="1">
      <c r="B1" s="1309" t="s">
        <v>55</v>
      </c>
      <c r="C1" s="1309"/>
      <c r="D1" s="1309"/>
    </row>
    <row r="2" spans="1:18" ht="15.75" thickTop="1">
      <c r="A2" s="1315" t="s">
        <v>30</v>
      </c>
      <c r="B2" s="1304" t="s">
        <v>29</v>
      </c>
      <c r="C2" s="1304" t="s">
        <v>27</v>
      </c>
      <c r="D2" s="1304" t="s">
        <v>28</v>
      </c>
      <c r="E2" s="1299" t="s">
        <v>32</v>
      </c>
      <c r="F2" s="1299"/>
      <c r="G2" s="1299"/>
      <c r="H2" s="1299"/>
      <c r="I2" s="1299"/>
      <c r="J2" s="1299"/>
      <c r="K2" s="1299"/>
      <c r="L2" s="1300" t="s">
        <v>33</v>
      </c>
      <c r="M2" s="1300"/>
      <c r="N2" s="1300"/>
      <c r="O2" s="1300"/>
      <c r="P2" s="1300"/>
      <c r="Q2" s="1300"/>
      <c r="R2" s="1301"/>
    </row>
    <row r="3" spans="1:18" ht="37.5" customHeight="1">
      <c r="A3" s="1316"/>
      <c r="B3" s="1305"/>
      <c r="C3" s="1305"/>
      <c r="D3" s="1305"/>
      <c r="E3" s="22" t="s">
        <v>0</v>
      </c>
      <c r="F3" s="22" t="s">
        <v>1</v>
      </c>
      <c r="G3" s="22" t="s">
        <v>2</v>
      </c>
      <c r="H3" s="1302" t="s">
        <v>3</v>
      </c>
      <c r="I3" s="1302"/>
      <c r="J3" s="1302" t="s">
        <v>4</v>
      </c>
      <c r="K3" s="1303"/>
      <c r="L3" s="23" t="s">
        <v>0</v>
      </c>
      <c r="M3" s="23" t="s">
        <v>1</v>
      </c>
      <c r="N3" s="23" t="s">
        <v>2</v>
      </c>
      <c r="O3" s="1288" t="s">
        <v>3</v>
      </c>
      <c r="P3" s="1288"/>
      <c r="Q3" s="1288" t="s">
        <v>4</v>
      </c>
      <c r="R3" s="1298"/>
    </row>
    <row r="4" spans="1:18" ht="22.5" customHeight="1" thickBot="1">
      <c r="A4" s="1317"/>
      <c r="B4" s="1306"/>
      <c r="C4" s="1306"/>
      <c r="D4" s="1306"/>
      <c r="E4" s="31" t="s">
        <v>14</v>
      </c>
      <c r="F4" s="31" t="s">
        <v>14</v>
      </c>
      <c r="G4" s="31" t="s">
        <v>14</v>
      </c>
      <c r="H4" s="81" t="s">
        <v>14</v>
      </c>
      <c r="I4" s="81" t="s">
        <v>26</v>
      </c>
      <c r="J4" s="81" t="s">
        <v>14</v>
      </c>
      <c r="K4" s="82" t="s">
        <v>26</v>
      </c>
      <c r="L4" s="31" t="s">
        <v>14</v>
      </c>
      <c r="M4" s="31" t="s">
        <v>14</v>
      </c>
      <c r="N4" s="31" t="s">
        <v>14</v>
      </c>
      <c r="O4" s="81" t="s">
        <v>14</v>
      </c>
      <c r="P4" s="81" t="s">
        <v>26</v>
      </c>
      <c r="Q4" s="81" t="s">
        <v>14</v>
      </c>
      <c r="R4" s="82" t="s">
        <v>26</v>
      </c>
    </row>
    <row r="5" spans="1:18" ht="18.75" customHeight="1" thickTop="1">
      <c r="A5" s="1310">
        <v>1</v>
      </c>
      <c r="B5" s="1313" t="s">
        <v>13</v>
      </c>
      <c r="C5" s="3" t="s">
        <v>19</v>
      </c>
      <c r="D5" s="3" t="s">
        <v>14</v>
      </c>
      <c r="E5" s="8">
        <v>54969.04</v>
      </c>
      <c r="F5" s="8">
        <v>54423.597429238507</v>
      </c>
      <c r="G5" s="7">
        <v>59126.457999999999</v>
      </c>
      <c r="H5" s="83">
        <f>G5-F5</f>
        <v>4702.8605707614915</v>
      </c>
      <c r="I5" s="84">
        <f>IF(F5=0," ",H5/F5)</f>
        <v>8.6412159300497268E-2</v>
      </c>
      <c r="J5" s="83">
        <f>G5-E5</f>
        <v>4157.4179999999978</v>
      </c>
      <c r="K5" s="109">
        <f>IF(E5=0," ",J5/E5)</f>
        <v>7.5631992117744781E-2</v>
      </c>
      <c r="L5" s="17" t="e">
        <f>E5+'01-2021'!#REF!</f>
        <v>#REF!</v>
      </c>
      <c r="M5" s="12" t="e">
        <f>F5+'01-2021'!#REF!</f>
        <v>#REF!</v>
      </c>
      <c r="N5" s="12" t="e">
        <f>G5+'01-2021'!#REF!</f>
        <v>#REF!</v>
      </c>
      <c r="O5" s="83" t="e">
        <f>N5-M5</f>
        <v>#REF!</v>
      </c>
      <c r="P5" s="84" t="e">
        <f>IF(M5=0," ",O5/M5)</f>
        <v>#REF!</v>
      </c>
      <c r="Q5" s="83" t="e">
        <f>N5-L5</f>
        <v>#REF!</v>
      </c>
      <c r="R5" s="85" t="e">
        <f>IF(L5=0," ",Q5/L5)</f>
        <v>#REF!</v>
      </c>
    </row>
    <row r="6" spans="1:18">
      <c r="A6" s="1311"/>
      <c r="B6" s="1295"/>
      <c r="C6" s="1307" t="s">
        <v>15</v>
      </c>
      <c r="D6" s="4" t="s">
        <v>14</v>
      </c>
      <c r="E6" s="9">
        <v>3833.5349999999999</v>
      </c>
      <c r="F6" s="9">
        <v>3994.1149999999998</v>
      </c>
      <c r="G6" s="9">
        <v>3872.6089999999999</v>
      </c>
      <c r="H6" s="78">
        <f t="shared" ref="H6:H13" si="0">G6-F6</f>
        <v>-121.50599999999986</v>
      </c>
      <c r="I6" s="86">
        <f t="shared" ref="I6:I13" si="1">IF(F6=0," ",H6/F6)</f>
        <v>-3.0421257274765464E-2</v>
      </c>
      <c r="J6" s="78">
        <f>G6-E6</f>
        <v>39.074000000000069</v>
      </c>
      <c r="K6" s="110">
        <f>IF(E6=0," ",J6/E6)</f>
        <v>1.0192681167642938E-2</v>
      </c>
      <c r="L6" s="18" t="e">
        <f>E6+'01-2021'!#REF!</f>
        <v>#REF!</v>
      </c>
      <c r="M6" s="13" t="e">
        <f>F6+'01-2021'!#REF!</f>
        <v>#REF!</v>
      </c>
      <c r="N6" s="13" t="e">
        <f>G6+'01-2021'!#REF!</f>
        <v>#REF!</v>
      </c>
      <c r="O6" s="78" t="e">
        <f>N6-M6</f>
        <v>#REF!</v>
      </c>
      <c r="P6" s="86" t="e">
        <f>IF(M6=0," ",O6/M6)</f>
        <v>#REF!</v>
      </c>
      <c r="Q6" s="78" t="e">
        <f>N6-L6</f>
        <v>#REF!</v>
      </c>
      <c r="R6" s="87" t="e">
        <f>IF(L6=0," ",Q6/L6)</f>
        <v>#REF!</v>
      </c>
    </row>
    <row r="7" spans="1:18">
      <c r="A7" s="1311"/>
      <c r="B7" s="1295"/>
      <c r="C7" s="1308"/>
      <c r="D7" s="4" t="s">
        <v>16</v>
      </c>
      <c r="E7" s="11">
        <f>E6/E5</f>
        <v>6.973989358373367E-2</v>
      </c>
      <c r="F7" s="11">
        <f>F6/F5</f>
        <v>7.3389397038539084E-2</v>
      </c>
      <c r="G7" s="11">
        <f>G6/G5</f>
        <v>6.5497057171934769E-2</v>
      </c>
      <c r="H7" s="88"/>
      <c r="I7" s="86">
        <f>G7-F7</f>
        <v>-7.8923398666043143E-3</v>
      </c>
      <c r="J7" s="78"/>
      <c r="K7" s="110">
        <f>G7-E7</f>
        <v>-4.2428364117989004E-3</v>
      </c>
      <c r="L7" s="19" t="e">
        <f>L6/L5</f>
        <v>#REF!</v>
      </c>
      <c r="M7" s="11" t="e">
        <f>M6/M5</f>
        <v>#REF!</v>
      </c>
      <c r="N7" s="11" t="e">
        <f>N6/N5</f>
        <v>#REF!</v>
      </c>
      <c r="O7" s="88"/>
      <c r="P7" s="86" t="e">
        <f>N7-M7</f>
        <v>#REF!</v>
      </c>
      <c r="Q7" s="78"/>
      <c r="R7" s="87" t="e">
        <f>N7-L7</f>
        <v>#REF!</v>
      </c>
    </row>
    <row r="8" spans="1:18">
      <c r="A8" s="1311"/>
      <c r="B8" s="1295"/>
      <c r="C8" s="1307" t="s">
        <v>17</v>
      </c>
      <c r="D8" s="4" t="s">
        <v>14</v>
      </c>
      <c r="E8" s="9">
        <v>1878.586</v>
      </c>
      <c r="F8" s="9">
        <v>3871.6201443466944</v>
      </c>
      <c r="G8" s="441">
        <f>F9*G5</f>
        <v>4206.1752010109958</v>
      </c>
      <c r="H8" s="78">
        <f t="shared" si="0"/>
        <v>334.55505666430145</v>
      </c>
      <c r="I8" s="86">
        <f t="shared" si="1"/>
        <v>8.6412159300497435E-2</v>
      </c>
      <c r="J8" s="78">
        <f>G8-E8</f>
        <v>2327.5892010109956</v>
      </c>
      <c r="K8" s="110">
        <f>IF(E8=0," ",J8/E8)</f>
        <v>1.2390112568767124</v>
      </c>
      <c r="L8" s="18" t="e">
        <f>E8+'01-2021'!#REF!</f>
        <v>#REF!</v>
      </c>
      <c r="M8" s="13" t="e">
        <f>F8+'01-2021'!#REF!</f>
        <v>#REF!</v>
      </c>
      <c r="N8" s="13" t="e">
        <f>G8+'01-2021'!#REF!</f>
        <v>#REF!</v>
      </c>
      <c r="O8" s="78" t="e">
        <f>N8-M8</f>
        <v>#REF!</v>
      </c>
      <c r="P8" s="86" t="e">
        <f>IF(M8=0," ",O8/M8)</f>
        <v>#REF!</v>
      </c>
      <c r="Q8" s="78" t="e">
        <f>N8-L8</f>
        <v>#REF!</v>
      </c>
      <c r="R8" s="87" t="e">
        <f>IF(L8=0," ",Q8/L8)</f>
        <v>#REF!</v>
      </c>
    </row>
    <row r="9" spans="1:18">
      <c r="A9" s="1311"/>
      <c r="B9" s="1295"/>
      <c r="C9" s="1308"/>
      <c r="D9" s="4" t="s">
        <v>16</v>
      </c>
      <c r="E9" s="11">
        <f>E8/E5</f>
        <v>3.4175346704253887E-2</v>
      </c>
      <c r="F9" s="11">
        <f>F8/F5</f>
        <v>7.1138629697909447E-2</v>
      </c>
      <c r="G9" s="442">
        <f>G8/G5</f>
        <v>7.1138629697909447E-2</v>
      </c>
      <c r="H9" s="78"/>
      <c r="I9" s="86"/>
      <c r="J9" s="78"/>
      <c r="K9" s="110"/>
      <c r="L9" s="19" t="e">
        <f>L8/L5</f>
        <v>#REF!</v>
      </c>
      <c r="M9" s="11" t="e">
        <f>M8/M5</f>
        <v>#REF!</v>
      </c>
      <c r="N9" s="11" t="e">
        <f>N8/N5</f>
        <v>#REF!</v>
      </c>
      <c r="O9" s="78"/>
      <c r="P9" s="86"/>
      <c r="Q9" s="78"/>
      <c r="R9" s="87"/>
    </row>
    <row r="10" spans="1:18">
      <c r="A10" s="1311"/>
      <c r="B10" s="1295"/>
      <c r="C10" s="1307" t="s">
        <v>18</v>
      </c>
      <c r="D10" s="4" t="s">
        <v>14</v>
      </c>
      <c r="E10" s="9">
        <v>1954.9489999999998</v>
      </c>
      <c r="F10" s="9">
        <v>122.49485565330542</v>
      </c>
      <c r="G10" s="9">
        <v>-329.81700000000046</v>
      </c>
      <c r="H10" s="78">
        <f t="shared" si="0"/>
        <v>-452.31185565330588</v>
      </c>
      <c r="I10" s="86">
        <f t="shared" si="1"/>
        <v>-3.6924967439732694</v>
      </c>
      <c r="J10" s="78">
        <f>G10-E10</f>
        <v>-2284.7660000000005</v>
      </c>
      <c r="K10" s="110">
        <f>IF(E10=0," ",J10/E10)</f>
        <v>-1.1687087489238854</v>
      </c>
      <c r="L10" s="18" t="e">
        <f>E10+'01-2021'!#REF!</f>
        <v>#REF!</v>
      </c>
      <c r="M10" s="13" t="e">
        <f>F10+'01-2021'!#REF!</f>
        <v>#REF!</v>
      </c>
      <c r="N10" s="13" t="e">
        <f>G10+'01-2021'!#REF!</f>
        <v>#REF!</v>
      </c>
      <c r="O10" s="78" t="e">
        <f>N10-M10</f>
        <v>#REF!</v>
      </c>
      <c r="P10" s="86" t="e">
        <f>IF(M10=0," ",O10/M10)</f>
        <v>#REF!</v>
      </c>
      <c r="Q10" s="78" t="e">
        <f>N10-L10</f>
        <v>#REF!</v>
      </c>
      <c r="R10" s="87" t="e">
        <f>IF(L10=0," ",Q10/L10)</f>
        <v>#REF!</v>
      </c>
    </row>
    <row r="11" spans="1:18">
      <c r="A11" s="1311"/>
      <c r="B11" s="1295"/>
      <c r="C11" s="1308"/>
      <c r="D11" s="4" t="s">
        <v>16</v>
      </c>
      <c r="E11" s="11">
        <f>E10/E5</f>
        <v>3.556454687947979E-2</v>
      </c>
      <c r="F11" s="11">
        <f>F10/F5</f>
        <v>2.2507673406296429E-3</v>
      </c>
      <c r="G11" s="11">
        <f>G10/G5</f>
        <v>-5.5781626560481683E-3</v>
      </c>
      <c r="H11" s="78"/>
      <c r="I11" s="86"/>
      <c r="J11" s="78"/>
      <c r="K11" s="110"/>
      <c r="L11" s="19" t="e">
        <f>L10/L5</f>
        <v>#REF!</v>
      </c>
      <c r="M11" s="11" t="e">
        <f>M10/M5</f>
        <v>#REF!</v>
      </c>
      <c r="N11" s="11" t="e">
        <f>N10/N5</f>
        <v>#REF!</v>
      </c>
      <c r="O11" s="78"/>
      <c r="P11" s="86"/>
      <c r="Q11" s="78"/>
      <c r="R11" s="87"/>
    </row>
    <row r="12" spans="1:18" ht="18.75" customHeight="1" thickBot="1">
      <c r="A12" s="1312"/>
      <c r="B12" s="1314"/>
      <c r="C12" s="5" t="s">
        <v>20</v>
      </c>
      <c r="D12" s="5" t="s">
        <v>14</v>
      </c>
      <c r="E12" s="10">
        <f>E5-E6</f>
        <v>51135.505000000005</v>
      </c>
      <c r="F12" s="10">
        <f>F5-F6</f>
        <v>50429.482429238509</v>
      </c>
      <c r="G12" s="10">
        <f>G5-G6</f>
        <v>55253.849000000002</v>
      </c>
      <c r="H12" s="89">
        <f t="shared" si="0"/>
        <v>4824.3665707614928</v>
      </c>
      <c r="I12" s="90">
        <f t="shared" si="1"/>
        <v>9.5665597550618001E-2</v>
      </c>
      <c r="J12" s="91">
        <f>G12-E12</f>
        <v>4118.3439999999973</v>
      </c>
      <c r="K12" s="111">
        <f>IF(E12=0," ",J12/E12)</f>
        <v>8.0537857208997879E-2</v>
      </c>
      <c r="L12" s="20" t="e">
        <f>L5-L6</f>
        <v>#REF!</v>
      </c>
      <c r="M12" s="10" t="e">
        <f>M5-M6</f>
        <v>#REF!</v>
      </c>
      <c r="N12" s="10" t="e">
        <f>N5-N6</f>
        <v>#REF!</v>
      </c>
      <c r="O12" s="89" t="e">
        <f>N12-M12</f>
        <v>#REF!</v>
      </c>
      <c r="P12" s="90" t="e">
        <f>IF(M12=0," ",O12/M12)</f>
        <v>#REF!</v>
      </c>
      <c r="Q12" s="91" t="e">
        <f>N12-L12</f>
        <v>#REF!</v>
      </c>
      <c r="R12" s="92" t="e">
        <f>IF(L12=0," ",Q12/L12)</f>
        <v>#REF!</v>
      </c>
    </row>
    <row r="13" spans="1:18" ht="22.5" customHeight="1" thickTop="1">
      <c r="A13" s="1310">
        <v>2</v>
      </c>
      <c r="B13" s="1313" t="s">
        <v>5</v>
      </c>
      <c r="C13" s="3" t="s">
        <v>19</v>
      </c>
      <c r="D13" s="3" t="s">
        <v>14</v>
      </c>
      <c r="E13" s="8">
        <v>10513.707999999999</v>
      </c>
      <c r="F13" s="8">
        <v>10500.977488372544</v>
      </c>
      <c r="G13" s="7">
        <v>11266.790999999999</v>
      </c>
      <c r="H13" s="83">
        <f t="shared" si="0"/>
        <v>765.81351162745523</v>
      </c>
      <c r="I13" s="84">
        <f t="shared" si="1"/>
        <v>7.2927831001963428E-2</v>
      </c>
      <c r="J13" s="83">
        <f>G13-E13</f>
        <v>753.08300000000054</v>
      </c>
      <c r="K13" s="109">
        <f>IF(E13=0," ",J13/E13)</f>
        <v>7.1628677532227514E-2</v>
      </c>
      <c r="L13" s="17" t="e">
        <f>E13+'01-2021'!#REF!</f>
        <v>#REF!</v>
      </c>
      <c r="M13" s="12" t="e">
        <f>F13+'01-2021'!#REF!</f>
        <v>#REF!</v>
      </c>
      <c r="N13" s="12" t="e">
        <f>G13+'01-2021'!#REF!</f>
        <v>#REF!</v>
      </c>
      <c r="O13" s="83" t="e">
        <f t="shared" ref="O13:O14" si="2">N13-M13</f>
        <v>#REF!</v>
      </c>
      <c r="P13" s="84" t="e">
        <f t="shared" ref="P13:P14" si="3">IF(M13=0," ",O13/M13)</f>
        <v>#REF!</v>
      </c>
      <c r="Q13" s="83" t="e">
        <f t="shared" ref="Q13:Q14" si="4">N13-L13</f>
        <v>#REF!</v>
      </c>
      <c r="R13" s="85" t="e">
        <f t="shared" ref="R13:R14" si="5">IF(L13=0," ",Q13/L13)</f>
        <v>#REF!</v>
      </c>
    </row>
    <row r="14" spans="1:18">
      <c r="A14" s="1311"/>
      <c r="B14" s="1295"/>
      <c r="C14" s="1307" t="s">
        <v>15</v>
      </c>
      <c r="D14" s="4" t="s">
        <v>14</v>
      </c>
      <c r="E14" s="9">
        <v>2527.4769999999999</v>
      </c>
      <c r="F14" s="9">
        <v>2550</v>
      </c>
      <c r="G14" s="9">
        <v>2604.2919999999999</v>
      </c>
      <c r="H14" s="78">
        <f>G14-F14</f>
        <v>54.291999999999916</v>
      </c>
      <c r="I14" s="86">
        <f>IF(F14=0," ",H14/F14)</f>
        <v>2.1290980392156829E-2</v>
      </c>
      <c r="J14" s="78">
        <f>G14-E14</f>
        <v>76.815000000000055</v>
      </c>
      <c r="K14" s="110">
        <f>IF(E14=0," ",J14/E14)</f>
        <v>3.039196795856107E-2</v>
      </c>
      <c r="L14" s="18" t="e">
        <f>E14+'01-2021'!#REF!</f>
        <v>#REF!</v>
      </c>
      <c r="M14" s="13" t="e">
        <f>F14+'01-2021'!#REF!</f>
        <v>#REF!</v>
      </c>
      <c r="N14" s="13" t="e">
        <f>G14+'01-2021'!#REF!</f>
        <v>#REF!</v>
      </c>
      <c r="O14" s="78" t="e">
        <f t="shared" si="2"/>
        <v>#REF!</v>
      </c>
      <c r="P14" s="86" t="e">
        <f t="shared" si="3"/>
        <v>#REF!</v>
      </c>
      <c r="Q14" s="78" t="e">
        <f t="shared" si="4"/>
        <v>#REF!</v>
      </c>
      <c r="R14" s="87" t="e">
        <f t="shared" si="5"/>
        <v>#REF!</v>
      </c>
    </row>
    <row r="15" spans="1:18">
      <c r="A15" s="1311"/>
      <c r="B15" s="1295"/>
      <c r="C15" s="1308"/>
      <c r="D15" s="4" t="s">
        <v>16</v>
      </c>
      <c r="E15" s="11">
        <f>E14/E13</f>
        <v>0.24039824959947528</v>
      </c>
      <c r="F15" s="11">
        <f>F14/F13</f>
        <v>0.24283453638706948</v>
      </c>
      <c r="G15" s="11">
        <f>G14/G13</f>
        <v>0.23114762668447475</v>
      </c>
      <c r="H15" s="78"/>
      <c r="I15" s="86"/>
      <c r="J15" s="78"/>
      <c r="K15" s="110"/>
      <c r="L15" s="19" t="e">
        <f t="shared" ref="L15:N15" si="6">L14/L13</f>
        <v>#REF!</v>
      </c>
      <c r="M15" s="11" t="e">
        <f t="shared" si="6"/>
        <v>#REF!</v>
      </c>
      <c r="N15" s="11" t="e">
        <f t="shared" si="6"/>
        <v>#REF!</v>
      </c>
      <c r="O15" s="88"/>
      <c r="P15" s="86" t="e">
        <f t="shared" ref="P15" si="7">N15-M15</f>
        <v>#REF!</v>
      </c>
      <c r="Q15" s="78"/>
      <c r="R15" s="87" t="e">
        <f t="shared" ref="R15" si="8">N15-L15</f>
        <v>#REF!</v>
      </c>
    </row>
    <row r="16" spans="1:18">
      <c r="A16" s="1311"/>
      <c r="B16" s="1295"/>
      <c r="C16" s="1307" t="s">
        <v>17</v>
      </c>
      <c r="D16" s="4" t="s">
        <v>14</v>
      </c>
      <c r="E16" s="9">
        <v>2327.4090000000001</v>
      </c>
      <c r="F16" s="9">
        <v>2471.7944696344675</v>
      </c>
      <c r="G16" s="441">
        <f>F17*G13</f>
        <v>2652.0570789875578</v>
      </c>
      <c r="H16" s="78">
        <f>G16-F16</f>
        <v>180.26260935309028</v>
      </c>
      <c r="I16" s="86">
        <f>IF(F16=0," ",H16/F16)</f>
        <v>7.2927831001963428E-2</v>
      </c>
      <c r="J16" s="78">
        <f>G16-E16</f>
        <v>324.64807898755771</v>
      </c>
      <c r="K16" s="110">
        <f>IF(E16=0," ",J16/E16)</f>
        <v>0.139489053702017</v>
      </c>
      <c r="L16" s="18" t="e">
        <f>E16+'01-2021'!#REF!</f>
        <v>#REF!</v>
      </c>
      <c r="M16" s="13" t="e">
        <f>F16+'01-2021'!#REF!</f>
        <v>#REF!</v>
      </c>
      <c r="N16" s="13" t="e">
        <f>G16+'01-2021'!#REF!</f>
        <v>#REF!</v>
      </c>
      <c r="O16" s="78" t="e">
        <f t="shared" ref="O16" si="9">N16-M16</f>
        <v>#REF!</v>
      </c>
      <c r="P16" s="86" t="e">
        <f t="shared" ref="P16" si="10">IF(M16=0," ",O16/M16)</f>
        <v>#REF!</v>
      </c>
      <c r="Q16" s="78" t="e">
        <f t="shared" ref="Q16" si="11">N16-L16</f>
        <v>#REF!</v>
      </c>
      <c r="R16" s="87" t="e">
        <f t="shared" ref="R16" si="12">IF(L16=0," ",Q16/L16)</f>
        <v>#REF!</v>
      </c>
    </row>
    <row r="17" spans="1:18">
      <c r="A17" s="1311"/>
      <c r="B17" s="1295"/>
      <c r="C17" s="1308"/>
      <c r="D17" s="4" t="s">
        <v>16</v>
      </c>
      <c r="E17" s="11">
        <f>E16/E13</f>
        <v>0.22136899750306938</v>
      </c>
      <c r="F17" s="11">
        <f>F16/F13</f>
        <v>0.23538708395208166</v>
      </c>
      <c r="G17" s="442">
        <f>G16/G13</f>
        <v>0.23538708395208166</v>
      </c>
      <c r="H17" s="78"/>
      <c r="I17" s="86"/>
      <c r="J17" s="78"/>
      <c r="K17" s="110"/>
      <c r="L17" s="19" t="e">
        <f t="shared" ref="L17:N17" si="13">L16/L13</f>
        <v>#REF!</v>
      </c>
      <c r="M17" s="11" t="e">
        <f t="shared" si="13"/>
        <v>#REF!</v>
      </c>
      <c r="N17" s="11" t="e">
        <f t="shared" si="13"/>
        <v>#REF!</v>
      </c>
      <c r="O17" s="78"/>
      <c r="P17" s="86"/>
      <c r="Q17" s="78"/>
      <c r="R17" s="87"/>
    </row>
    <row r="18" spans="1:18">
      <c r="A18" s="1311"/>
      <c r="B18" s="1295"/>
      <c r="C18" s="1307" t="s">
        <v>18</v>
      </c>
      <c r="D18" s="4" t="s">
        <v>14</v>
      </c>
      <c r="E18" s="9">
        <v>200.06799999999976</v>
      </c>
      <c r="F18" s="9">
        <v>78.205530365532468</v>
      </c>
      <c r="G18" s="9">
        <v>-45.71</v>
      </c>
      <c r="H18" s="78">
        <f>G18-F18</f>
        <v>-123.91553036553248</v>
      </c>
      <c r="I18" s="86">
        <f>IF(F18=0," ",H18/F18)</f>
        <v>-1.5844855189441409</v>
      </c>
      <c r="J18" s="78">
        <f>G18-E18</f>
        <v>-245.77799999999976</v>
      </c>
      <c r="K18" s="110">
        <f>IF(E18=0," ",J18/E18)</f>
        <v>-1.2284723194114004</v>
      </c>
      <c r="L18" s="18" t="e">
        <f>E18+'01-2021'!#REF!</f>
        <v>#REF!</v>
      </c>
      <c r="M18" s="13" t="e">
        <f>F18+'01-2021'!#REF!</f>
        <v>#REF!</v>
      </c>
      <c r="N18" s="13" t="e">
        <f>G18+'01-2021'!#REF!</f>
        <v>#REF!</v>
      </c>
      <c r="O18" s="78" t="e">
        <f t="shared" ref="O18" si="14">N18-M18</f>
        <v>#REF!</v>
      </c>
      <c r="P18" s="86" t="e">
        <f t="shared" ref="P18" si="15">IF(M18=0," ",O18/M18)</f>
        <v>#REF!</v>
      </c>
      <c r="Q18" s="78" t="e">
        <f t="shared" ref="Q18" si="16">N18-L18</f>
        <v>#REF!</v>
      </c>
      <c r="R18" s="87" t="e">
        <f t="shared" ref="R18" si="17">IF(L18=0," ",Q18/L18)</f>
        <v>#REF!</v>
      </c>
    </row>
    <row r="19" spans="1:18">
      <c r="A19" s="1311"/>
      <c r="B19" s="1295"/>
      <c r="C19" s="1308"/>
      <c r="D19" s="4" t="s">
        <v>16</v>
      </c>
      <c r="E19" s="11">
        <f>E18/E13</f>
        <v>1.9029252096405928E-2</v>
      </c>
      <c r="F19" s="11">
        <f>F18/F13</f>
        <v>7.4474524349878281E-3</v>
      </c>
      <c r="G19" s="11">
        <f>G18/G13</f>
        <v>-4.0570558200644716E-3</v>
      </c>
      <c r="H19" s="78"/>
      <c r="I19" s="86"/>
      <c r="J19" s="78"/>
      <c r="K19" s="110"/>
      <c r="L19" s="19" t="e">
        <f t="shared" ref="L19:N19" si="18">L18/L13</f>
        <v>#REF!</v>
      </c>
      <c r="M19" s="11" t="e">
        <f t="shared" si="18"/>
        <v>#REF!</v>
      </c>
      <c r="N19" s="11" t="e">
        <f t="shared" si="18"/>
        <v>#REF!</v>
      </c>
      <c r="O19" s="78"/>
      <c r="P19" s="86"/>
      <c r="Q19" s="78"/>
      <c r="R19" s="87"/>
    </row>
    <row r="20" spans="1:18" ht="25.5" customHeight="1" thickBot="1">
      <c r="A20" s="1312"/>
      <c r="B20" s="1314"/>
      <c r="C20" s="5" t="s">
        <v>20</v>
      </c>
      <c r="D20" s="5" t="s">
        <v>14</v>
      </c>
      <c r="E20" s="10">
        <f>E13-E14</f>
        <v>7986.2309999999989</v>
      </c>
      <c r="F20" s="10">
        <f>F13-F14</f>
        <v>7950.977488372544</v>
      </c>
      <c r="G20" s="10">
        <f>G13-G14</f>
        <v>8662.4989999999998</v>
      </c>
      <c r="H20" s="89">
        <f>G20-F20</f>
        <v>711.52151162745577</v>
      </c>
      <c r="I20" s="90">
        <f>IF(F20=0," ",H20/F20)</f>
        <v>8.9488558188974887E-2</v>
      </c>
      <c r="J20" s="91">
        <f>G20-E20</f>
        <v>676.26800000000094</v>
      </c>
      <c r="K20" s="111">
        <f>IF(E20=0," ",J20/E20)</f>
        <v>8.4679243563077627E-2</v>
      </c>
      <c r="L20" s="20" t="e">
        <f t="shared" ref="L20:N20" si="19">L13-L14</f>
        <v>#REF!</v>
      </c>
      <c r="M20" s="10" t="e">
        <f t="shared" si="19"/>
        <v>#REF!</v>
      </c>
      <c r="N20" s="10" t="e">
        <f t="shared" si="19"/>
        <v>#REF!</v>
      </c>
      <c r="O20" s="89" t="e">
        <f t="shared" ref="O20:O22" si="20">N20-M20</f>
        <v>#REF!</v>
      </c>
      <c r="P20" s="90" t="e">
        <f t="shared" ref="P20:P22" si="21">IF(M20=0," ",O20/M20)</f>
        <v>#REF!</v>
      </c>
      <c r="Q20" s="91" t="e">
        <f t="shared" ref="Q20:Q22" si="22">N20-L20</f>
        <v>#REF!</v>
      </c>
      <c r="R20" s="92" t="e">
        <f t="shared" ref="R20:R22" si="23">IF(L20=0," ",Q20/L20)</f>
        <v>#REF!</v>
      </c>
    </row>
    <row r="21" spans="1:18" ht="22.5" customHeight="1" thickTop="1">
      <c r="A21" s="1310">
        <v>3</v>
      </c>
      <c r="B21" s="1313" t="s">
        <v>21</v>
      </c>
      <c r="C21" s="3" t="s">
        <v>19</v>
      </c>
      <c r="D21" s="3" t="s">
        <v>14</v>
      </c>
      <c r="E21" s="8">
        <v>2863.9209999999998</v>
      </c>
      <c r="F21" s="8">
        <v>2819.7569312426035</v>
      </c>
      <c r="G21" s="7">
        <v>3126.893</v>
      </c>
      <c r="H21" s="83">
        <f>G21-F21</f>
        <v>307.13606875739652</v>
      </c>
      <c r="I21" s="84">
        <f>IF(F21=0," ",H21/F21)</f>
        <v>0.10892288812356905</v>
      </c>
      <c r="J21" s="83">
        <f>G21-E21</f>
        <v>262.97200000000021</v>
      </c>
      <c r="K21" s="109">
        <f>IF(E21=0," ",J21/E21)</f>
        <v>9.1822365211889648E-2</v>
      </c>
      <c r="L21" s="17" t="e">
        <f>E21+'01-2021'!#REF!</f>
        <v>#REF!</v>
      </c>
      <c r="M21" s="12" t="e">
        <f>F21+'01-2021'!#REF!</f>
        <v>#REF!</v>
      </c>
      <c r="N21" s="12" t="e">
        <f>G21+'01-2021'!#REF!</f>
        <v>#REF!</v>
      </c>
      <c r="O21" s="83" t="e">
        <f t="shared" si="20"/>
        <v>#REF!</v>
      </c>
      <c r="P21" s="84" t="e">
        <f t="shared" si="21"/>
        <v>#REF!</v>
      </c>
      <c r="Q21" s="83" t="e">
        <f t="shared" si="22"/>
        <v>#REF!</v>
      </c>
      <c r="R21" s="85" t="e">
        <f t="shared" si="23"/>
        <v>#REF!</v>
      </c>
    </row>
    <row r="22" spans="1:18">
      <c r="A22" s="1311"/>
      <c r="B22" s="1295"/>
      <c r="C22" s="1307" t="s">
        <v>15</v>
      </c>
      <c r="D22" s="4" t="s">
        <v>14</v>
      </c>
      <c r="E22" s="9">
        <v>565.72299999999996</v>
      </c>
      <c r="F22" s="9">
        <v>570</v>
      </c>
      <c r="G22" s="9">
        <v>614.83799999999997</v>
      </c>
      <c r="H22" s="78">
        <f>G22-F22</f>
        <v>44.837999999999965</v>
      </c>
      <c r="I22" s="86">
        <f>IF(F22=0," ",H22/F22)</f>
        <v>7.8663157894736782E-2</v>
      </c>
      <c r="J22" s="78">
        <f>G22-E22</f>
        <v>49.115000000000009</v>
      </c>
      <c r="K22" s="110">
        <f>IF(E22=0," ",J22/E22)</f>
        <v>8.6818107094814981E-2</v>
      </c>
      <c r="L22" s="18" t="e">
        <f>E22+'01-2021'!#REF!</f>
        <v>#REF!</v>
      </c>
      <c r="M22" s="13" t="e">
        <f>F22+'01-2021'!#REF!</f>
        <v>#REF!</v>
      </c>
      <c r="N22" s="13" t="e">
        <f>G22+'01-2021'!#REF!</f>
        <v>#REF!</v>
      </c>
      <c r="O22" s="78" t="e">
        <f t="shared" si="20"/>
        <v>#REF!</v>
      </c>
      <c r="P22" s="86" t="e">
        <f t="shared" si="21"/>
        <v>#REF!</v>
      </c>
      <c r="Q22" s="78" t="e">
        <f t="shared" si="22"/>
        <v>#REF!</v>
      </c>
      <c r="R22" s="87" t="e">
        <f t="shared" si="23"/>
        <v>#REF!</v>
      </c>
    </row>
    <row r="23" spans="1:18">
      <c r="A23" s="1311"/>
      <c r="B23" s="1295"/>
      <c r="C23" s="1308"/>
      <c r="D23" s="4" t="s">
        <v>16</v>
      </c>
      <c r="E23" s="11">
        <f>E22/E21</f>
        <v>0.19753442919689473</v>
      </c>
      <c r="F23" s="11">
        <f>F22/F21</f>
        <v>0.20214508338802586</v>
      </c>
      <c r="G23" s="11">
        <f>G22/G21</f>
        <v>0.19662904998668004</v>
      </c>
      <c r="H23" s="78"/>
      <c r="I23" s="86"/>
      <c r="J23" s="78"/>
      <c r="K23" s="110"/>
      <c r="L23" s="19" t="e">
        <f t="shared" ref="L23:N23" si="24">L22/L21</f>
        <v>#REF!</v>
      </c>
      <c r="M23" s="11" t="e">
        <f t="shared" si="24"/>
        <v>#REF!</v>
      </c>
      <c r="N23" s="11" t="e">
        <f t="shared" si="24"/>
        <v>#REF!</v>
      </c>
      <c r="O23" s="88"/>
      <c r="P23" s="86" t="e">
        <f t="shared" ref="P23" si="25">N23-M23</f>
        <v>#REF!</v>
      </c>
      <c r="Q23" s="78"/>
      <c r="R23" s="87" t="e">
        <f t="shared" ref="R23" si="26">N23-L23</f>
        <v>#REF!</v>
      </c>
    </row>
    <row r="24" spans="1:18">
      <c r="A24" s="1311"/>
      <c r="B24" s="1295"/>
      <c r="C24" s="1307" t="s">
        <v>17</v>
      </c>
      <c r="D24" s="4" t="s">
        <v>14</v>
      </c>
      <c r="E24" s="9">
        <v>256.3</v>
      </c>
      <c r="F24" s="9">
        <v>552.51876380064562</v>
      </c>
      <c r="G24" s="441">
        <f>F25*G21</f>
        <v>612.70070329627606</v>
      </c>
      <c r="H24" s="78">
        <f>G24-F24</f>
        <v>60.181939495630445</v>
      </c>
      <c r="I24" s="86">
        <f>IF(F24=0," ",H24/F24)</f>
        <v>0.10892288812356914</v>
      </c>
      <c r="J24" s="78">
        <f>G24-E24</f>
        <v>356.40070329627605</v>
      </c>
      <c r="K24" s="110">
        <f>IF(E24=0," ",J24/E24)</f>
        <v>1.3905606839495748</v>
      </c>
      <c r="L24" s="18" t="e">
        <f>E24+'01-2021'!#REF!</f>
        <v>#REF!</v>
      </c>
      <c r="M24" s="13" t="e">
        <f>F24+'01-2021'!#REF!</f>
        <v>#REF!</v>
      </c>
      <c r="N24" s="13" t="e">
        <f>G24+'01-2021'!#REF!</f>
        <v>#REF!</v>
      </c>
      <c r="O24" s="78" t="e">
        <f t="shared" ref="O24" si="27">N24-M24</f>
        <v>#REF!</v>
      </c>
      <c r="P24" s="86" t="e">
        <f t="shared" ref="P24" si="28">IF(M24=0," ",O24/M24)</f>
        <v>#REF!</v>
      </c>
      <c r="Q24" s="78" t="e">
        <f t="shared" ref="Q24" si="29">N24-L24</f>
        <v>#REF!</v>
      </c>
      <c r="R24" s="87" t="e">
        <f t="shared" ref="R24" si="30">IF(L24=0," ",Q24/L24)</f>
        <v>#REF!</v>
      </c>
    </row>
    <row r="25" spans="1:18">
      <c r="A25" s="1311"/>
      <c r="B25" s="1295"/>
      <c r="C25" s="1308"/>
      <c r="D25" s="4" t="s">
        <v>16</v>
      </c>
      <c r="E25" s="11">
        <f>E24/E21</f>
        <v>8.9492692012105093E-2</v>
      </c>
      <c r="F25" s="11">
        <f>F24/F21</f>
        <v>0.1959455290911061</v>
      </c>
      <c r="G25" s="442">
        <f>G24/G21</f>
        <v>0.1959455290911061</v>
      </c>
      <c r="H25" s="78"/>
      <c r="I25" s="86"/>
      <c r="J25" s="78"/>
      <c r="K25" s="110"/>
      <c r="L25" s="19" t="e">
        <f t="shared" ref="L25:N25" si="31">L24/L21</f>
        <v>#REF!</v>
      </c>
      <c r="M25" s="11" t="e">
        <f t="shared" si="31"/>
        <v>#REF!</v>
      </c>
      <c r="N25" s="11" t="e">
        <f t="shared" si="31"/>
        <v>#REF!</v>
      </c>
      <c r="O25" s="78"/>
      <c r="P25" s="86"/>
      <c r="Q25" s="78"/>
      <c r="R25" s="87"/>
    </row>
    <row r="26" spans="1:18">
      <c r="A26" s="1311"/>
      <c r="B26" s="1295"/>
      <c r="C26" s="1307" t="s">
        <v>18</v>
      </c>
      <c r="D26" s="4" t="s">
        <v>14</v>
      </c>
      <c r="E26" s="9">
        <v>309.42299999999994</v>
      </c>
      <c r="F26" s="9">
        <v>17.481236199354385</v>
      </c>
      <c r="G26" s="9">
        <v>2.4649999999999181</v>
      </c>
      <c r="H26" s="78">
        <f>G26-F26</f>
        <v>-15.016236199354466</v>
      </c>
      <c r="I26" s="86">
        <f>IF(F26=0," ",H26/F26)</f>
        <v>-0.85899166558421336</v>
      </c>
      <c r="J26" s="78">
        <f>G26-E26</f>
        <v>-306.95800000000003</v>
      </c>
      <c r="K26" s="110">
        <f>IF(E26=0," ",J26/E26)</f>
        <v>-0.99203355923767811</v>
      </c>
      <c r="L26" s="18" t="e">
        <f>E26+'01-2021'!#REF!</f>
        <v>#REF!</v>
      </c>
      <c r="M26" s="13" t="e">
        <f>F26+'01-2021'!#REF!</f>
        <v>#REF!</v>
      </c>
      <c r="N26" s="13" t="e">
        <f>G26+'01-2021'!#REF!</f>
        <v>#REF!</v>
      </c>
      <c r="O26" s="78" t="e">
        <f t="shared" ref="O26" si="32">N26-M26</f>
        <v>#REF!</v>
      </c>
      <c r="P26" s="86" t="e">
        <f t="shared" ref="P26" si="33">IF(M26=0," ",O26/M26)</f>
        <v>#REF!</v>
      </c>
      <c r="Q26" s="78" t="e">
        <f t="shared" ref="Q26" si="34">N26-L26</f>
        <v>#REF!</v>
      </c>
      <c r="R26" s="87" t="e">
        <f t="shared" ref="R26" si="35">IF(L26=0," ",Q26/L26)</f>
        <v>#REF!</v>
      </c>
    </row>
    <row r="27" spans="1:18">
      <c r="A27" s="1311"/>
      <c r="B27" s="1295"/>
      <c r="C27" s="1308"/>
      <c r="D27" s="4" t="s">
        <v>16</v>
      </c>
      <c r="E27" s="11">
        <f>E26/E21</f>
        <v>0.10804173718478965</v>
      </c>
      <c r="F27" s="11">
        <f>F26/F21</f>
        <v>6.1995542969197695E-3</v>
      </c>
      <c r="G27" s="11">
        <f>G26/G21</f>
        <v>7.8832246578310105E-4</v>
      </c>
      <c r="H27" s="78"/>
      <c r="I27" s="86"/>
      <c r="J27" s="78"/>
      <c r="K27" s="110"/>
      <c r="L27" s="19" t="e">
        <f t="shared" ref="L27:N27" si="36">L26/L21</f>
        <v>#REF!</v>
      </c>
      <c r="M27" s="11" t="e">
        <f t="shared" si="36"/>
        <v>#REF!</v>
      </c>
      <c r="N27" s="11" t="e">
        <f t="shared" si="36"/>
        <v>#REF!</v>
      </c>
      <c r="O27" s="78"/>
      <c r="P27" s="86"/>
      <c r="Q27" s="78"/>
      <c r="R27" s="87"/>
    </row>
    <row r="28" spans="1:18" ht="25.5" customHeight="1" thickBot="1">
      <c r="A28" s="1312"/>
      <c r="B28" s="1314"/>
      <c r="C28" s="5" t="s">
        <v>20</v>
      </c>
      <c r="D28" s="5" t="s">
        <v>14</v>
      </c>
      <c r="E28" s="10">
        <f>E21-E22</f>
        <v>2298.1979999999999</v>
      </c>
      <c r="F28" s="10">
        <f>F21-F22</f>
        <v>2249.7569312426035</v>
      </c>
      <c r="G28" s="10">
        <f>G21-G22</f>
        <v>2512.0550000000003</v>
      </c>
      <c r="H28" s="89">
        <f>G28-F28</f>
        <v>262.29806875739678</v>
      </c>
      <c r="I28" s="90">
        <f>IF(F28=0," ",H28/F28)</f>
        <v>0.1165895146781578</v>
      </c>
      <c r="J28" s="91">
        <f>G28-E28</f>
        <v>213.85700000000043</v>
      </c>
      <c r="K28" s="111">
        <f>IF(E28=0," ",J28/E28)</f>
        <v>9.3054210298677678E-2</v>
      </c>
      <c r="L28" s="20" t="e">
        <f t="shared" ref="L28:N28" si="37">L21-L22</f>
        <v>#REF!</v>
      </c>
      <c r="M28" s="10" t="e">
        <f t="shared" si="37"/>
        <v>#REF!</v>
      </c>
      <c r="N28" s="10" t="e">
        <f t="shared" si="37"/>
        <v>#REF!</v>
      </c>
      <c r="O28" s="89" t="e">
        <f t="shared" ref="O28:O30" si="38">N28-M28</f>
        <v>#REF!</v>
      </c>
      <c r="P28" s="90" t="e">
        <f t="shared" ref="P28:P30" si="39">IF(M28=0," ",O28/M28)</f>
        <v>#REF!</v>
      </c>
      <c r="Q28" s="91" t="e">
        <f t="shared" ref="Q28:Q30" si="40">N28-L28</f>
        <v>#REF!</v>
      </c>
      <c r="R28" s="92" t="e">
        <f t="shared" ref="R28:R30" si="41">IF(L28=0," ",Q28/L28)</f>
        <v>#REF!</v>
      </c>
    </row>
    <row r="29" spans="1:18" ht="22.5" customHeight="1" thickTop="1">
      <c r="A29" s="1310">
        <v>4</v>
      </c>
      <c r="B29" s="1313" t="s">
        <v>22</v>
      </c>
      <c r="C29" s="3" t="s">
        <v>19</v>
      </c>
      <c r="D29" s="3" t="s">
        <v>14</v>
      </c>
      <c r="E29" s="8">
        <v>65.646999999999991</v>
      </c>
      <c r="F29" s="8">
        <v>64.127300000000005</v>
      </c>
      <c r="G29" s="7">
        <v>52.173999999999999</v>
      </c>
      <c r="H29" s="83">
        <f>G29-F29</f>
        <v>-11.953300000000006</v>
      </c>
      <c r="I29" s="84">
        <f>IF(F29=0," ",H29/F29)</f>
        <v>-0.18639955214081996</v>
      </c>
      <c r="J29" s="83">
        <f>G29-E29</f>
        <v>-13.472999999999992</v>
      </c>
      <c r="K29" s="109">
        <f>IF(E29=0," ",J29/E29)</f>
        <v>-0.20523405486922469</v>
      </c>
      <c r="L29" s="17" t="e">
        <f>E29+'01-2021'!#REF!</f>
        <v>#REF!</v>
      </c>
      <c r="M29" s="12" t="e">
        <f>F29+'01-2021'!#REF!</f>
        <v>#REF!</v>
      </c>
      <c r="N29" s="12" t="e">
        <f>G29+'01-2021'!#REF!</f>
        <v>#REF!</v>
      </c>
      <c r="O29" s="83" t="e">
        <f t="shared" si="38"/>
        <v>#REF!</v>
      </c>
      <c r="P29" s="84" t="e">
        <f t="shared" si="39"/>
        <v>#REF!</v>
      </c>
      <c r="Q29" s="83" t="e">
        <f t="shared" si="40"/>
        <v>#REF!</v>
      </c>
      <c r="R29" s="85" t="e">
        <f t="shared" si="41"/>
        <v>#REF!</v>
      </c>
    </row>
    <row r="30" spans="1:18">
      <c r="A30" s="1311"/>
      <c r="B30" s="1295"/>
      <c r="C30" s="1307" t="s">
        <v>15</v>
      </c>
      <c r="D30" s="4" t="s">
        <v>14</v>
      </c>
      <c r="E30" s="9">
        <v>20.207000000000001</v>
      </c>
      <c r="F30" s="9">
        <v>18.010900000000003</v>
      </c>
      <c r="G30" s="9">
        <v>29.463000000000001</v>
      </c>
      <c r="H30" s="78">
        <f>G30-F30</f>
        <v>11.452099999999998</v>
      </c>
      <c r="I30" s="86">
        <f>IF(F30=0," ",H30/F30)</f>
        <v>0.63584273967430815</v>
      </c>
      <c r="J30" s="78">
        <f>G30-E30</f>
        <v>9.2560000000000002</v>
      </c>
      <c r="K30" s="110">
        <f>IF(E30=0," ",J30/E30)</f>
        <v>0.45805908843470083</v>
      </c>
      <c r="L30" s="18" t="e">
        <f>E30+'01-2021'!#REF!</f>
        <v>#REF!</v>
      </c>
      <c r="M30" s="13" t="e">
        <f>F30+'01-2021'!#REF!</f>
        <v>#REF!</v>
      </c>
      <c r="N30" s="13" t="e">
        <f>G30+'01-2021'!#REF!</f>
        <v>#REF!</v>
      </c>
      <c r="O30" s="78" t="e">
        <f t="shared" si="38"/>
        <v>#REF!</v>
      </c>
      <c r="P30" s="86" t="e">
        <f t="shared" si="39"/>
        <v>#REF!</v>
      </c>
      <c r="Q30" s="78" t="e">
        <f t="shared" si="40"/>
        <v>#REF!</v>
      </c>
      <c r="R30" s="87" t="e">
        <f t="shared" si="41"/>
        <v>#REF!</v>
      </c>
    </row>
    <row r="31" spans="1:18">
      <c r="A31" s="1311"/>
      <c r="B31" s="1295"/>
      <c r="C31" s="1308"/>
      <c r="D31" s="4" t="s">
        <v>16</v>
      </c>
      <c r="E31" s="11">
        <f>E30/E29</f>
        <v>0.30781299983243715</v>
      </c>
      <c r="F31" s="11">
        <f>F30/F29</f>
        <v>0.28086166110221389</v>
      </c>
      <c r="G31" s="11">
        <f>G30/G29</f>
        <v>0.56470655882240195</v>
      </c>
      <c r="H31" s="78"/>
      <c r="I31" s="86"/>
      <c r="J31" s="78"/>
      <c r="K31" s="110"/>
      <c r="L31" s="19" t="e">
        <f t="shared" ref="L31:N31" si="42">L30/L29</f>
        <v>#REF!</v>
      </c>
      <c r="M31" s="11" t="e">
        <f t="shared" si="42"/>
        <v>#REF!</v>
      </c>
      <c r="N31" s="11" t="e">
        <f t="shared" si="42"/>
        <v>#REF!</v>
      </c>
      <c r="O31" s="88"/>
      <c r="P31" s="86" t="e">
        <f t="shared" ref="P31" si="43">N31-M31</f>
        <v>#REF!</v>
      </c>
      <c r="Q31" s="78"/>
      <c r="R31" s="87" t="e">
        <f t="shared" ref="R31" si="44">N31-L31</f>
        <v>#REF!</v>
      </c>
    </row>
    <row r="32" spans="1:18">
      <c r="A32" s="1311"/>
      <c r="B32" s="1295"/>
      <c r="C32" s="1307" t="s">
        <v>17</v>
      </c>
      <c r="D32" s="4" t="s">
        <v>14</v>
      </c>
      <c r="E32" s="9">
        <v>13.654</v>
      </c>
      <c r="F32" s="9">
        <v>16.302286941529292</v>
      </c>
      <c r="G32" s="441">
        <f>F33*G29</f>
        <v>13.263547956757094</v>
      </c>
      <c r="H32" s="78">
        <f>G32-F32</f>
        <v>-3.0387389847721984</v>
      </c>
      <c r="I32" s="86">
        <f>IF(F32=0," ",H32/F32)</f>
        <v>-0.18639955214081999</v>
      </c>
      <c r="J32" s="78">
        <f>G32-E32</f>
        <v>-0.39045204324290594</v>
      </c>
      <c r="K32" s="110">
        <f>IF(E32=0," ",J32/E32)</f>
        <v>-2.8596165463813238E-2</v>
      </c>
      <c r="L32" s="18" t="e">
        <f>E32+'01-2021'!#REF!</f>
        <v>#REF!</v>
      </c>
      <c r="M32" s="13" t="e">
        <f>F32+'01-2021'!#REF!</f>
        <v>#REF!</v>
      </c>
      <c r="N32" s="13" t="e">
        <f>G32+'01-2021'!#REF!</f>
        <v>#REF!</v>
      </c>
      <c r="O32" s="78" t="e">
        <f t="shared" ref="O32" si="45">N32-M32</f>
        <v>#REF!</v>
      </c>
      <c r="P32" s="86" t="e">
        <f t="shared" ref="P32" si="46">IF(M32=0," ",O32/M32)</f>
        <v>#REF!</v>
      </c>
      <c r="Q32" s="78" t="e">
        <f t="shared" ref="Q32" si="47">N32-L32</f>
        <v>#REF!</v>
      </c>
      <c r="R32" s="87" t="e">
        <f t="shared" ref="R32" si="48">IF(L32=0," ",Q32/L32)</f>
        <v>#REF!</v>
      </c>
    </row>
    <row r="33" spans="1:18">
      <c r="A33" s="1311"/>
      <c r="B33" s="1295"/>
      <c r="C33" s="1308"/>
      <c r="D33" s="4" t="s">
        <v>16</v>
      </c>
      <c r="E33" s="11">
        <f>E32/E29</f>
        <v>0.20799122579858945</v>
      </c>
      <c r="F33" s="11">
        <f>F32/F29</f>
        <v>0.25421757880854629</v>
      </c>
      <c r="G33" s="442">
        <f>G32/G29</f>
        <v>0.25421757880854629</v>
      </c>
      <c r="H33" s="78"/>
      <c r="I33" s="86"/>
      <c r="J33" s="78"/>
      <c r="K33" s="110"/>
      <c r="L33" s="19" t="e">
        <f t="shared" ref="L33:N33" si="49">L32/L29</f>
        <v>#REF!</v>
      </c>
      <c r="M33" s="11" t="e">
        <f t="shared" si="49"/>
        <v>#REF!</v>
      </c>
      <c r="N33" s="11" t="e">
        <f t="shared" si="49"/>
        <v>#REF!</v>
      </c>
      <c r="O33" s="78"/>
      <c r="P33" s="86"/>
      <c r="Q33" s="78"/>
      <c r="R33" s="87"/>
    </row>
    <row r="34" spans="1:18">
      <c r="A34" s="1311"/>
      <c r="B34" s="1295"/>
      <c r="C34" s="1307" t="s">
        <v>18</v>
      </c>
      <c r="D34" s="4" t="s">
        <v>14</v>
      </c>
      <c r="E34" s="9">
        <v>6.5530000000000008</v>
      </c>
      <c r="F34" s="9">
        <v>1.7086130584707107</v>
      </c>
      <c r="G34" s="9">
        <v>16.199000000000002</v>
      </c>
      <c r="H34" s="78">
        <f>G34-F34</f>
        <v>14.490386941529291</v>
      </c>
      <c r="I34" s="86">
        <f>IF(F34=0," ",H34/F34)</f>
        <v>8.480789064376502</v>
      </c>
      <c r="J34" s="78">
        <f>G34-E34</f>
        <v>9.6460000000000008</v>
      </c>
      <c r="K34" s="110">
        <f>IF(E34=0," ",J34/E34)</f>
        <v>1.4719975583702121</v>
      </c>
      <c r="L34" s="18" t="e">
        <f>E34+'01-2021'!#REF!</f>
        <v>#REF!</v>
      </c>
      <c r="M34" s="13" t="e">
        <f>F34+'01-2021'!#REF!</f>
        <v>#REF!</v>
      </c>
      <c r="N34" s="13" t="e">
        <f>G34+'01-2021'!#REF!</f>
        <v>#REF!</v>
      </c>
      <c r="O34" s="78" t="e">
        <f t="shared" ref="O34" si="50">N34-M34</f>
        <v>#REF!</v>
      </c>
      <c r="P34" s="86" t="e">
        <f t="shared" ref="P34" si="51">IF(M34=0," ",O34/M34)</f>
        <v>#REF!</v>
      </c>
      <c r="Q34" s="78" t="e">
        <f t="shared" ref="Q34" si="52">N34-L34</f>
        <v>#REF!</v>
      </c>
      <c r="R34" s="87" t="e">
        <f t="shared" ref="R34" si="53">IF(L34=0," ",Q34/L34)</f>
        <v>#REF!</v>
      </c>
    </row>
    <row r="35" spans="1:18">
      <c r="A35" s="1311"/>
      <c r="B35" s="1295"/>
      <c r="C35" s="1308"/>
      <c r="D35" s="4" t="s">
        <v>16</v>
      </c>
      <c r="E35" s="11">
        <f>E34/E29</f>
        <v>9.9821774033847732E-2</v>
      </c>
      <c r="F35" s="11">
        <f>F34/F29</f>
        <v>2.6644082293667604E-2</v>
      </c>
      <c r="G35" s="11">
        <f>G34/G29</f>
        <v>0.31048031586614028</v>
      </c>
      <c r="H35" s="78"/>
      <c r="I35" s="86"/>
      <c r="J35" s="78"/>
      <c r="K35" s="110"/>
      <c r="L35" s="19" t="e">
        <f t="shared" ref="L35:N35" si="54">L34/L29</f>
        <v>#REF!</v>
      </c>
      <c r="M35" s="11" t="e">
        <f t="shared" si="54"/>
        <v>#REF!</v>
      </c>
      <c r="N35" s="11" t="e">
        <f t="shared" si="54"/>
        <v>#REF!</v>
      </c>
      <c r="O35" s="78"/>
      <c r="P35" s="86"/>
      <c r="Q35" s="78"/>
      <c r="R35" s="87"/>
    </row>
    <row r="36" spans="1:18" ht="25.5" customHeight="1" thickBot="1">
      <c r="A36" s="1312"/>
      <c r="B36" s="1314"/>
      <c r="C36" s="5" t="s">
        <v>20</v>
      </c>
      <c r="D36" s="5" t="s">
        <v>14</v>
      </c>
      <c r="E36" s="10">
        <f>E29-E30</f>
        <v>45.439999999999991</v>
      </c>
      <c r="F36" s="10">
        <f>F29-F30</f>
        <v>46.116399999999999</v>
      </c>
      <c r="G36" s="10">
        <f>G29-G30</f>
        <v>22.710999999999999</v>
      </c>
      <c r="H36" s="89">
        <f>G36-F36</f>
        <v>-23.4054</v>
      </c>
      <c r="I36" s="90">
        <f>IF(F36=0," ",H36/F36)</f>
        <v>-0.5075287750127937</v>
      </c>
      <c r="J36" s="91">
        <f>G36-E36</f>
        <v>-22.728999999999992</v>
      </c>
      <c r="K36" s="111">
        <f>IF(E36=0," ",J36/E36)</f>
        <v>-0.50019806338028161</v>
      </c>
      <c r="L36" s="20" t="e">
        <f t="shared" ref="L36:N36" si="55">L29-L30</f>
        <v>#REF!</v>
      </c>
      <c r="M36" s="10" t="e">
        <f t="shared" si="55"/>
        <v>#REF!</v>
      </c>
      <c r="N36" s="10" t="e">
        <f t="shared" si="55"/>
        <v>#REF!</v>
      </c>
      <c r="O36" s="89" t="e">
        <f t="shared" ref="O36:O46" si="56">N36-M36</f>
        <v>#REF!</v>
      </c>
      <c r="P36" s="90" t="e">
        <f t="shared" ref="P36:P46" si="57">IF(M36=0," ",O36/M36)</f>
        <v>#REF!</v>
      </c>
      <c r="Q36" s="91" t="e">
        <f t="shared" ref="Q36:Q46" si="58">N36-L36</f>
        <v>#REF!</v>
      </c>
      <c r="R36" s="92" t="e">
        <f t="shared" ref="R36:R46" si="59">IF(L36=0," ",Q36/L36)</f>
        <v>#REF!</v>
      </c>
    </row>
    <row r="37" spans="1:18" ht="22.5" customHeight="1" thickTop="1">
      <c r="A37" s="1310">
        <v>3</v>
      </c>
      <c r="B37" s="1318" t="s">
        <v>87</v>
      </c>
      <c r="C37" s="3" t="s">
        <v>19</v>
      </c>
      <c r="D37" s="3" t="s">
        <v>14</v>
      </c>
      <c r="E37" s="8">
        <f>E21+E29</f>
        <v>2929.5679999999998</v>
      </c>
      <c r="F37" s="8">
        <f t="shared" ref="F37:G42" si="60">F21+F29</f>
        <v>2883.8842312426036</v>
      </c>
      <c r="G37" s="7">
        <f t="shared" si="60"/>
        <v>3179.067</v>
      </c>
      <c r="H37" s="83">
        <f>G37-F37</f>
        <v>295.18276875739639</v>
      </c>
      <c r="I37" s="84">
        <f>IF(F37=0," ",H37/F37)</f>
        <v>0.10235597031237571</v>
      </c>
      <c r="J37" s="83">
        <f>G37-E37</f>
        <v>249.49900000000025</v>
      </c>
      <c r="K37" s="109">
        <f>IF(E37=0," ",J37/E37)</f>
        <v>8.5165799189505162E-2</v>
      </c>
      <c r="L37" s="17" t="e">
        <f>E37+'01-2021'!#REF!</f>
        <v>#REF!</v>
      </c>
      <c r="M37" s="12" t="e">
        <f>F37+'01-2021'!#REF!</f>
        <v>#REF!</v>
      </c>
      <c r="N37" s="12" t="e">
        <f>G37+'01-2021'!#REF!</f>
        <v>#REF!</v>
      </c>
      <c r="O37" s="83" t="e">
        <f t="shared" si="56"/>
        <v>#REF!</v>
      </c>
      <c r="P37" s="84" t="e">
        <f t="shared" si="57"/>
        <v>#REF!</v>
      </c>
      <c r="Q37" s="83" t="e">
        <f t="shared" si="58"/>
        <v>#REF!</v>
      </c>
      <c r="R37" s="85" t="e">
        <f t="shared" si="59"/>
        <v>#REF!</v>
      </c>
    </row>
    <row r="38" spans="1:18">
      <c r="A38" s="1311"/>
      <c r="B38" s="1319"/>
      <c r="C38" s="1307" t="s">
        <v>15</v>
      </c>
      <c r="D38" s="4" t="s">
        <v>14</v>
      </c>
      <c r="E38" s="9">
        <f>E22+E30</f>
        <v>585.92999999999995</v>
      </c>
      <c r="F38" s="9">
        <f t="shared" si="60"/>
        <v>588.01089999999999</v>
      </c>
      <c r="G38" s="9">
        <f t="shared" si="60"/>
        <v>644.30099999999993</v>
      </c>
      <c r="H38" s="78">
        <f>G38-F38</f>
        <v>56.290099999999939</v>
      </c>
      <c r="I38" s="86">
        <f>IF(F38=0," ",H38/F38)</f>
        <v>9.5729688004082811E-2</v>
      </c>
      <c r="J38" s="78">
        <f>G38-E38</f>
        <v>58.370999999999981</v>
      </c>
      <c r="K38" s="110">
        <f>IF(E38=0," ",J38/E38)</f>
        <v>9.9621115150273901E-2</v>
      </c>
      <c r="L38" s="18" t="e">
        <f>E38+'01-2021'!#REF!</f>
        <v>#REF!</v>
      </c>
      <c r="M38" s="13" t="e">
        <f>F38+'01-2021'!#REF!</f>
        <v>#REF!</v>
      </c>
      <c r="N38" s="13" t="e">
        <f>G38+'01-2021'!#REF!</f>
        <v>#REF!</v>
      </c>
      <c r="O38" s="78" t="e">
        <f t="shared" si="56"/>
        <v>#REF!</v>
      </c>
      <c r="P38" s="86" t="e">
        <f t="shared" si="57"/>
        <v>#REF!</v>
      </c>
      <c r="Q38" s="78" t="e">
        <f t="shared" si="58"/>
        <v>#REF!</v>
      </c>
      <c r="R38" s="87" t="e">
        <f t="shared" si="59"/>
        <v>#REF!</v>
      </c>
    </row>
    <row r="39" spans="1:18">
      <c r="A39" s="1311"/>
      <c r="B39" s="1319"/>
      <c r="C39" s="1308"/>
      <c r="D39" s="4" t="s">
        <v>16</v>
      </c>
      <c r="E39" s="11">
        <f>E38/E37</f>
        <v>0.20000559809500923</v>
      </c>
      <c r="F39" s="11">
        <f>F38/F37</f>
        <v>0.20389545933563316</v>
      </c>
      <c r="G39" s="11">
        <f>G38/G37</f>
        <v>0.20266983992473261</v>
      </c>
      <c r="H39" s="78"/>
      <c r="I39" s="86"/>
      <c r="J39" s="78"/>
      <c r="K39" s="110"/>
      <c r="L39" s="19" t="e">
        <f t="shared" ref="L39:N39" si="61">L38/L37</f>
        <v>#REF!</v>
      </c>
      <c r="M39" s="11" t="e">
        <f t="shared" si="61"/>
        <v>#REF!</v>
      </c>
      <c r="N39" s="11" t="e">
        <f t="shared" si="61"/>
        <v>#REF!</v>
      </c>
      <c r="O39" s="88"/>
      <c r="P39" s="86" t="e">
        <f t="shared" ref="P39" si="62">N39-M39</f>
        <v>#REF!</v>
      </c>
      <c r="Q39" s="78"/>
      <c r="R39" s="87" t="e">
        <f t="shared" ref="R39" si="63">N39-L39</f>
        <v>#REF!</v>
      </c>
    </row>
    <row r="40" spans="1:18">
      <c r="A40" s="1311"/>
      <c r="B40" s="1319"/>
      <c r="C40" s="1307" t="s">
        <v>17</v>
      </c>
      <c r="D40" s="4" t="s">
        <v>14</v>
      </c>
      <c r="E40" s="9">
        <f>E24+E32</f>
        <v>269.95400000000001</v>
      </c>
      <c r="F40" s="9">
        <f t="shared" si="60"/>
        <v>568.82105074217486</v>
      </c>
      <c r="G40" s="9">
        <f t="shared" si="60"/>
        <v>625.96425125303313</v>
      </c>
      <c r="H40" s="78">
        <f>G40-F40</f>
        <v>57.143200510858264</v>
      </c>
      <c r="I40" s="86">
        <f>IF(F40=0," ",H40/F40)</f>
        <v>0.10045901155785306</v>
      </c>
      <c r="J40" s="78">
        <f>G40-E40</f>
        <v>356.01025125303312</v>
      </c>
      <c r="K40" s="110">
        <f>IF(E40=0," ",J40/E40)</f>
        <v>1.3187811673582652</v>
      </c>
      <c r="L40" s="18" t="e">
        <f>E40+'01-2021'!#REF!</f>
        <v>#REF!</v>
      </c>
      <c r="M40" s="13" t="e">
        <f>F40+'01-2021'!#REF!</f>
        <v>#REF!</v>
      </c>
      <c r="N40" s="13" t="e">
        <f>G40+'01-2021'!#REF!</f>
        <v>#REF!</v>
      </c>
      <c r="O40" s="78" t="e">
        <f t="shared" ref="O40" si="64">N40-M40</f>
        <v>#REF!</v>
      </c>
      <c r="P40" s="86" t="e">
        <f t="shared" ref="P40" si="65">IF(M40=0," ",O40/M40)</f>
        <v>#REF!</v>
      </c>
      <c r="Q40" s="78" t="e">
        <f t="shared" ref="Q40" si="66">N40-L40</f>
        <v>#REF!</v>
      </c>
      <c r="R40" s="87" t="e">
        <f t="shared" ref="R40" si="67">IF(L40=0," ",Q40/L40)</f>
        <v>#REF!</v>
      </c>
    </row>
    <row r="41" spans="1:18">
      <c r="A41" s="1311"/>
      <c r="B41" s="1319"/>
      <c r="C41" s="1308"/>
      <c r="D41" s="4" t="s">
        <v>16</v>
      </c>
      <c r="E41" s="11">
        <f>E40/E37</f>
        <v>9.214805732449291E-2</v>
      </c>
      <c r="F41" s="11">
        <f>F40/F37</f>
        <v>0.19724129165097662</v>
      </c>
      <c r="G41" s="11">
        <f>G40/G37</f>
        <v>0.19690187443455365</v>
      </c>
      <c r="H41" s="78"/>
      <c r="I41" s="86"/>
      <c r="J41" s="78"/>
      <c r="K41" s="110"/>
      <c r="L41" s="19" t="e">
        <f t="shared" ref="L41:N41" si="68">L40/L37</f>
        <v>#REF!</v>
      </c>
      <c r="M41" s="11" t="e">
        <f t="shared" si="68"/>
        <v>#REF!</v>
      </c>
      <c r="N41" s="11" t="e">
        <f t="shared" si="68"/>
        <v>#REF!</v>
      </c>
      <c r="O41" s="78"/>
      <c r="P41" s="86"/>
      <c r="Q41" s="78"/>
      <c r="R41" s="87"/>
    </row>
    <row r="42" spans="1:18">
      <c r="A42" s="1311"/>
      <c r="B42" s="1319"/>
      <c r="C42" s="1307" t="s">
        <v>18</v>
      </c>
      <c r="D42" s="4" t="s">
        <v>14</v>
      </c>
      <c r="E42" s="9">
        <f>E26+E34</f>
        <v>315.97599999999994</v>
      </c>
      <c r="F42" s="9">
        <f t="shared" si="60"/>
        <v>19.189849257825095</v>
      </c>
      <c r="G42" s="9">
        <f t="shared" si="60"/>
        <v>18.66399999999992</v>
      </c>
      <c r="H42" s="78">
        <f>G42-F42</f>
        <v>-0.52584925782517544</v>
      </c>
      <c r="I42" s="86">
        <f>IF(F42=0," ",H42/F42)</f>
        <v>-2.7402469438927379E-2</v>
      </c>
      <c r="J42" s="78">
        <f>G42-E42</f>
        <v>-297.31200000000001</v>
      </c>
      <c r="K42" s="110">
        <f>IF(E42=0," ",J42/E42)</f>
        <v>-0.94093222270045851</v>
      </c>
      <c r="L42" s="18" t="e">
        <f>E42+'01-2021'!#REF!</f>
        <v>#REF!</v>
      </c>
      <c r="M42" s="13" t="e">
        <f>F42+'01-2021'!#REF!</f>
        <v>#REF!</v>
      </c>
      <c r="N42" s="13" t="e">
        <f>G42+'01-2021'!#REF!</f>
        <v>#REF!</v>
      </c>
      <c r="O42" s="78" t="e">
        <f t="shared" ref="O42" si="69">N42-M42</f>
        <v>#REF!</v>
      </c>
      <c r="P42" s="86" t="e">
        <f t="shared" ref="P42" si="70">IF(M42=0," ",O42/M42)</f>
        <v>#REF!</v>
      </c>
      <c r="Q42" s="78" t="e">
        <f t="shared" ref="Q42" si="71">N42-L42</f>
        <v>#REF!</v>
      </c>
      <c r="R42" s="87" t="e">
        <f t="shared" ref="R42" si="72">IF(L42=0," ",Q42/L42)</f>
        <v>#REF!</v>
      </c>
    </row>
    <row r="43" spans="1:18">
      <c r="A43" s="1311"/>
      <c r="B43" s="1319"/>
      <c r="C43" s="1308"/>
      <c r="D43" s="4" t="s">
        <v>16</v>
      </c>
      <c r="E43" s="11">
        <f>E42/E37</f>
        <v>0.10785754077051632</v>
      </c>
      <c r="F43" s="11">
        <f>F42/F37</f>
        <v>6.654167684656538E-3</v>
      </c>
      <c r="G43" s="11">
        <f>G42/G37</f>
        <v>5.8709048912778247E-3</v>
      </c>
      <c r="H43" s="78"/>
      <c r="I43" s="86"/>
      <c r="J43" s="78"/>
      <c r="K43" s="110"/>
      <c r="L43" s="19" t="e">
        <f t="shared" ref="L43:N43" si="73">L42/L37</f>
        <v>#REF!</v>
      </c>
      <c r="M43" s="11" t="e">
        <f t="shared" si="73"/>
        <v>#REF!</v>
      </c>
      <c r="N43" s="11" t="e">
        <f t="shared" si="73"/>
        <v>#REF!</v>
      </c>
      <c r="O43" s="78"/>
      <c r="P43" s="86"/>
      <c r="Q43" s="78"/>
      <c r="R43" s="87"/>
    </row>
    <row r="44" spans="1:18" ht="25.5" customHeight="1" thickBot="1">
      <c r="A44" s="1312"/>
      <c r="B44" s="1320"/>
      <c r="C44" s="5" t="s">
        <v>20</v>
      </c>
      <c r="D44" s="5" t="s">
        <v>14</v>
      </c>
      <c r="E44" s="10">
        <f>E37-E38</f>
        <v>2343.6379999999999</v>
      </c>
      <c r="F44" s="10">
        <f>F37-F38</f>
        <v>2295.8733312426039</v>
      </c>
      <c r="G44" s="10">
        <f>G37-G38</f>
        <v>2534.7660000000001</v>
      </c>
      <c r="H44" s="89">
        <f>G44-F44</f>
        <v>238.89266875739622</v>
      </c>
      <c r="I44" s="90">
        <f>IF(F44=0," ",H44/F44)</f>
        <v>0.10405307013523236</v>
      </c>
      <c r="J44" s="91">
        <f>G44-E44</f>
        <v>191.12800000000016</v>
      </c>
      <c r="K44" s="111">
        <f>IF(E44=0," ",J44/E44)</f>
        <v>8.1551843757440429E-2</v>
      </c>
      <c r="L44" s="20" t="e">
        <f t="shared" ref="L44:N44" si="74">L37-L38</f>
        <v>#REF!</v>
      </c>
      <c r="M44" s="10" t="e">
        <f t="shared" si="74"/>
        <v>#REF!</v>
      </c>
      <c r="N44" s="10" t="e">
        <f t="shared" si="74"/>
        <v>#REF!</v>
      </c>
      <c r="O44" s="89" t="e">
        <f t="shared" ref="O44" si="75">N44-M44</f>
        <v>#REF!</v>
      </c>
      <c r="P44" s="90" t="e">
        <f t="shared" ref="P44" si="76">IF(M44=0," ",O44/M44)</f>
        <v>#REF!</v>
      </c>
      <c r="Q44" s="91" t="e">
        <f t="shared" ref="Q44" si="77">N44-L44</f>
        <v>#REF!</v>
      </c>
      <c r="R44" s="92" t="e">
        <f t="shared" ref="R44" si="78">IF(L44=0," ",Q44/L44)</f>
        <v>#REF!</v>
      </c>
    </row>
    <row r="45" spans="1:18" ht="19.5" customHeight="1" thickTop="1">
      <c r="A45" s="1310">
        <v>5</v>
      </c>
      <c r="B45" s="1313" t="s">
        <v>6</v>
      </c>
      <c r="C45" s="3" t="s">
        <v>19</v>
      </c>
      <c r="D45" s="3" t="s">
        <v>14</v>
      </c>
      <c r="E45" s="8">
        <v>7614.5129999999999</v>
      </c>
      <c r="F45" s="8">
        <v>7272.9705047124753</v>
      </c>
      <c r="G45" s="7">
        <v>8153.8429999999998</v>
      </c>
      <c r="H45" s="83">
        <f>G45-F45</f>
        <v>880.87249528752454</v>
      </c>
      <c r="I45" s="84">
        <f>IF(F45=0," ",H45/F45)</f>
        <v>0.12111591745309139</v>
      </c>
      <c r="J45" s="83">
        <f>G45-E45</f>
        <v>539.32999999999993</v>
      </c>
      <c r="K45" s="109">
        <f>IF(E45=0," ",J45/E45)</f>
        <v>7.0829217837043545E-2</v>
      </c>
      <c r="L45" s="17" t="e">
        <f>E45+'01-2021'!#REF!</f>
        <v>#REF!</v>
      </c>
      <c r="M45" s="12" t="e">
        <f>F45+'01-2021'!#REF!</f>
        <v>#REF!</v>
      </c>
      <c r="N45" s="12" t="e">
        <f>G45+'01-2021'!#REF!</f>
        <v>#REF!</v>
      </c>
      <c r="O45" s="83" t="e">
        <f t="shared" si="56"/>
        <v>#REF!</v>
      </c>
      <c r="P45" s="84" t="e">
        <f t="shared" si="57"/>
        <v>#REF!</v>
      </c>
      <c r="Q45" s="83" t="e">
        <f t="shared" si="58"/>
        <v>#REF!</v>
      </c>
      <c r="R45" s="85" t="e">
        <f t="shared" si="59"/>
        <v>#REF!</v>
      </c>
    </row>
    <row r="46" spans="1:18">
      <c r="A46" s="1311"/>
      <c r="B46" s="1295"/>
      <c r="C46" s="1307" t="s">
        <v>15</v>
      </c>
      <c r="D46" s="4" t="s">
        <v>14</v>
      </c>
      <c r="E46" s="9">
        <v>1330.41</v>
      </c>
      <c r="F46" s="9">
        <v>1330.41</v>
      </c>
      <c r="G46" s="9">
        <v>1559.866</v>
      </c>
      <c r="H46" s="78">
        <f>G46-F46</f>
        <v>229.4559999999999</v>
      </c>
      <c r="I46" s="86">
        <f>IF(F46=0," ",H46/F46)</f>
        <v>0.1724701407836681</v>
      </c>
      <c r="J46" s="78">
        <f>G46-E46</f>
        <v>229.4559999999999</v>
      </c>
      <c r="K46" s="110">
        <f>IF(E46=0," ",J46/E46)</f>
        <v>0.1724701407836681</v>
      </c>
      <c r="L46" s="18" t="e">
        <f>E46+'01-2021'!#REF!</f>
        <v>#REF!</v>
      </c>
      <c r="M46" s="13" t="e">
        <f>F46+'01-2021'!#REF!</f>
        <v>#REF!</v>
      </c>
      <c r="N46" s="13" t="e">
        <f>G46+'01-2021'!#REF!</f>
        <v>#REF!</v>
      </c>
      <c r="O46" s="78" t="e">
        <f t="shared" si="56"/>
        <v>#REF!</v>
      </c>
      <c r="P46" s="86" t="e">
        <f t="shared" si="57"/>
        <v>#REF!</v>
      </c>
      <c r="Q46" s="78" t="e">
        <f t="shared" si="58"/>
        <v>#REF!</v>
      </c>
      <c r="R46" s="87" t="e">
        <f t="shared" si="59"/>
        <v>#REF!</v>
      </c>
    </row>
    <row r="47" spans="1:18">
      <c r="A47" s="1311"/>
      <c r="B47" s="1295"/>
      <c r="C47" s="1308"/>
      <c r="D47" s="4" t="s">
        <v>16</v>
      </c>
      <c r="E47" s="11">
        <f>E46/E45</f>
        <v>0.17472030056288565</v>
      </c>
      <c r="F47" s="11">
        <f>F46/F45</f>
        <v>0.18292525717490113</v>
      </c>
      <c r="G47" s="11">
        <f>G46/G45</f>
        <v>0.19130439474981306</v>
      </c>
      <c r="H47" s="78"/>
      <c r="I47" s="86"/>
      <c r="J47" s="78"/>
      <c r="K47" s="110"/>
      <c r="L47" s="19" t="e">
        <f t="shared" ref="L47:N47" si="79">L46/L45</f>
        <v>#REF!</v>
      </c>
      <c r="M47" s="11" t="e">
        <f t="shared" si="79"/>
        <v>#REF!</v>
      </c>
      <c r="N47" s="11" t="e">
        <f t="shared" si="79"/>
        <v>#REF!</v>
      </c>
      <c r="O47" s="88"/>
      <c r="P47" s="86" t="e">
        <f t="shared" ref="P47" si="80">N47-M47</f>
        <v>#REF!</v>
      </c>
      <c r="Q47" s="78"/>
      <c r="R47" s="87" t="e">
        <f t="shared" ref="R47" si="81">N47-L47</f>
        <v>#REF!</v>
      </c>
    </row>
    <row r="48" spans="1:18">
      <c r="A48" s="1311"/>
      <c r="B48" s="1295"/>
      <c r="C48" s="1307" t="s">
        <v>17</v>
      </c>
      <c r="D48" s="4" t="s">
        <v>14</v>
      </c>
      <c r="E48" s="9">
        <v>1598.2429999999999</v>
      </c>
      <c r="F48" s="9">
        <v>1289.607874645644</v>
      </c>
      <c r="G48" s="441">
        <f>F49*G45</f>
        <v>1445.7999155380824</v>
      </c>
      <c r="H48" s="78">
        <f>G48-F48</f>
        <v>156.1920408924384</v>
      </c>
      <c r="I48" s="86">
        <f>IF(F48=0," ",H48/F48)</f>
        <v>0.12111591745309136</v>
      </c>
      <c r="J48" s="78">
        <f>G48-E48</f>
        <v>-152.44308446191758</v>
      </c>
      <c r="K48" s="110">
        <f>IF(E48=0," ",J48/E48)</f>
        <v>-9.5381668783731624E-2</v>
      </c>
      <c r="L48" s="18" t="e">
        <f>E48+'01-2021'!#REF!</f>
        <v>#REF!</v>
      </c>
      <c r="M48" s="13" t="e">
        <f>F48+'01-2021'!#REF!</f>
        <v>#REF!</v>
      </c>
      <c r="N48" s="13" t="e">
        <f>G48+'01-2021'!#REF!</f>
        <v>#REF!</v>
      </c>
      <c r="O48" s="78" t="e">
        <f t="shared" ref="O48" si="82">N48-M48</f>
        <v>#REF!</v>
      </c>
      <c r="P48" s="86" t="e">
        <f t="shared" ref="P48" si="83">IF(M48=0," ",O48/M48)</f>
        <v>#REF!</v>
      </c>
      <c r="Q48" s="78" t="e">
        <f t="shared" ref="Q48" si="84">N48-L48</f>
        <v>#REF!</v>
      </c>
      <c r="R48" s="87" t="e">
        <f t="shared" ref="R48" si="85">IF(L48=0," ",Q48/L48)</f>
        <v>#REF!</v>
      </c>
    </row>
    <row r="49" spans="1:18">
      <c r="A49" s="1311"/>
      <c r="B49" s="1295"/>
      <c r="C49" s="1308"/>
      <c r="D49" s="4" t="s">
        <v>16</v>
      </c>
      <c r="E49" s="11">
        <f>E48/E45</f>
        <v>0.20989431628785715</v>
      </c>
      <c r="F49" s="11">
        <f>F48/F45</f>
        <v>0.17731515256524835</v>
      </c>
      <c r="G49" s="442">
        <f>G48/G45</f>
        <v>0.17731515256524835</v>
      </c>
      <c r="H49" s="78"/>
      <c r="I49" s="86"/>
      <c r="J49" s="78"/>
      <c r="K49" s="110"/>
      <c r="L49" s="19" t="e">
        <f t="shared" ref="L49:N49" si="86">L48/L45</f>
        <v>#REF!</v>
      </c>
      <c r="M49" s="11" t="e">
        <f t="shared" si="86"/>
        <v>#REF!</v>
      </c>
      <c r="N49" s="11" t="e">
        <f t="shared" si="86"/>
        <v>#REF!</v>
      </c>
      <c r="O49" s="78"/>
      <c r="P49" s="86"/>
      <c r="Q49" s="78"/>
      <c r="R49" s="87"/>
    </row>
    <row r="50" spans="1:18">
      <c r="A50" s="1311"/>
      <c r="B50" s="1295"/>
      <c r="C50" s="1307" t="s">
        <v>18</v>
      </c>
      <c r="D50" s="4" t="s">
        <v>14</v>
      </c>
      <c r="E50" s="9">
        <v>-267.83299999999986</v>
      </c>
      <c r="F50" s="9">
        <v>40.802125354356122</v>
      </c>
      <c r="G50" s="9">
        <v>114.37400000000002</v>
      </c>
      <c r="H50" s="78">
        <f>G50-F50</f>
        <v>73.571874645643902</v>
      </c>
      <c r="I50" s="86">
        <f>IF(F50=0," ",H50/F50)</f>
        <v>1.8031382925936041</v>
      </c>
      <c r="J50" s="78">
        <f>G50-E50</f>
        <v>382.20699999999988</v>
      </c>
      <c r="K50" s="110">
        <f>IF(E50=0," ",J50/E50)</f>
        <v>-1.4270347567327406</v>
      </c>
      <c r="L50" s="18" t="e">
        <f>E50+'01-2021'!#REF!</f>
        <v>#REF!</v>
      </c>
      <c r="M50" s="13" t="e">
        <f>F50+'01-2021'!#REF!</f>
        <v>#REF!</v>
      </c>
      <c r="N50" s="13" t="e">
        <f>G50+'01-2021'!#REF!</f>
        <v>#REF!</v>
      </c>
      <c r="O50" s="78" t="e">
        <f t="shared" ref="O50" si="87">N50-M50</f>
        <v>#REF!</v>
      </c>
      <c r="P50" s="86" t="e">
        <f t="shared" ref="P50" si="88">IF(M50=0," ",O50/M50)</f>
        <v>#REF!</v>
      </c>
      <c r="Q50" s="78" t="e">
        <f t="shared" ref="Q50" si="89">N50-L50</f>
        <v>#REF!</v>
      </c>
      <c r="R50" s="87" t="e">
        <f t="shared" ref="R50" si="90">IF(L50=0," ",Q50/L50)</f>
        <v>#REF!</v>
      </c>
    </row>
    <row r="51" spans="1:18">
      <c r="A51" s="1311"/>
      <c r="B51" s="1295"/>
      <c r="C51" s="1308"/>
      <c r="D51" s="4" t="s">
        <v>16</v>
      </c>
      <c r="E51" s="11">
        <f>E50/E45</f>
        <v>-3.5174015724971495E-2</v>
      </c>
      <c r="F51" s="11">
        <f>F50/F45</f>
        <v>5.6101046096527739E-3</v>
      </c>
      <c r="G51" s="11">
        <f>G50/G45</f>
        <v>1.4027005425539838E-2</v>
      </c>
      <c r="H51" s="78"/>
      <c r="I51" s="86"/>
      <c r="J51" s="78"/>
      <c r="K51" s="110"/>
      <c r="L51" s="19" t="e">
        <f t="shared" ref="L51:N51" si="91">L50/L45</f>
        <v>#REF!</v>
      </c>
      <c r="M51" s="11" t="e">
        <f t="shared" si="91"/>
        <v>#REF!</v>
      </c>
      <c r="N51" s="11" t="e">
        <f t="shared" si="91"/>
        <v>#REF!</v>
      </c>
      <c r="O51" s="78"/>
      <c r="P51" s="86"/>
      <c r="Q51" s="78"/>
      <c r="R51" s="87"/>
    </row>
    <row r="52" spans="1:18" ht="25.5" customHeight="1" thickBot="1">
      <c r="A52" s="1312"/>
      <c r="B52" s="1314"/>
      <c r="C52" s="5" t="s">
        <v>20</v>
      </c>
      <c r="D52" s="5" t="s">
        <v>14</v>
      </c>
      <c r="E52" s="10">
        <f>E45-E46</f>
        <v>6284.1030000000001</v>
      </c>
      <c r="F52" s="10">
        <f>F45-F46</f>
        <v>5942.5605047124754</v>
      </c>
      <c r="G52" s="10">
        <f>G45-G46</f>
        <v>6593.9769999999999</v>
      </c>
      <c r="H52" s="89">
        <f>G52-F52</f>
        <v>651.41649528752441</v>
      </c>
      <c r="I52" s="90">
        <f>IF(F52=0," ",H52/F52)</f>
        <v>0.10961882420396871</v>
      </c>
      <c r="J52" s="91">
        <f>G52-E52</f>
        <v>309.8739999999998</v>
      </c>
      <c r="K52" s="111">
        <f>IF(E52=0," ",J52/E52)</f>
        <v>4.9310776732972038E-2</v>
      </c>
      <c r="L52" s="20" t="e">
        <f t="shared" ref="L52:N52" si="92">L45-L46</f>
        <v>#REF!</v>
      </c>
      <c r="M52" s="10" t="e">
        <f t="shared" si="92"/>
        <v>#REF!</v>
      </c>
      <c r="N52" s="10" t="e">
        <f t="shared" si="92"/>
        <v>#REF!</v>
      </c>
      <c r="O52" s="89" t="e">
        <f t="shared" ref="O52:O54" si="93">N52-M52</f>
        <v>#REF!</v>
      </c>
      <c r="P52" s="90" t="e">
        <f t="shared" ref="P52:P54" si="94">IF(M52=0," ",O52/M52)</f>
        <v>#REF!</v>
      </c>
      <c r="Q52" s="91" t="e">
        <f t="shared" ref="Q52:Q54" si="95">N52-L52</f>
        <v>#REF!</v>
      </c>
      <c r="R52" s="92" t="e">
        <f t="shared" ref="R52:R54" si="96">IF(L52=0," ",Q52/L52)</f>
        <v>#REF!</v>
      </c>
    </row>
    <row r="53" spans="1:18" ht="22.5" customHeight="1" thickTop="1">
      <c r="A53" s="1310">
        <v>6</v>
      </c>
      <c r="B53" s="1313" t="s">
        <v>7</v>
      </c>
      <c r="C53" s="3" t="s">
        <v>19</v>
      </c>
      <c r="D53" s="3" t="s">
        <v>14</v>
      </c>
      <c r="E53" s="8">
        <v>20463.739000000001</v>
      </c>
      <c r="F53" s="8">
        <v>20635.486389015608</v>
      </c>
      <c r="G53" s="7">
        <v>22204.29</v>
      </c>
      <c r="H53" s="83">
        <f>G53-F53</f>
        <v>1568.8036109843924</v>
      </c>
      <c r="I53" s="84">
        <f>IF(F53=0," ",H53/F53)</f>
        <v>7.602455214331541E-2</v>
      </c>
      <c r="J53" s="83">
        <f>G53-E53</f>
        <v>1740.5509999999995</v>
      </c>
      <c r="K53" s="109">
        <f>IF(E53=0," ",J53/E53)</f>
        <v>8.50553752664652E-2</v>
      </c>
      <c r="L53" s="17" t="e">
        <f>E53+'01-2021'!#REF!</f>
        <v>#REF!</v>
      </c>
      <c r="M53" s="12" t="e">
        <f>F53+'01-2021'!#REF!</f>
        <v>#REF!</v>
      </c>
      <c r="N53" s="12" t="e">
        <f>G53+'01-2021'!#REF!</f>
        <v>#REF!</v>
      </c>
      <c r="O53" s="83" t="e">
        <f t="shared" si="93"/>
        <v>#REF!</v>
      </c>
      <c r="P53" s="84" t="e">
        <f t="shared" si="94"/>
        <v>#REF!</v>
      </c>
      <c r="Q53" s="83" t="e">
        <f t="shared" si="95"/>
        <v>#REF!</v>
      </c>
      <c r="R53" s="85" t="e">
        <f t="shared" si="96"/>
        <v>#REF!</v>
      </c>
    </row>
    <row r="54" spans="1:18">
      <c r="A54" s="1311"/>
      <c r="B54" s="1295"/>
      <c r="C54" s="1307" t="s">
        <v>15</v>
      </c>
      <c r="D54" s="4" t="s">
        <v>14</v>
      </c>
      <c r="E54" s="9">
        <v>3146.9189999999999</v>
      </c>
      <c r="F54" s="9">
        <v>3055.7</v>
      </c>
      <c r="G54" s="9">
        <v>4204.6000000000004</v>
      </c>
      <c r="H54" s="78">
        <f>G54-F54</f>
        <v>1148.9000000000005</v>
      </c>
      <c r="I54" s="86">
        <f>IF(F54=0," ",H54/F54)</f>
        <v>0.37598586248650084</v>
      </c>
      <c r="J54" s="78">
        <f>G54-E54</f>
        <v>1057.6810000000005</v>
      </c>
      <c r="K54" s="110">
        <f>IF(E54=0," ",J54/E54)</f>
        <v>0.33610048431497619</v>
      </c>
      <c r="L54" s="18" t="e">
        <f>E54+'01-2021'!#REF!</f>
        <v>#REF!</v>
      </c>
      <c r="M54" s="13" t="e">
        <f>F54+'01-2021'!#REF!</f>
        <v>#REF!</v>
      </c>
      <c r="N54" s="13" t="e">
        <f>G54+'01-2021'!#REF!</f>
        <v>#REF!</v>
      </c>
      <c r="O54" s="78" t="e">
        <f t="shared" si="93"/>
        <v>#REF!</v>
      </c>
      <c r="P54" s="86" t="e">
        <f t="shared" si="94"/>
        <v>#REF!</v>
      </c>
      <c r="Q54" s="78" t="e">
        <f t="shared" si="95"/>
        <v>#REF!</v>
      </c>
      <c r="R54" s="87" t="e">
        <f t="shared" si="96"/>
        <v>#REF!</v>
      </c>
    </row>
    <row r="55" spans="1:18">
      <c r="A55" s="1311"/>
      <c r="B55" s="1295"/>
      <c r="C55" s="1308"/>
      <c r="D55" s="4" t="s">
        <v>16</v>
      </c>
      <c r="E55" s="11">
        <f>E54/E53</f>
        <v>0.15378025491822386</v>
      </c>
      <c r="F55" s="11">
        <f>F54/F53</f>
        <v>0.14807986312484336</v>
      </c>
      <c r="G55" s="11">
        <f>G54/G53</f>
        <v>0.18935980389375207</v>
      </c>
      <c r="H55" s="78"/>
      <c r="I55" s="86"/>
      <c r="J55" s="78"/>
      <c r="K55" s="110"/>
      <c r="L55" s="19" t="e">
        <f t="shared" ref="L55:N55" si="97">L54/L53</f>
        <v>#REF!</v>
      </c>
      <c r="M55" s="11" t="e">
        <f t="shared" si="97"/>
        <v>#REF!</v>
      </c>
      <c r="N55" s="11" t="e">
        <f t="shared" si="97"/>
        <v>#REF!</v>
      </c>
      <c r="O55" s="88"/>
      <c r="P55" s="86" t="e">
        <f t="shared" ref="P55" si="98">N55-M55</f>
        <v>#REF!</v>
      </c>
      <c r="Q55" s="78"/>
      <c r="R55" s="87" t="e">
        <f t="shared" ref="R55" si="99">N55-L55</f>
        <v>#REF!</v>
      </c>
    </row>
    <row r="56" spans="1:18">
      <c r="A56" s="1311"/>
      <c r="B56" s="1295"/>
      <c r="C56" s="1307" t="s">
        <v>17</v>
      </c>
      <c r="D56" s="4" t="s">
        <v>14</v>
      </c>
      <c r="E56" s="9">
        <v>2401.9459999999999</v>
      </c>
      <c r="F56" s="9">
        <v>2961.9852395537418</v>
      </c>
      <c r="G56" s="441">
        <f>F57*G53</f>
        <v>3187.1688408459258</v>
      </c>
      <c r="H56" s="78">
        <f>G56-F56</f>
        <v>225.18360129218399</v>
      </c>
      <c r="I56" s="86">
        <f>IF(F56=0," ",H56/F56)</f>
        <v>7.6024552143315396E-2</v>
      </c>
      <c r="J56" s="78">
        <f>G56-E56</f>
        <v>785.22284084592593</v>
      </c>
      <c r="K56" s="110">
        <f>IF(E56=0," ",J56/E56)</f>
        <v>0.32691111325813565</v>
      </c>
      <c r="L56" s="18" t="e">
        <f>E56+'01-2021'!#REF!</f>
        <v>#REF!</v>
      </c>
      <c r="M56" s="13" t="e">
        <f>F56+'01-2021'!#REF!</f>
        <v>#REF!</v>
      </c>
      <c r="N56" s="13" t="e">
        <f>G56+'01-2021'!#REF!</f>
        <v>#REF!</v>
      </c>
      <c r="O56" s="78" t="e">
        <f t="shared" ref="O56" si="100">N56-M56</f>
        <v>#REF!</v>
      </c>
      <c r="P56" s="86" t="e">
        <f t="shared" ref="P56" si="101">IF(M56=0," ",O56/M56)</f>
        <v>#REF!</v>
      </c>
      <c r="Q56" s="78" t="e">
        <f t="shared" ref="Q56" si="102">N56-L56</f>
        <v>#REF!</v>
      </c>
      <c r="R56" s="87" t="e">
        <f t="shared" ref="R56" si="103">IF(L56=0," ",Q56/L56)</f>
        <v>#REF!</v>
      </c>
    </row>
    <row r="57" spans="1:18">
      <c r="A57" s="1311"/>
      <c r="B57" s="1295"/>
      <c r="C57" s="1308"/>
      <c r="D57" s="4" t="s">
        <v>16</v>
      </c>
      <c r="E57" s="11">
        <f>E56/E53</f>
        <v>0.11737571516133977</v>
      </c>
      <c r="F57" s="11">
        <f>F56/F53</f>
        <v>0.14353842617106541</v>
      </c>
      <c r="G57" s="442">
        <f>G56/G53</f>
        <v>0.14353842617106541</v>
      </c>
      <c r="H57" s="78"/>
      <c r="I57" s="86"/>
      <c r="J57" s="78"/>
      <c r="K57" s="110"/>
      <c r="L57" s="19" t="e">
        <f t="shared" ref="L57:N57" si="104">L56/L53</f>
        <v>#REF!</v>
      </c>
      <c r="M57" s="11" t="e">
        <f t="shared" si="104"/>
        <v>#REF!</v>
      </c>
      <c r="N57" s="11" t="e">
        <f t="shared" si="104"/>
        <v>#REF!</v>
      </c>
      <c r="O57" s="78"/>
      <c r="P57" s="86"/>
      <c r="Q57" s="78"/>
      <c r="R57" s="87"/>
    </row>
    <row r="58" spans="1:18">
      <c r="A58" s="1311"/>
      <c r="B58" s="1295"/>
      <c r="C58" s="1307" t="s">
        <v>18</v>
      </c>
      <c r="D58" s="4" t="s">
        <v>14</v>
      </c>
      <c r="E58" s="9">
        <v>744.97299999999996</v>
      </c>
      <c r="F58" s="9">
        <v>93.714760446257969</v>
      </c>
      <c r="G58" s="9">
        <v>1018.1630000000005</v>
      </c>
      <c r="H58" s="78">
        <f>G58-F58</f>
        <v>924.4482395537425</v>
      </c>
      <c r="I58" s="86">
        <f>IF(F58=0," ",H58/F58)</f>
        <v>9.8644891706667721</v>
      </c>
      <c r="J58" s="78">
        <f>G58-E58</f>
        <v>273.19000000000051</v>
      </c>
      <c r="K58" s="110">
        <f>IF(E58=0," ",J58/E58)</f>
        <v>0.36671127678452847</v>
      </c>
      <c r="L58" s="18" t="e">
        <f>E58+'01-2021'!#REF!</f>
        <v>#REF!</v>
      </c>
      <c r="M58" s="13" t="e">
        <f>F58+'01-2021'!#REF!</f>
        <v>#REF!</v>
      </c>
      <c r="N58" s="13" t="e">
        <f>G58+'01-2021'!#REF!</f>
        <v>#REF!</v>
      </c>
      <c r="O58" s="78" t="e">
        <f t="shared" ref="O58" si="105">N58-M58</f>
        <v>#REF!</v>
      </c>
      <c r="P58" s="86" t="e">
        <f t="shared" ref="P58" si="106">IF(M58=0," ",O58/M58)</f>
        <v>#REF!</v>
      </c>
      <c r="Q58" s="78" t="e">
        <f t="shared" ref="Q58" si="107">N58-L58</f>
        <v>#REF!</v>
      </c>
      <c r="R58" s="87" t="e">
        <f t="shared" ref="R58" si="108">IF(L58=0," ",Q58/L58)</f>
        <v>#REF!</v>
      </c>
    </row>
    <row r="59" spans="1:18">
      <c r="A59" s="1311"/>
      <c r="B59" s="1295"/>
      <c r="C59" s="1308"/>
      <c r="D59" s="4" t="s">
        <v>16</v>
      </c>
      <c r="E59" s="11">
        <f>E58/E53</f>
        <v>3.6404539756884111E-2</v>
      </c>
      <c r="F59" s="11">
        <f>F58/F53</f>
        <v>4.5414369537779779E-3</v>
      </c>
      <c r="G59" s="11">
        <f>G58/G53</f>
        <v>4.5854337157369161E-2</v>
      </c>
      <c r="H59" s="78"/>
      <c r="I59" s="86"/>
      <c r="J59" s="78"/>
      <c r="K59" s="110"/>
      <c r="L59" s="19" t="e">
        <f t="shared" ref="L59:N59" si="109">L58/L53</f>
        <v>#REF!</v>
      </c>
      <c r="M59" s="11" t="e">
        <f t="shared" si="109"/>
        <v>#REF!</v>
      </c>
      <c r="N59" s="11" t="e">
        <f t="shared" si="109"/>
        <v>#REF!</v>
      </c>
      <c r="O59" s="78"/>
      <c r="P59" s="86"/>
      <c r="Q59" s="78"/>
      <c r="R59" s="87"/>
    </row>
    <row r="60" spans="1:18" ht="25.5" customHeight="1" thickBot="1">
      <c r="A60" s="1312"/>
      <c r="B60" s="1314"/>
      <c r="C60" s="5" t="s">
        <v>20</v>
      </c>
      <c r="D60" s="5" t="s">
        <v>14</v>
      </c>
      <c r="E60" s="10">
        <f>E53-E54</f>
        <v>17316.82</v>
      </c>
      <c r="F60" s="10">
        <f>F53-F54</f>
        <v>17579.786389015608</v>
      </c>
      <c r="G60" s="10">
        <f>G53-G54</f>
        <v>17999.690000000002</v>
      </c>
      <c r="H60" s="89">
        <f>G60-F60</f>
        <v>419.90361098439462</v>
      </c>
      <c r="I60" s="90">
        <f>IF(F60=0," ",H60/F60)</f>
        <v>2.388559233272387E-2</v>
      </c>
      <c r="J60" s="91">
        <f>G60-E60</f>
        <v>682.87000000000262</v>
      </c>
      <c r="K60" s="111">
        <f>IF(E60=0," ",J60/E60)</f>
        <v>3.943391454089161E-2</v>
      </c>
      <c r="L60" s="20" t="e">
        <f t="shared" ref="L60:N60" si="110">L53-L54</f>
        <v>#REF!</v>
      </c>
      <c r="M60" s="10" t="e">
        <f t="shared" si="110"/>
        <v>#REF!</v>
      </c>
      <c r="N60" s="10" t="e">
        <f t="shared" si="110"/>
        <v>#REF!</v>
      </c>
      <c r="O60" s="89" t="e">
        <f t="shared" ref="O60:O62" si="111">N60-M60</f>
        <v>#REF!</v>
      </c>
      <c r="P60" s="90" t="e">
        <f t="shared" ref="P60:P62" si="112">IF(M60=0," ",O60/M60)</f>
        <v>#REF!</v>
      </c>
      <c r="Q60" s="91" t="e">
        <f t="shared" ref="Q60:Q62" si="113">N60-L60</f>
        <v>#REF!</v>
      </c>
      <c r="R60" s="92" t="e">
        <f t="shared" ref="R60:R62" si="114">IF(L60=0," ",Q60/L60)</f>
        <v>#REF!</v>
      </c>
    </row>
    <row r="61" spans="1:18" ht="22.5" customHeight="1" thickTop="1">
      <c r="A61" s="1310">
        <v>7</v>
      </c>
      <c r="B61" s="1313" t="s">
        <v>8</v>
      </c>
      <c r="C61" s="3" t="s">
        <v>19</v>
      </c>
      <c r="D61" s="3" t="s">
        <v>14</v>
      </c>
      <c r="E61" s="8">
        <v>8329.4419999999991</v>
      </c>
      <c r="F61" s="8">
        <v>8324.0103604571123</v>
      </c>
      <c r="G61" s="7">
        <v>8721.0409999999993</v>
      </c>
      <c r="H61" s="83">
        <f>G61-F61</f>
        <v>397.030639542887</v>
      </c>
      <c r="I61" s="84">
        <f>IF(F61=0," ",H61/F61)</f>
        <v>4.7697038128275963E-2</v>
      </c>
      <c r="J61" s="83">
        <f>G61-E61</f>
        <v>391.59900000000016</v>
      </c>
      <c r="K61" s="109">
        <f>IF(E61=0," ",J61/E61)</f>
        <v>4.7013833579728416E-2</v>
      </c>
      <c r="L61" s="17" t="e">
        <f>E61+'01-2021'!#REF!</f>
        <v>#REF!</v>
      </c>
      <c r="M61" s="12" t="e">
        <f>F61+'01-2021'!#REF!</f>
        <v>#REF!</v>
      </c>
      <c r="N61" s="12" t="e">
        <f>G61+'01-2021'!#REF!</f>
        <v>#REF!</v>
      </c>
      <c r="O61" s="83" t="e">
        <f t="shared" si="111"/>
        <v>#REF!</v>
      </c>
      <c r="P61" s="84" t="e">
        <f t="shared" si="112"/>
        <v>#REF!</v>
      </c>
      <c r="Q61" s="83" t="e">
        <f t="shared" si="113"/>
        <v>#REF!</v>
      </c>
      <c r="R61" s="85" t="e">
        <f t="shared" si="114"/>
        <v>#REF!</v>
      </c>
    </row>
    <row r="62" spans="1:18">
      <c r="A62" s="1311"/>
      <c r="B62" s="1295"/>
      <c r="C62" s="1307" t="s">
        <v>15</v>
      </c>
      <c r="D62" s="4" t="s">
        <v>14</v>
      </c>
      <c r="E62" s="9">
        <v>1386.2159999999999</v>
      </c>
      <c r="F62" s="9">
        <v>1460</v>
      </c>
      <c r="G62" s="9">
        <v>1213.453</v>
      </c>
      <c r="H62" s="78">
        <f>G62-F62</f>
        <v>-246.54700000000003</v>
      </c>
      <c r="I62" s="86">
        <f>IF(F62=0," ",H62/F62)</f>
        <v>-0.1688678082191781</v>
      </c>
      <c r="J62" s="78">
        <f>G62-E62</f>
        <v>-172.76299999999992</v>
      </c>
      <c r="K62" s="110">
        <f>IF(E62=0," ",J62/E62)</f>
        <v>-0.1246292064151618</v>
      </c>
      <c r="L62" s="18" t="e">
        <f>E62+'01-2021'!#REF!</f>
        <v>#REF!</v>
      </c>
      <c r="M62" s="13" t="e">
        <f>F62+'01-2021'!#REF!</f>
        <v>#REF!</v>
      </c>
      <c r="N62" s="13" t="e">
        <f>G62+'01-2021'!#REF!</f>
        <v>#REF!</v>
      </c>
      <c r="O62" s="78" t="e">
        <f t="shared" si="111"/>
        <v>#REF!</v>
      </c>
      <c r="P62" s="86" t="e">
        <f t="shared" si="112"/>
        <v>#REF!</v>
      </c>
      <c r="Q62" s="78" t="e">
        <f t="shared" si="113"/>
        <v>#REF!</v>
      </c>
      <c r="R62" s="87" t="e">
        <f t="shared" si="114"/>
        <v>#REF!</v>
      </c>
    </row>
    <row r="63" spans="1:18">
      <c r="A63" s="1311"/>
      <c r="B63" s="1295"/>
      <c r="C63" s="1308"/>
      <c r="D63" s="4" t="s">
        <v>16</v>
      </c>
      <c r="E63" s="11">
        <f>E62/E61</f>
        <v>0.16642363317974962</v>
      </c>
      <c r="F63" s="11">
        <f>F62/F61</f>
        <v>0.17539622571058697</v>
      </c>
      <c r="G63" s="11">
        <f>G62/G61</f>
        <v>0.13914084339243446</v>
      </c>
      <c r="H63" s="78"/>
      <c r="I63" s="86"/>
      <c r="J63" s="78"/>
      <c r="K63" s="110"/>
      <c r="L63" s="19" t="e">
        <f t="shared" ref="L63:N63" si="115">L62/L61</f>
        <v>#REF!</v>
      </c>
      <c r="M63" s="11" t="e">
        <f t="shared" si="115"/>
        <v>#REF!</v>
      </c>
      <c r="N63" s="11" t="e">
        <f t="shared" si="115"/>
        <v>#REF!</v>
      </c>
      <c r="O63" s="88"/>
      <c r="P63" s="86" t="e">
        <f t="shared" ref="P63" si="116">N63-M63</f>
        <v>#REF!</v>
      </c>
      <c r="Q63" s="78"/>
      <c r="R63" s="87" t="e">
        <f t="shared" ref="R63" si="117">N63-L63</f>
        <v>#REF!</v>
      </c>
    </row>
    <row r="64" spans="1:18">
      <c r="A64" s="1311"/>
      <c r="B64" s="1295"/>
      <c r="C64" s="1307" t="s">
        <v>17</v>
      </c>
      <c r="D64" s="4" t="s">
        <v>14</v>
      </c>
      <c r="E64" s="9">
        <v>839.33500000000004</v>
      </c>
      <c r="F64" s="9">
        <v>1415.2235002613029</v>
      </c>
      <c r="G64" s="441">
        <f>F65*G61</f>
        <v>1482.7254695132983</v>
      </c>
      <c r="H64" s="78">
        <f>G64-F64</f>
        <v>67.501969251995433</v>
      </c>
      <c r="I64" s="86">
        <f>IF(F64=0," ",H64/F64)</f>
        <v>4.7697038128275894E-2</v>
      </c>
      <c r="J64" s="78">
        <f>G64-E64</f>
        <v>643.39046951329829</v>
      </c>
      <c r="K64" s="110">
        <f>IF(E64=0," ",J64/E64)</f>
        <v>0.76654788554426811</v>
      </c>
      <c r="L64" s="18" t="e">
        <f>E64+'01-2021'!#REF!</f>
        <v>#REF!</v>
      </c>
      <c r="M64" s="13" t="e">
        <f>F64+'01-2021'!#REF!</f>
        <v>#REF!</v>
      </c>
      <c r="N64" s="13" t="e">
        <f>G64+'01-2021'!#REF!</f>
        <v>#REF!</v>
      </c>
      <c r="O64" s="78" t="e">
        <f t="shared" ref="O64" si="118">N64-M64</f>
        <v>#REF!</v>
      </c>
      <c r="P64" s="86" t="e">
        <f t="shared" ref="P64" si="119">IF(M64=0," ",O64/M64)</f>
        <v>#REF!</v>
      </c>
      <c r="Q64" s="78" t="e">
        <f t="shared" ref="Q64" si="120">N64-L64</f>
        <v>#REF!</v>
      </c>
      <c r="R64" s="87" t="e">
        <f t="shared" ref="R64" si="121">IF(L64=0," ",Q64/L64)</f>
        <v>#REF!</v>
      </c>
    </row>
    <row r="65" spans="1:18">
      <c r="A65" s="1311"/>
      <c r="B65" s="1295"/>
      <c r="C65" s="1308"/>
      <c r="D65" s="4" t="s">
        <v>16</v>
      </c>
      <c r="E65" s="11">
        <f>E64/E61</f>
        <v>0.10076725427705722</v>
      </c>
      <c r="F65" s="11">
        <f>F64/F61</f>
        <v>0.17001702772791671</v>
      </c>
      <c r="G65" s="442">
        <f>G64/G61</f>
        <v>0.17001702772791671</v>
      </c>
      <c r="H65" s="78"/>
      <c r="I65" s="86"/>
      <c r="J65" s="78"/>
      <c r="K65" s="110"/>
      <c r="L65" s="19" t="e">
        <f t="shared" ref="L65:N65" si="122">L64/L61</f>
        <v>#REF!</v>
      </c>
      <c r="M65" s="11" t="e">
        <f t="shared" si="122"/>
        <v>#REF!</v>
      </c>
      <c r="N65" s="11" t="e">
        <f t="shared" si="122"/>
        <v>#REF!</v>
      </c>
      <c r="O65" s="78"/>
      <c r="P65" s="86"/>
      <c r="Q65" s="78"/>
      <c r="R65" s="87"/>
    </row>
    <row r="66" spans="1:18">
      <c r="A66" s="1311"/>
      <c r="B66" s="1295"/>
      <c r="C66" s="1307" t="s">
        <v>18</v>
      </c>
      <c r="D66" s="4" t="s">
        <v>14</v>
      </c>
      <c r="E66" s="9">
        <v>546.88099999999986</v>
      </c>
      <c r="F66" s="9">
        <v>44.776499738697112</v>
      </c>
      <c r="G66" s="9">
        <v>-269.27199999999993</v>
      </c>
      <c r="H66" s="78">
        <f>G66-F66</f>
        <v>-314.04849973869705</v>
      </c>
      <c r="I66" s="86">
        <f>IF(F66=0," ",H66/F66)</f>
        <v>-7.0136902520606696</v>
      </c>
      <c r="J66" s="78">
        <f>G66-E66</f>
        <v>-816.15299999999979</v>
      </c>
      <c r="K66" s="110">
        <f>IF(E66=0," ",J66/E66)</f>
        <v>-1.4923776836276996</v>
      </c>
      <c r="L66" s="18" t="e">
        <f>E66+'01-2021'!#REF!</f>
        <v>#REF!</v>
      </c>
      <c r="M66" s="13" t="e">
        <f>F66+'01-2021'!#REF!</f>
        <v>#REF!</v>
      </c>
      <c r="N66" s="13" t="e">
        <f>G66+'01-2021'!#REF!</f>
        <v>#REF!</v>
      </c>
      <c r="O66" s="78" t="e">
        <f t="shared" ref="O66" si="123">N66-M66</f>
        <v>#REF!</v>
      </c>
      <c r="P66" s="86" t="e">
        <f t="shared" ref="P66" si="124">IF(M66=0," ",O66/M66)</f>
        <v>#REF!</v>
      </c>
      <c r="Q66" s="78" t="e">
        <f t="shared" ref="Q66" si="125">N66-L66</f>
        <v>#REF!</v>
      </c>
      <c r="R66" s="87" t="e">
        <f t="shared" ref="R66" si="126">IF(L66=0," ",Q66/L66)</f>
        <v>#REF!</v>
      </c>
    </row>
    <row r="67" spans="1:18">
      <c r="A67" s="1311"/>
      <c r="B67" s="1295"/>
      <c r="C67" s="1308"/>
      <c r="D67" s="4" t="s">
        <v>16</v>
      </c>
      <c r="E67" s="11">
        <f>E66/E61</f>
        <v>6.5656378902692394E-2</v>
      </c>
      <c r="F67" s="11">
        <f>F66/F61</f>
        <v>5.3791979826702443E-3</v>
      </c>
      <c r="G67" s="11">
        <f>G66/G61</f>
        <v>-3.0876130498641154E-2</v>
      </c>
      <c r="H67" s="78"/>
      <c r="I67" s="86"/>
      <c r="J67" s="78"/>
      <c r="K67" s="110"/>
      <c r="L67" s="19" t="e">
        <f t="shared" ref="L67:N67" si="127">L66/L61</f>
        <v>#REF!</v>
      </c>
      <c r="M67" s="11" t="e">
        <f t="shared" si="127"/>
        <v>#REF!</v>
      </c>
      <c r="N67" s="11" t="e">
        <f t="shared" si="127"/>
        <v>#REF!</v>
      </c>
      <c r="O67" s="78"/>
      <c r="P67" s="86"/>
      <c r="Q67" s="78"/>
      <c r="R67" s="87"/>
    </row>
    <row r="68" spans="1:18" ht="25.5" customHeight="1" thickBot="1">
      <c r="A68" s="1312"/>
      <c r="B68" s="1314"/>
      <c r="C68" s="5" t="s">
        <v>20</v>
      </c>
      <c r="D68" s="5" t="s">
        <v>14</v>
      </c>
      <c r="E68" s="10">
        <f>E61-E62</f>
        <v>6943.2259999999987</v>
      </c>
      <c r="F68" s="10">
        <f>F61-F62</f>
        <v>6864.0103604571123</v>
      </c>
      <c r="G68" s="10">
        <f>G61-G62</f>
        <v>7507.5879999999997</v>
      </c>
      <c r="H68" s="89">
        <f>G68-F68</f>
        <v>643.57763954288748</v>
      </c>
      <c r="I68" s="90">
        <f>IF(F68=0," ",H68/F68)</f>
        <v>9.3761169599987038E-2</v>
      </c>
      <c r="J68" s="91">
        <f>G68-E68</f>
        <v>564.36200000000099</v>
      </c>
      <c r="K68" s="111">
        <f>IF(E68=0," ",J68/E68)</f>
        <v>8.1282389482929276E-2</v>
      </c>
      <c r="L68" s="20" t="e">
        <f t="shared" ref="L68:N68" si="128">L61-L62</f>
        <v>#REF!</v>
      </c>
      <c r="M68" s="10" t="e">
        <f t="shared" si="128"/>
        <v>#REF!</v>
      </c>
      <c r="N68" s="10" t="e">
        <f t="shared" si="128"/>
        <v>#REF!</v>
      </c>
      <c r="O68" s="89" t="e">
        <f t="shared" ref="O68:O70" si="129">N68-M68</f>
        <v>#REF!</v>
      </c>
      <c r="P68" s="90" t="e">
        <f t="shared" ref="P68:P70" si="130">IF(M68=0," ",O68/M68)</f>
        <v>#REF!</v>
      </c>
      <c r="Q68" s="91" t="e">
        <f t="shared" ref="Q68:Q70" si="131">N68-L68</f>
        <v>#REF!</v>
      </c>
      <c r="R68" s="92" t="e">
        <f t="shared" ref="R68:R70" si="132">IF(L68=0," ",Q68/L68)</f>
        <v>#REF!</v>
      </c>
    </row>
    <row r="69" spans="1:18" ht="22.5" customHeight="1" thickTop="1">
      <c r="A69" s="1310">
        <v>8</v>
      </c>
      <c r="B69" s="1313" t="s">
        <v>9</v>
      </c>
      <c r="C69" s="3" t="s">
        <v>19</v>
      </c>
      <c r="D69" s="3" t="s">
        <v>14</v>
      </c>
      <c r="E69" s="8">
        <v>5060.3130000000001</v>
      </c>
      <c r="F69" s="8">
        <v>4726.2690013186357</v>
      </c>
      <c r="G69" s="7">
        <v>5315.9759999999997</v>
      </c>
      <c r="H69" s="83">
        <f>G69-F69</f>
        <v>589.70699868136398</v>
      </c>
      <c r="I69" s="84">
        <f>IF(F69=0," ",H69/F69)</f>
        <v>0.12477220372281707</v>
      </c>
      <c r="J69" s="83">
        <f>G69-E69</f>
        <v>255.66299999999956</v>
      </c>
      <c r="K69" s="109">
        <f>IF(E69=0," ",J69/E69)</f>
        <v>5.0523159338167332E-2</v>
      </c>
      <c r="L69" s="17" t="e">
        <f>E69+'01-2021'!#REF!</f>
        <v>#REF!</v>
      </c>
      <c r="M69" s="12" t="e">
        <f>F69+'01-2021'!#REF!</f>
        <v>#REF!</v>
      </c>
      <c r="N69" s="12" t="e">
        <f>G69+'01-2021'!#REF!</f>
        <v>#REF!</v>
      </c>
      <c r="O69" s="83" t="e">
        <f t="shared" si="129"/>
        <v>#REF!</v>
      </c>
      <c r="P69" s="84" t="e">
        <f t="shared" si="130"/>
        <v>#REF!</v>
      </c>
      <c r="Q69" s="83" t="e">
        <f t="shared" si="131"/>
        <v>#REF!</v>
      </c>
      <c r="R69" s="85" t="e">
        <f t="shared" si="132"/>
        <v>#REF!</v>
      </c>
    </row>
    <row r="70" spans="1:18">
      <c r="A70" s="1311"/>
      <c r="B70" s="1295"/>
      <c r="C70" s="1307" t="s">
        <v>15</v>
      </c>
      <c r="D70" s="4" t="s">
        <v>14</v>
      </c>
      <c r="E70" s="9">
        <v>1199.7149999999999</v>
      </c>
      <c r="F70" s="9">
        <v>1199</v>
      </c>
      <c r="G70" s="9">
        <v>1297.078</v>
      </c>
      <c r="H70" s="78">
        <f>G70-F70</f>
        <v>98.077999999999975</v>
      </c>
      <c r="I70" s="86">
        <f>IF(F70=0," ",H70/F70)</f>
        <v>8.1799833194328583E-2</v>
      </c>
      <c r="J70" s="78">
        <f>G70-E70</f>
        <v>97.363000000000056</v>
      </c>
      <c r="K70" s="110">
        <f>IF(E70=0," ",J70/E70)</f>
        <v>8.1155107671405338E-2</v>
      </c>
      <c r="L70" s="18" t="e">
        <f>E70+'01-2021'!#REF!</f>
        <v>#REF!</v>
      </c>
      <c r="M70" s="13" t="e">
        <f>F70+'01-2021'!#REF!</f>
        <v>#REF!</v>
      </c>
      <c r="N70" s="13" t="e">
        <f>G70+'01-2021'!#REF!</f>
        <v>#REF!</v>
      </c>
      <c r="O70" s="78" t="e">
        <f t="shared" si="129"/>
        <v>#REF!</v>
      </c>
      <c r="P70" s="86" t="e">
        <f t="shared" si="130"/>
        <v>#REF!</v>
      </c>
      <c r="Q70" s="78" t="e">
        <f t="shared" si="131"/>
        <v>#REF!</v>
      </c>
      <c r="R70" s="87" t="e">
        <f t="shared" si="132"/>
        <v>#REF!</v>
      </c>
    </row>
    <row r="71" spans="1:18">
      <c r="A71" s="1311"/>
      <c r="B71" s="1295"/>
      <c r="C71" s="1308"/>
      <c r="D71" s="4" t="s">
        <v>16</v>
      </c>
      <c r="E71" s="11">
        <f>E70/E69</f>
        <v>0.23708316066614848</v>
      </c>
      <c r="F71" s="11">
        <f>F70/F69</f>
        <v>0.25368848020827367</v>
      </c>
      <c r="G71" s="11">
        <f>G70/G69</f>
        <v>0.24399621066761779</v>
      </c>
      <c r="H71" s="78"/>
      <c r="I71" s="86"/>
      <c r="J71" s="78"/>
      <c r="K71" s="110"/>
      <c r="L71" s="19" t="e">
        <f t="shared" ref="L71:N71" si="133">L70/L69</f>
        <v>#REF!</v>
      </c>
      <c r="M71" s="11" t="e">
        <f t="shared" si="133"/>
        <v>#REF!</v>
      </c>
      <c r="N71" s="11" t="e">
        <f t="shared" si="133"/>
        <v>#REF!</v>
      </c>
      <c r="O71" s="88"/>
      <c r="P71" s="86" t="e">
        <f t="shared" ref="P71" si="134">N71-M71</f>
        <v>#REF!</v>
      </c>
      <c r="Q71" s="78"/>
      <c r="R71" s="87" t="e">
        <f t="shared" ref="R71" si="135">N71-L71</f>
        <v>#REF!</v>
      </c>
    </row>
    <row r="72" spans="1:18">
      <c r="A72" s="1311"/>
      <c r="B72" s="1295"/>
      <c r="C72" s="1307" t="s">
        <v>17</v>
      </c>
      <c r="D72" s="4" t="s">
        <v>14</v>
      </c>
      <c r="E72" s="9">
        <v>1003.3150000000001</v>
      </c>
      <c r="F72" s="9">
        <v>1162.2280663104809</v>
      </c>
      <c r="G72" s="441">
        <f>F73*G69</f>
        <v>1307.241823372548</v>
      </c>
      <c r="H72" s="78">
        <f>G72-F72</f>
        <v>145.01375706206704</v>
      </c>
      <c r="I72" s="86">
        <f>IF(F72=0," ",H72/F72)</f>
        <v>0.12477220372281704</v>
      </c>
      <c r="J72" s="78">
        <f>G72-E72</f>
        <v>303.92682337254791</v>
      </c>
      <c r="K72" s="110">
        <f>IF(E72=0," ",J72/E72)</f>
        <v>0.30292263483805976</v>
      </c>
      <c r="L72" s="18" t="e">
        <f>E72+'01-2021'!#REF!</f>
        <v>#REF!</v>
      </c>
      <c r="M72" s="13" t="e">
        <f>F72+'01-2021'!#REF!</f>
        <v>#REF!</v>
      </c>
      <c r="N72" s="13" t="e">
        <f>G72+'01-2021'!#REF!</f>
        <v>#REF!</v>
      </c>
      <c r="O72" s="78" t="e">
        <f t="shared" ref="O72" si="136">N72-M72</f>
        <v>#REF!</v>
      </c>
      <c r="P72" s="86" t="e">
        <f t="shared" ref="P72" si="137">IF(M72=0," ",O72/M72)</f>
        <v>#REF!</v>
      </c>
      <c r="Q72" s="78" t="e">
        <f t="shared" ref="Q72" si="138">N72-L72</f>
        <v>#REF!</v>
      </c>
      <c r="R72" s="87" t="e">
        <f t="shared" ref="R72" si="139">IF(L72=0," ",Q72/L72)</f>
        <v>#REF!</v>
      </c>
    </row>
    <row r="73" spans="1:18">
      <c r="A73" s="1311"/>
      <c r="B73" s="1295"/>
      <c r="C73" s="1308"/>
      <c r="D73" s="4" t="s">
        <v>16</v>
      </c>
      <c r="E73" s="11">
        <f>E72/E69</f>
        <v>0.19827133222786814</v>
      </c>
      <c r="F73" s="11">
        <f>F72/F69</f>
        <v>0.24590814995638582</v>
      </c>
      <c r="G73" s="442">
        <f>G72/G69</f>
        <v>0.24590814995638582</v>
      </c>
      <c r="H73" s="78"/>
      <c r="I73" s="86"/>
      <c r="J73" s="78"/>
      <c r="K73" s="110"/>
      <c r="L73" s="19" t="e">
        <f t="shared" ref="L73:N73" si="140">L72/L69</f>
        <v>#REF!</v>
      </c>
      <c r="M73" s="11" t="e">
        <f t="shared" si="140"/>
        <v>#REF!</v>
      </c>
      <c r="N73" s="11" t="e">
        <f t="shared" si="140"/>
        <v>#REF!</v>
      </c>
      <c r="O73" s="78"/>
      <c r="P73" s="86"/>
      <c r="Q73" s="78"/>
      <c r="R73" s="87"/>
    </row>
    <row r="74" spans="1:18">
      <c r="A74" s="1311"/>
      <c r="B74" s="1295"/>
      <c r="C74" s="1307" t="s">
        <v>18</v>
      </c>
      <c r="D74" s="4" t="s">
        <v>14</v>
      </c>
      <c r="E74" s="9">
        <v>196.4</v>
      </c>
      <c r="F74" s="9">
        <v>36.771933689519074</v>
      </c>
      <c r="G74" s="9">
        <v>-9.2789999999999964</v>
      </c>
      <c r="H74" s="78">
        <f>G74-F74</f>
        <v>-46.05093368951907</v>
      </c>
      <c r="I74" s="86">
        <f>IF(F74=0," ",H74/F74)</f>
        <v>-1.2523391910348394</v>
      </c>
      <c r="J74" s="78">
        <f>G74-E74</f>
        <v>-205.679</v>
      </c>
      <c r="K74" s="110">
        <f>IF(E74=0," ",J74/E74)</f>
        <v>-1.047245417515275</v>
      </c>
      <c r="L74" s="18" t="e">
        <f>E74+'01-2021'!#REF!</f>
        <v>#REF!</v>
      </c>
      <c r="M74" s="13" t="e">
        <f>F74+'01-2021'!#REF!</f>
        <v>#REF!</v>
      </c>
      <c r="N74" s="13" t="e">
        <f>G74+'01-2021'!#REF!</f>
        <v>#REF!</v>
      </c>
      <c r="O74" s="78" t="e">
        <f t="shared" ref="O74" si="141">N74-M74</f>
        <v>#REF!</v>
      </c>
      <c r="P74" s="86" t="e">
        <f t="shared" ref="P74" si="142">IF(M74=0," ",O74/M74)</f>
        <v>#REF!</v>
      </c>
      <c r="Q74" s="78" t="e">
        <f t="shared" ref="Q74" si="143">N74-L74</f>
        <v>#REF!</v>
      </c>
      <c r="R74" s="87" t="e">
        <f t="shared" ref="R74" si="144">IF(L74=0," ",Q74/L74)</f>
        <v>#REF!</v>
      </c>
    </row>
    <row r="75" spans="1:18">
      <c r="A75" s="1311"/>
      <c r="B75" s="1295"/>
      <c r="C75" s="1308"/>
      <c r="D75" s="4" t="s">
        <v>16</v>
      </c>
      <c r="E75" s="11">
        <f>E74/E69</f>
        <v>3.8811828438280398E-2</v>
      </c>
      <c r="F75" s="11">
        <f>F74/F69</f>
        <v>7.780330251887832E-3</v>
      </c>
      <c r="G75" s="11">
        <f>G74/G69</f>
        <v>-1.7454932076442777E-3</v>
      </c>
      <c r="H75" s="78"/>
      <c r="I75" s="86"/>
      <c r="J75" s="78"/>
      <c r="K75" s="110"/>
      <c r="L75" s="19" t="e">
        <f t="shared" ref="L75:N75" si="145">L74/L69</f>
        <v>#REF!</v>
      </c>
      <c r="M75" s="11" t="e">
        <f t="shared" si="145"/>
        <v>#REF!</v>
      </c>
      <c r="N75" s="11" t="e">
        <f t="shared" si="145"/>
        <v>#REF!</v>
      </c>
      <c r="O75" s="78"/>
      <c r="P75" s="86"/>
      <c r="Q75" s="78"/>
      <c r="R75" s="87"/>
    </row>
    <row r="76" spans="1:18" ht="25.5" customHeight="1" thickBot="1">
      <c r="A76" s="1312"/>
      <c r="B76" s="1314"/>
      <c r="C76" s="5" t="s">
        <v>20</v>
      </c>
      <c r="D76" s="5" t="s">
        <v>14</v>
      </c>
      <c r="E76" s="10">
        <f>E69-E70</f>
        <v>3860.598</v>
      </c>
      <c r="F76" s="10">
        <f>F69-F70</f>
        <v>3527.2690013186357</v>
      </c>
      <c r="G76" s="10">
        <f>G69-G70</f>
        <v>4018.8979999999997</v>
      </c>
      <c r="H76" s="89">
        <f>G76-F76</f>
        <v>491.62899868136401</v>
      </c>
      <c r="I76" s="90">
        <f>IF(F76=0," ",H76/F76)</f>
        <v>0.13937950252662137</v>
      </c>
      <c r="J76" s="91">
        <f>G76-E76</f>
        <v>158.29999999999973</v>
      </c>
      <c r="K76" s="111">
        <f>IF(E76=0," ",J76/E76)</f>
        <v>4.1004010259550396E-2</v>
      </c>
      <c r="L76" s="20" t="e">
        <f t="shared" ref="L76:N76" si="146">L69-L70</f>
        <v>#REF!</v>
      </c>
      <c r="M76" s="10" t="e">
        <f t="shared" si="146"/>
        <v>#REF!</v>
      </c>
      <c r="N76" s="10" t="e">
        <f t="shared" si="146"/>
        <v>#REF!</v>
      </c>
      <c r="O76" s="89" t="e">
        <f t="shared" ref="O76:O78" si="147">N76-M76</f>
        <v>#REF!</v>
      </c>
      <c r="P76" s="90" t="e">
        <f t="shared" ref="P76:P78" si="148">IF(M76=0," ",O76/M76)</f>
        <v>#REF!</v>
      </c>
      <c r="Q76" s="91" t="e">
        <f t="shared" ref="Q76:Q78" si="149">N76-L76</f>
        <v>#REF!</v>
      </c>
      <c r="R76" s="92" t="e">
        <f t="shared" ref="R76:R78" si="150">IF(L76=0," ",Q76/L76)</f>
        <v>#REF!</v>
      </c>
    </row>
    <row r="77" spans="1:18" ht="22.5" customHeight="1" thickTop="1">
      <c r="A77" s="1310">
        <v>9</v>
      </c>
      <c r="B77" s="1313" t="s">
        <v>10</v>
      </c>
      <c r="C77" s="3" t="s">
        <v>19</v>
      </c>
      <c r="D77" s="3" t="s">
        <v>14</v>
      </c>
      <c r="E77" s="8">
        <v>7424.3859999999995</v>
      </c>
      <c r="F77" s="8">
        <v>7228.6572704947421</v>
      </c>
      <c r="G77" s="7">
        <v>8677.2389999999996</v>
      </c>
      <c r="H77" s="83">
        <f>G77-F77</f>
        <v>1448.5817295052575</v>
      </c>
      <c r="I77" s="84">
        <f>IF(F77=0," ",H77/F77)</f>
        <v>0.20039430219190818</v>
      </c>
      <c r="J77" s="83">
        <f>G77-E77</f>
        <v>1252.8530000000001</v>
      </c>
      <c r="K77" s="109">
        <f>IF(E77=0," ",J77/E77)</f>
        <v>0.16874836518467656</v>
      </c>
      <c r="L77" s="17" t="e">
        <f>E77+'01-2021'!#REF!</f>
        <v>#REF!</v>
      </c>
      <c r="M77" s="12" t="e">
        <f>F77+'01-2021'!#REF!</f>
        <v>#REF!</v>
      </c>
      <c r="N77" s="12" t="e">
        <f>G77+'01-2021'!#REF!</f>
        <v>#REF!</v>
      </c>
      <c r="O77" s="83" t="e">
        <f t="shared" si="147"/>
        <v>#REF!</v>
      </c>
      <c r="P77" s="84" t="e">
        <f t="shared" si="148"/>
        <v>#REF!</v>
      </c>
      <c r="Q77" s="83" t="e">
        <f t="shared" si="149"/>
        <v>#REF!</v>
      </c>
      <c r="R77" s="85" t="e">
        <f t="shared" si="150"/>
        <v>#REF!</v>
      </c>
    </row>
    <row r="78" spans="1:18">
      <c r="A78" s="1311"/>
      <c r="B78" s="1295"/>
      <c r="C78" s="1307" t="s">
        <v>15</v>
      </c>
      <c r="D78" s="4" t="s">
        <v>14</v>
      </c>
      <c r="E78" s="9">
        <v>1569.155</v>
      </c>
      <c r="F78" s="9">
        <v>1750</v>
      </c>
      <c r="G78" s="9">
        <v>1940.963</v>
      </c>
      <c r="H78" s="78">
        <f>G78-F78</f>
        <v>190.96299999999997</v>
      </c>
      <c r="I78" s="86">
        <f>IF(F78=0," ",H78/F78)</f>
        <v>0.10912171428571427</v>
      </c>
      <c r="J78" s="78">
        <f>G78-E78</f>
        <v>371.80799999999999</v>
      </c>
      <c r="K78" s="110">
        <f>IF(E78=0," ",J78/E78)</f>
        <v>0.23694791145552863</v>
      </c>
      <c r="L78" s="18" t="e">
        <f>E78+'01-2021'!#REF!</f>
        <v>#REF!</v>
      </c>
      <c r="M78" s="13" t="e">
        <f>F78+'01-2021'!#REF!</f>
        <v>#REF!</v>
      </c>
      <c r="N78" s="13" t="e">
        <f>G78+'01-2021'!#REF!</f>
        <v>#REF!</v>
      </c>
      <c r="O78" s="78" t="e">
        <f t="shared" si="147"/>
        <v>#REF!</v>
      </c>
      <c r="P78" s="86" t="e">
        <f t="shared" si="148"/>
        <v>#REF!</v>
      </c>
      <c r="Q78" s="78" t="e">
        <f t="shared" si="149"/>
        <v>#REF!</v>
      </c>
      <c r="R78" s="87" t="e">
        <f t="shared" si="150"/>
        <v>#REF!</v>
      </c>
    </row>
    <row r="79" spans="1:18">
      <c r="A79" s="1311"/>
      <c r="B79" s="1295"/>
      <c r="C79" s="1308"/>
      <c r="D79" s="4" t="s">
        <v>16</v>
      </c>
      <c r="E79" s="11">
        <f>E78/E77</f>
        <v>0.21135148414966573</v>
      </c>
      <c r="F79" s="11">
        <f>F78/F77</f>
        <v>0.24209198672940083</v>
      </c>
      <c r="G79" s="11">
        <f>G78/G77</f>
        <v>0.22368440007241935</v>
      </c>
      <c r="H79" s="78"/>
      <c r="I79" s="86"/>
      <c r="J79" s="78"/>
      <c r="K79" s="110"/>
      <c r="L79" s="19" t="e">
        <f t="shared" ref="L79:N79" si="151">L78/L77</f>
        <v>#REF!</v>
      </c>
      <c r="M79" s="11" t="e">
        <f t="shared" si="151"/>
        <v>#REF!</v>
      </c>
      <c r="N79" s="11" t="e">
        <f t="shared" si="151"/>
        <v>#REF!</v>
      </c>
      <c r="O79" s="88"/>
      <c r="P79" s="86" t="e">
        <f t="shared" ref="P79" si="152">N79-M79</f>
        <v>#REF!</v>
      </c>
      <c r="Q79" s="78"/>
      <c r="R79" s="87" t="e">
        <f t="shared" ref="R79" si="153">N79-L79</f>
        <v>#REF!</v>
      </c>
    </row>
    <row r="80" spans="1:18">
      <c r="A80" s="1311"/>
      <c r="B80" s="1295"/>
      <c r="C80" s="1307" t="s">
        <v>17</v>
      </c>
      <c r="D80" s="4" t="s">
        <v>14</v>
      </c>
      <c r="E80" s="9">
        <v>2050.3560000000002</v>
      </c>
      <c r="F80" s="9">
        <v>1696.3295379844383</v>
      </c>
      <c r="G80" s="441">
        <f>F81*G77</f>
        <v>2036.2643120363518</v>
      </c>
      <c r="H80" s="78">
        <f>G80-F80</f>
        <v>339.93477405191356</v>
      </c>
      <c r="I80" s="86">
        <f>IF(F80=0," ",H80/F80)</f>
        <v>0.20039430219190821</v>
      </c>
      <c r="J80" s="78">
        <f>G80-E80</f>
        <v>-14.091687963648383</v>
      </c>
      <c r="K80" s="110">
        <f>IF(E80=0," ",J80/E80)</f>
        <v>-6.8728006081131181E-3</v>
      </c>
      <c r="L80" s="18" t="e">
        <f>E80+'01-2021'!#REF!</f>
        <v>#REF!</v>
      </c>
      <c r="M80" s="13" t="e">
        <f>F80+'01-2021'!#REF!</f>
        <v>#REF!</v>
      </c>
      <c r="N80" s="13" t="e">
        <f>G80+'01-2021'!#REF!</f>
        <v>#REF!</v>
      </c>
      <c r="O80" s="78" t="e">
        <f t="shared" ref="O80" si="154">N80-M80</f>
        <v>#REF!</v>
      </c>
      <c r="P80" s="86" t="e">
        <f t="shared" ref="P80" si="155">IF(M80=0," ",O80/M80)</f>
        <v>#REF!</v>
      </c>
      <c r="Q80" s="78" t="e">
        <f t="shared" ref="Q80" si="156">N80-L80</f>
        <v>#REF!</v>
      </c>
      <c r="R80" s="87" t="e">
        <f t="shared" ref="R80" si="157">IF(L80=0," ",Q80/L80)</f>
        <v>#REF!</v>
      </c>
    </row>
    <row r="81" spans="1:18">
      <c r="A81" s="1311"/>
      <c r="B81" s="1295"/>
      <c r="C81" s="1308"/>
      <c r="D81" s="4" t="s">
        <v>16</v>
      </c>
      <c r="E81" s="11">
        <f>E80/E77</f>
        <v>0.2761650593059144</v>
      </c>
      <c r="F81" s="11">
        <f>F80/F77</f>
        <v>0.23466730742766817</v>
      </c>
      <c r="G81" s="442">
        <f>G80/G77</f>
        <v>0.23466730742766817</v>
      </c>
      <c r="H81" s="78"/>
      <c r="I81" s="86"/>
      <c r="J81" s="78"/>
      <c r="K81" s="110"/>
      <c r="L81" s="19" t="e">
        <f t="shared" ref="L81:N81" si="158">L80/L77</f>
        <v>#REF!</v>
      </c>
      <c r="M81" s="11" t="e">
        <f t="shared" si="158"/>
        <v>#REF!</v>
      </c>
      <c r="N81" s="11" t="e">
        <f t="shared" si="158"/>
        <v>#REF!</v>
      </c>
      <c r="O81" s="78"/>
      <c r="P81" s="86"/>
      <c r="Q81" s="78"/>
      <c r="R81" s="87"/>
    </row>
    <row r="82" spans="1:18">
      <c r="A82" s="1311"/>
      <c r="B82" s="1295"/>
      <c r="C82" s="1307" t="s">
        <v>18</v>
      </c>
      <c r="D82" s="4" t="s">
        <v>14</v>
      </c>
      <c r="E82" s="9">
        <v>-481.20100000000025</v>
      </c>
      <c r="F82" s="9">
        <v>53.670462015561725</v>
      </c>
      <c r="G82" s="9">
        <v>-92.226000000000113</v>
      </c>
      <c r="H82" s="78">
        <f>G82-F82</f>
        <v>-145.89646201556184</v>
      </c>
      <c r="I82" s="86">
        <f>IF(F82=0," ",H82/F82)</f>
        <v>-2.7183753695516768</v>
      </c>
      <c r="J82" s="78">
        <f>G82-E82</f>
        <v>388.97500000000014</v>
      </c>
      <c r="K82" s="110">
        <f>IF(E82=0," ",J82/E82)</f>
        <v>-0.80834204417696542</v>
      </c>
      <c r="L82" s="18" t="e">
        <f>E82+'01-2021'!#REF!</f>
        <v>#REF!</v>
      </c>
      <c r="M82" s="13" t="e">
        <f>F82+'01-2021'!#REF!</f>
        <v>#REF!</v>
      </c>
      <c r="N82" s="13" t="e">
        <f>G82+'01-2021'!#REF!</f>
        <v>#REF!</v>
      </c>
      <c r="O82" s="78" t="e">
        <f t="shared" ref="O82" si="159">N82-M82</f>
        <v>#REF!</v>
      </c>
      <c r="P82" s="86" t="e">
        <f t="shared" ref="P82" si="160">IF(M82=0," ",O82/M82)</f>
        <v>#REF!</v>
      </c>
      <c r="Q82" s="78" t="e">
        <f t="shared" ref="Q82" si="161">N82-L82</f>
        <v>#REF!</v>
      </c>
      <c r="R82" s="87" t="e">
        <f t="shared" ref="R82" si="162">IF(L82=0," ",Q82/L82)</f>
        <v>#REF!</v>
      </c>
    </row>
    <row r="83" spans="1:18">
      <c r="A83" s="1311"/>
      <c r="B83" s="1295"/>
      <c r="C83" s="1308"/>
      <c r="D83" s="4" t="s">
        <v>16</v>
      </c>
      <c r="E83" s="11">
        <f>E82/E77</f>
        <v>-6.4813575156248651E-2</v>
      </c>
      <c r="F83" s="11">
        <f>F82/F77</f>
        <v>7.4246793017326744E-3</v>
      </c>
      <c r="G83" s="11">
        <f>G82/G77</f>
        <v>-1.0628495999706833E-2</v>
      </c>
      <c r="H83" s="78"/>
      <c r="I83" s="86"/>
      <c r="J83" s="78"/>
      <c r="K83" s="110"/>
      <c r="L83" s="19" t="e">
        <f t="shared" ref="L83:N83" si="163">L82/L77</f>
        <v>#REF!</v>
      </c>
      <c r="M83" s="11" t="e">
        <f t="shared" si="163"/>
        <v>#REF!</v>
      </c>
      <c r="N83" s="11" t="e">
        <f t="shared" si="163"/>
        <v>#REF!</v>
      </c>
      <c r="O83" s="78"/>
      <c r="P83" s="86"/>
      <c r="Q83" s="78"/>
      <c r="R83" s="87"/>
    </row>
    <row r="84" spans="1:18" ht="25.5" customHeight="1" thickBot="1">
      <c r="A84" s="1312"/>
      <c r="B84" s="1314"/>
      <c r="C84" s="5" t="s">
        <v>20</v>
      </c>
      <c r="D84" s="5" t="s">
        <v>14</v>
      </c>
      <c r="E84" s="10">
        <f>E77-E78</f>
        <v>5855.2309999999998</v>
      </c>
      <c r="F84" s="10">
        <f>F77-F78</f>
        <v>5478.6572704947421</v>
      </c>
      <c r="G84" s="10">
        <f>G77-G78</f>
        <v>6736.2759999999998</v>
      </c>
      <c r="H84" s="89">
        <f>G84-F84</f>
        <v>1257.6187295052578</v>
      </c>
      <c r="I84" s="90">
        <f>IF(F84=0," ",H84/F84)</f>
        <v>0.22954871374746358</v>
      </c>
      <c r="J84" s="91">
        <f>G84-E84</f>
        <v>881.04500000000007</v>
      </c>
      <c r="K84" s="111">
        <f>IF(E84=0," ",J84/E84)</f>
        <v>0.15047143315097219</v>
      </c>
      <c r="L84" s="20" t="e">
        <f t="shared" ref="L84:N84" si="164">L77-L78</f>
        <v>#REF!</v>
      </c>
      <c r="M84" s="10" t="e">
        <f t="shared" si="164"/>
        <v>#REF!</v>
      </c>
      <c r="N84" s="10" t="e">
        <f t="shared" si="164"/>
        <v>#REF!</v>
      </c>
      <c r="O84" s="89" t="e">
        <f t="shared" ref="O84:O86" si="165">N84-M84</f>
        <v>#REF!</v>
      </c>
      <c r="P84" s="90" t="e">
        <f t="shared" ref="P84:P86" si="166">IF(M84=0," ",O84/M84)</f>
        <v>#REF!</v>
      </c>
      <c r="Q84" s="91" t="e">
        <f t="shared" ref="Q84:Q86" si="167">N84-L84</f>
        <v>#REF!</v>
      </c>
      <c r="R84" s="92" t="e">
        <f t="shared" ref="R84:R86" si="168">IF(L84=0," ",Q84/L84)</f>
        <v>#REF!</v>
      </c>
    </row>
    <row r="85" spans="1:18" ht="22.5" customHeight="1" thickTop="1">
      <c r="A85" s="1310">
        <v>10</v>
      </c>
      <c r="B85" s="1313" t="s">
        <v>12</v>
      </c>
      <c r="C85" s="3" t="s">
        <v>19</v>
      </c>
      <c r="D85" s="3" t="s">
        <v>14</v>
      </c>
      <c r="E85" s="8">
        <v>426.88800000000003</v>
      </c>
      <c r="F85" s="8">
        <v>426.9</v>
      </c>
      <c r="G85" s="7">
        <v>461.25599999999997</v>
      </c>
      <c r="H85" s="83">
        <f>G85-F85</f>
        <v>34.355999999999995</v>
      </c>
      <c r="I85" s="84">
        <f>IF(F85=0," ",H85/F85)</f>
        <v>8.0477863668306393E-2</v>
      </c>
      <c r="J85" s="83">
        <f>G85-E85</f>
        <v>34.367999999999938</v>
      </c>
      <c r="K85" s="109">
        <f>IF(E85=0," ",J85/E85)</f>
        <v>8.0508236352392043E-2</v>
      </c>
      <c r="L85" s="17" t="e">
        <f>E85+'01-2021'!#REF!</f>
        <v>#REF!</v>
      </c>
      <c r="M85" s="12" t="e">
        <f>F85+'01-2021'!#REF!</f>
        <v>#REF!</v>
      </c>
      <c r="N85" s="12" t="e">
        <f>G85+'01-2021'!#REF!</f>
        <v>#REF!</v>
      </c>
      <c r="O85" s="83" t="e">
        <f t="shared" si="165"/>
        <v>#REF!</v>
      </c>
      <c r="P85" s="84" t="e">
        <f t="shared" si="166"/>
        <v>#REF!</v>
      </c>
      <c r="Q85" s="83" t="e">
        <f t="shared" si="167"/>
        <v>#REF!</v>
      </c>
      <c r="R85" s="85" t="e">
        <f t="shared" si="168"/>
        <v>#REF!</v>
      </c>
    </row>
    <row r="86" spans="1:18">
      <c r="A86" s="1311"/>
      <c r="B86" s="1295"/>
      <c r="C86" s="1307" t="s">
        <v>15</v>
      </c>
      <c r="D86" s="4" t="s">
        <v>14</v>
      </c>
      <c r="E86" s="9">
        <v>39.194000000000003</v>
      </c>
      <c r="F86" s="9">
        <v>46.9</v>
      </c>
      <c r="G86" s="9">
        <v>64.066000000000003</v>
      </c>
      <c r="H86" s="78">
        <f>G86-F86</f>
        <v>17.166000000000004</v>
      </c>
      <c r="I86" s="86">
        <f>IF(F86=0," ",H86/F86)</f>
        <v>0.36601279317697238</v>
      </c>
      <c r="J86" s="78">
        <f>G86-E86</f>
        <v>24.872</v>
      </c>
      <c r="K86" s="110">
        <f>IF(E86=0," ",J86/E86)</f>
        <v>0.63458692657039339</v>
      </c>
      <c r="L86" s="18" t="e">
        <f>E86+'01-2021'!#REF!</f>
        <v>#REF!</v>
      </c>
      <c r="M86" s="13" t="e">
        <f>F86+'01-2021'!#REF!</f>
        <v>#REF!</v>
      </c>
      <c r="N86" s="13" t="e">
        <f>G86+'01-2021'!#REF!</f>
        <v>#REF!</v>
      </c>
      <c r="O86" s="78" t="e">
        <f t="shared" si="165"/>
        <v>#REF!</v>
      </c>
      <c r="P86" s="86" t="e">
        <f t="shared" si="166"/>
        <v>#REF!</v>
      </c>
      <c r="Q86" s="78" t="e">
        <f t="shared" si="167"/>
        <v>#REF!</v>
      </c>
      <c r="R86" s="87" t="e">
        <f t="shared" si="168"/>
        <v>#REF!</v>
      </c>
    </row>
    <row r="87" spans="1:18">
      <c r="A87" s="1311"/>
      <c r="B87" s="1295"/>
      <c r="C87" s="1308"/>
      <c r="D87" s="4" t="s">
        <v>16</v>
      </c>
      <c r="E87" s="11">
        <f>E86/E85</f>
        <v>9.1813309345776875E-2</v>
      </c>
      <c r="F87" s="11">
        <f>F86/F85</f>
        <v>0.10986179433122512</v>
      </c>
      <c r="G87" s="11">
        <f>G86/G85</f>
        <v>0.13889467020483204</v>
      </c>
      <c r="H87" s="78"/>
      <c r="I87" s="86"/>
      <c r="J87" s="78"/>
      <c r="K87" s="110"/>
      <c r="L87" s="19" t="e">
        <f t="shared" ref="L87:N87" si="169">L86/L85</f>
        <v>#REF!</v>
      </c>
      <c r="M87" s="11" t="e">
        <f t="shared" si="169"/>
        <v>#REF!</v>
      </c>
      <c r="N87" s="11" t="e">
        <f t="shared" si="169"/>
        <v>#REF!</v>
      </c>
      <c r="O87" s="88"/>
      <c r="P87" s="86" t="e">
        <f t="shared" ref="P87" si="170">N87-M87</f>
        <v>#REF!</v>
      </c>
      <c r="Q87" s="78"/>
      <c r="R87" s="87" t="e">
        <f t="shared" ref="R87" si="171">N87-L87</f>
        <v>#REF!</v>
      </c>
    </row>
    <row r="88" spans="1:18">
      <c r="A88" s="1311"/>
      <c r="B88" s="1295"/>
      <c r="C88" s="1307" t="s">
        <v>17</v>
      </c>
      <c r="D88" s="4" t="s">
        <v>14</v>
      </c>
      <c r="E88" s="9">
        <v>42.08</v>
      </c>
      <c r="F88" s="9">
        <v>42.450807986148575</v>
      </c>
      <c r="G88" s="441">
        <f>F89*G85</f>
        <v>45.867158323867294</v>
      </c>
      <c r="H88" s="78">
        <f>G88-F88</f>
        <v>3.4163503377187183</v>
      </c>
      <c r="I88" s="86">
        <f>IF(F88=0," ",H88/F88)</f>
        <v>8.0477863668306421E-2</v>
      </c>
      <c r="J88" s="78">
        <f>G88-E88</f>
        <v>3.7871583238672955</v>
      </c>
      <c r="K88" s="110">
        <f>IF(E88=0," ",J88/E88)</f>
        <v>8.999900959760683E-2</v>
      </c>
      <c r="L88" s="18" t="e">
        <f>E88+'01-2021'!#REF!</f>
        <v>#REF!</v>
      </c>
      <c r="M88" s="13" t="e">
        <f>F88+'01-2021'!#REF!</f>
        <v>#REF!</v>
      </c>
      <c r="N88" s="13" t="e">
        <f>G88+'01-2021'!#REF!</f>
        <v>#REF!</v>
      </c>
      <c r="O88" s="78" t="e">
        <f t="shared" ref="O88" si="172">N88-M88</f>
        <v>#REF!</v>
      </c>
      <c r="P88" s="86" t="e">
        <f t="shared" ref="P88" si="173">IF(M88=0," ",O88/M88)</f>
        <v>#REF!</v>
      </c>
      <c r="Q88" s="78" t="e">
        <f t="shared" ref="Q88" si="174">N88-L88</f>
        <v>#REF!</v>
      </c>
      <c r="R88" s="87" t="e">
        <f t="shared" ref="R88" si="175">IF(L88=0," ",Q88/L88)</f>
        <v>#REF!</v>
      </c>
    </row>
    <row r="89" spans="1:18">
      <c r="A89" s="1311"/>
      <c r="B89" s="1295"/>
      <c r="C89" s="1308"/>
      <c r="D89" s="4" t="s">
        <v>16</v>
      </c>
      <c r="E89" s="11">
        <f>E88/E85</f>
        <v>9.8573864807631029E-2</v>
      </c>
      <c r="F89" s="11">
        <f>F88/F85</f>
        <v>9.9439700131526296E-2</v>
      </c>
      <c r="G89" s="442">
        <f>G88/G85</f>
        <v>9.943970013152631E-2</v>
      </c>
      <c r="H89" s="78"/>
      <c r="I89" s="86"/>
      <c r="J89" s="78"/>
      <c r="K89" s="110"/>
      <c r="L89" s="19" t="e">
        <f t="shared" ref="L89:N89" si="176">L88/L85</f>
        <v>#REF!</v>
      </c>
      <c r="M89" s="11" t="e">
        <f t="shared" si="176"/>
        <v>#REF!</v>
      </c>
      <c r="N89" s="11" t="e">
        <f t="shared" si="176"/>
        <v>#REF!</v>
      </c>
      <c r="O89" s="78"/>
      <c r="P89" s="86"/>
      <c r="Q89" s="78"/>
      <c r="R89" s="87"/>
    </row>
    <row r="90" spans="1:18">
      <c r="A90" s="1311"/>
      <c r="B90" s="1295"/>
      <c r="C90" s="1307" t="s">
        <v>18</v>
      </c>
      <c r="D90" s="4" t="s">
        <v>14</v>
      </c>
      <c r="E90" s="9">
        <v>-2.8859999999999957</v>
      </c>
      <c r="F90" s="9">
        <v>4.4491920138514018</v>
      </c>
      <c r="G90" s="9">
        <v>18.199000000000005</v>
      </c>
      <c r="H90" s="78">
        <f>G90-F90</f>
        <v>13.749807986148603</v>
      </c>
      <c r="I90" s="86">
        <f>IF(F90=0," ",H90/F90)</f>
        <v>3.090405615973002</v>
      </c>
      <c r="J90" s="78">
        <f>G90-E90</f>
        <v>21.085000000000001</v>
      </c>
      <c r="K90" s="110">
        <f>IF(E90=0," ",J90/E90)</f>
        <v>-7.3059598059598168</v>
      </c>
      <c r="L90" s="18" t="e">
        <f>E90+'01-2021'!#REF!</f>
        <v>#REF!</v>
      </c>
      <c r="M90" s="13" t="e">
        <f>F90+'01-2021'!#REF!</f>
        <v>#REF!</v>
      </c>
      <c r="N90" s="13" t="e">
        <f>G90+'01-2021'!#REF!</f>
        <v>#REF!</v>
      </c>
      <c r="O90" s="78" t="e">
        <f t="shared" ref="O90" si="177">N90-M90</f>
        <v>#REF!</v>
      </c>
      <c r="P90" s="86" t="e">
        <f t="shared" ref="P90" si="178">IF(M90=0," ",O90/M90)</f>
        <v>#REF!</v>
      </c>
      <c r="Q90" s="78" t="e">
        <f t="shared" ref="Q90" si="179">N90-L90</f>
        <v>#REF!</v>
      </c>
      <c r="R90" s="87" t="e">
        <f t="shared" ref="R90" si="180">IF(L90=0," ",Q90/L90)</f>
        <v>#REF!</v>
      </c>
    </row>
    <row r="91" spans="1:18">
      <c r="A91" s="1311"/>
      <c r="B91" s="1295"/>
      <c r="C91" s="1308"/>
      <c r="D91" s="4" t="s">
        <v>16</v>
      </c>
      <c r="E91" s="11">
        <f>E90/E85</f>
        <v>-6.7605554618541527E-3</v>
      </c>
      <c r="F91" s="11">
        <f>F90/F85</f>
        <v>1.0422094199698763E-2</v>
      </c>
      <c r="G91" s="11">
        <f>G90/G85</f>
        <v>3.9455313318417555E-2</v>
      </c>
      <c r="H91" s="78"/>
      <c r="I91" s="86"/>
      <c r="J91" s="78"/>
      <c r="K91" s="110"/>
      <c r="L91" s="19" t="e">
        <f t="shared" ref="L91:N91" si="181">L90/L85</f>
        <v>#REF!</v>
      </c>
      <c r="M91" s="11" t="e">
        <f t="shared" si="181"/>
        <v>#REF!</v>
      </c>
      <c r="N91" s="11" t="e">
        <f t="shared" si="181"/>
        <v>#REF!</v>
      </c>
      <c r="O91" s="78"/>
      <c r="P91" s="86"/>
      <c r="Q91" s="78"/>
      <c r="R91" s="87"/>
    </row>
    <row r="92" spans="1:18" ht="25.5" customHeight="1" thickBot="1">
      <c r="A92" s="1312"/>
      <c r="B92" s="1314"/>
      <c r="C92" s="5" t="s">
        <v>20</v>
      </c>
      <c r="D92" s="5" t="s">
        <v>14</v>
      </c>
      <c r="E92" s="10">
        <f>E85-E86</f>
        <v>387.69400000000002</v>
      </c>
      <c r="F92" s="10">
        <f>F85-F86</f>
        <v>380</v>
      </c>
      <c r="G92" s="10">
        <f>G85-G86</f>
        <v>397.18999999999994</v>
      </c>
      <c r="H92" s="89">
        <f>G92-F92</f>
        <v>17.189999999999941</v>
      </c>
      <c r="I92" s="90">
        <f>IF(F92=0," ",H92/F92)</f>
        <v>4.5236842105262999E-2</v>
      </c>
      <c r="J92" s="91">
        <f>G92-E92</f>
        <v>9.4959999999999241</v>
      </c>
      <c r="K92" s="111">
        <f>IF(E92=0," ",J92/E92)</f>
        <v>2.4493543877387641E-2</v>
      </c>
      <c r="L92" s="20" t="e">
        <f t="shared" ref="L92:N92" si="182">L85-L86</f>
        <v>#REF!</v>
      </c>
      <c r="M92" s="10" t="e">
        <f t="shared" si="182"/>
        <v>#REF!</v>
      </c>
      <c r="N92" s="10" t="e">
        <f t="shared" si="182"/>
        <v>#REF!</v>
      </c>
      <c r="O92" s="89" t="e">
        <f t="shared" ref="O92:O102" si="183">N92-M92</f>
        <v>#REF!</v>
      </c>
      <c r="P92" s="90" t="e">
        <f t="shared" ref="P92:P102" si="184">IF(M92=0," ",O92/M92)</f>
        <v>#REF!</v>
      </c>
      <c r="Q92" s="91" t="e">
        <f t="shared" ref="Q92:Q102" si="185">N92-L92</f>
        <v>#REF!</v>
      </c>
      <c r="R92" s="92" t="e">
        <f t="shared" ref="R92:R102" si="186">IF(L92=0," ",Q92/L92)</f>
        <v>#REF!</v>
      </c>
    </row>
    <row r="93" spans="1:18" ht="22.5" customHeight="1" thickTop="1">
      <c r="A93" s="1310"/>
      <c r="B93" s="1318" t="s">
        <v>91</v>
      </c>
      <c r="C93" s="3" t="s">
        <v>19</v>
      </c>
      <c r="D93" s="3" t="s">
        <v>14</v>
      </c>
      <c r="E93" s="8">
        <f>E77+E85</f>
        <v>7851.2739999999994</v>
      </c>
      <c r="F93" s="8">
        <f t="shared" ref="F93:G94" si="187">F77+F85</f>
        <v>7655.5572704947417</v>
      </c>
      <c r="G93" s="7">
        <f t="shared" si="187"/>
        <v>9138.494999999999</v>
      </c>
      <c r="H93" s="83">
        <f>G93-F93</f>
        <v>1482.9377295052573</v>
      </c>
      <c r="I93" s="84">
        <f>IF(F93=0," ",H93/F93)</f>
        <v>0.19370735233353198</v>
      </c>
      <c r="J93" s="83">
        <f>G93-E93</f>
        <v>1287.2209999999995</v>
      </c>
      <c r="K93" s="109">
        <f>IF(E93=0," ",J93/E93)</f>
        <v>0.16395058942026475</v>
      </c>
      <c r="L93" s="17" t="e">
        <f>E93+'01-2021'!#REF!</f>
        <v>#REF!</v>
      </c>
      <c r="M93" s="12" t="e">
        <f>F93+'01-2021'!#REF!</f>
        <v>#REF!</v>
      </c>
      <c r="N93" s="12" t="e">
        <f>G93+'01-2021'!#REF!</f>
        <v>#REF!</v>
      </c>
      <c r="O93" s="83" t="e">
        <f t="shared" si="183"/>
        <v>#REF!</v>
      </c>
      <c r="P93" s="84" t="e">
        <f t="shared" si="184"/>
        <v>#REF!</v>
      </c>
      <c r="Q93" s="83" t="e">
        <f t="shared" si="185"/>
        <v>#REF!</v>
      </c>
      <c r="R93" s="85" t="e">
        <f t="shared" si="186"/>
        <v>#REF!</v>
      </c>
    </row>
    <row r="94" spans="1:18">
      <c r="A94" s="1311"/>
      <c r="B94" s="1319"/>
      <c r="C94" s="1307" t="s">
        <v>15</v>
      </c>
      <c r="D94" s="4" t="s">
        <v>14</v>
      </c>
      <c r="E94" s="9">
        <f>E78+E86</f>
        <v>1608.3489999999999</v>
      </c>
      <c r="F94" s="9">
        <f t="shared" si="187"/>
        <v>1796.9</v>
      </c>
      <c r="G94" s="9">
        <f t="shared" si="187"/>
        <v>2005.029</v>
      </c>
      <c r="H94" s="78">
        <f>G94-F94</f>
        <v>208.12899999999991</v>
      </c>
      <c r="I94" s="86">
        <f>IF(F94=0," ",H94/F94)</f>
        <v>0.11582670154154372</v>
      </c>
      <c r="J94" s="78">
        <f>G94-E94</f>
        <v>396.68000000000006</v>
      </c>
      <c r="K94" s="110">
        <f>IF(E94=0," ",J94/E94)</f>
        <v>0.24663801202350988</v>
      </c>
      <c r="L94" s="18" t="e">
        <f>E94+'01-2021'!#REF!</f>
        <v>#REF!</v>
      </c>
      <c r="M94" s="13" t="e">
        <f>F94+'01-2021'!#REF!</f>
        <v>#REF!</v>
      </c>
      <c r="N94" s="13" t="e">
        <f>G94+'01-2021'!#REF!</f>
        <v>#REF!</v>
      </c>
      <c r="O94" s="78" t="e">
        <f t="shared" si="183"/>
        <v>#REF!</v>
      </c>
      <c r="P94" s="86" t="e">
        <f t="shared" si="184"/>
        <v>#REF!</v>
      </c>
      <c r="Q94" s="78" t="e">
        <f t="shared" si="185"/>
        <v>#REF!</v>
      </c>
      <c r="R94" s="87" t="e">
        <f t="shared" si="186"/>
        <v>#REF!</v>
      </c>
    </row>
    <row r="95" spans="1:18">
      <c r="A95" s="1311"/>
      <c r="B95" s="1319"/>
      <c r="C95" s="1308"/>
      <c r="D95" s="4" t="s">
        <v>16</v>
      </c>
      <c r="E95" s="11">
        <f>E94/E93</f>
        <v>0.2048519768893558</v>
      </c>
      <c r="F95" s="11">
        <f>F94/F93</f>
        <v>0.23471837993106348</v>
      </c>
      <c r="G95" s="11">
        <f>G94/G93</f>
        <v>0.21940472692713628</v>
      </c>
      <c r="H95" s="78"/>
      <c r="I95" s="86"/>
      <c r="J95" s="78"/>
      <c r="K95" s="110"/>
      <c r="L95" s="19" t="e">
        <f t="shared" ref="L95:N95" si="188">L94/L93</f>
        <v>#REF!</v>
      </c>
      <c r="M95" s="11" t="e">
        <f t="shared" si="188"/>
        <v>#REF!</v>
      </c>
      <c r="N95" s="11" t="e">
        <f t="shared" si="188"/>
        <v>#REF!</v>
      </c>
      <c r="O95" s="88"/>
      <c r="P95" s="86" t="e">
        <f t="shared" ref="P95" si="189">N95-M95</f>
        <v>#REF!</v>
      </c>
      <c r="Q95" s="78"/>
      <c r="R95" s="87" t="e">
        <f t="shared" ref="R95" si="190">N95-L95</f>
        <v>#REF!</v>
      </c>
    </row>
    <row r="96" spans="1:18">
      <c r="A96" s="1311"/>
      <c r="B96" s="1319"/>
      <c r="C96" s="1307" t="s">
        <v>17</v>
      </c>
      <c r="D96" s="4" t="s">
        <v>14</v>
      </c>
      <c r="E96" s="9">
        <f>E80+E88</f>
        <v>2092.4360000000001</v>
      </c>
      <c r="F96" s="9">
        <f t="shared" ref="F96:G96" si="191">F80+F88</f>
        <v>1738.7803459705869</v>
      </c>
      <c r="G96" s="9">
        <f t="shared" si="191"/>
        <v>2082.1314703602193</v>
      </c>
      <c r="H96" s="78">
        <f>G96-F96</f>
        <v>343.35112438963233</v>
      </c>
      <c r="I96" s="86">
        <f>IF(F96=0," ",H96/F96)</f>
        <v>0.19746664677071318</v>
      </c>
      <c r="J96" s="78">
        <f>G96-E96</f>
        <v>-10.304529639780867</v>
      </c>
      <c r="K96" s="110">
        <f>IF(E96=0," ",J96/E96)</f>
        <v>-4.9246570216632032E-3</v>
      </c>
      <c r="L96" s="18" t="e">
        <f>E96+'01-2021'!#REF!</f>
        <v>#REF!</v>
      </c>
      <c r="M96" s="13" t="e">
        <f>F96+'01-2021'!#REF!</f>
        <v>#REF!</v>
      </c>
      <c r="N96" s="13" t="e">
        <f>G96+'01-2021'!#REF!</f>
        <v>#REF!</v>
      </c>
      <c r="O96" s="78" t="e">
        <f t="shared" ref="O96" si="192">N96-M96</f>
        <v>#REF!</v>
      </c>
      <c r="P96" s="86" t="e">
        <f t="shared" ref="P96" si="193">IF(M96=0," ",O96/M96)</f>
        <v>#REF!</v>
      </c>
      <c r="Q96" s="78" t="e">
        <f t="shared" ref="Q96" si="194">N96-L96</f>
        <v>#REF!</v>
      </c>
      <c r="R96" s="87" t="e">
        <f t="shared" ref="R96" si="195">IF(L96=0," ",Q96/L96)</f>
        <v>#REF!</v>
      </c>
    </row>
    <row r="97" spans="1:18">
      <c r="A97" s="1311"/>
      <c r="B97" s="1319"/>
      <c r="C97" s="1308"/>
      <c r="D97" s="4" t="s">
        <v>16</v>
      </c>
      <c r="E97" s="11">
        <f>E96/E93</f>
        <v>0.26650910412755946</v>
      </c>
      <c r="F97" s="11">
        <f>F96/F93</f>
        <v>0.22712655454515565</v>
      </c>
      <c r="G97" s="11">
        <f>G96/G93</f>
        <v>0.22784183504616673</v>
      </c>
      <c r="H97" s="78"/>
      <c r="I97" s="86"/>
      <c r="J97" s="78"/>
      <c r="K97" s="110"/>
      <c r="L97" s="19" t="e">
        <f t="shared" ref="L97:N97" si="196">L96/L93</f>
        <v>#REF!</v>
      </c>
      <c r="M97" s="11" t="e">
        <f t="shared" si="196"/>
        <v>#REF!</v>
      </c>
      <c r="N97" s="11" t="e">
        <f t="shared" si="196"/>
        <v>#REF!</v>
      </c>
      <c r="O97" s="78"/>
      <c r="P97" s="86"/>
      <c r="Q97" s="78"/>
      <c r="R97" s="87"/>
    </row>
    <row r="98" spans="1:18">
      <c r="A98" s="1311"/>
      <c r="B98" s="1319"/>
      <c r="C98" s="1307" t="s">
        <v>18</v>
      </c>
      <c r="D98" s="4" t="s">
        <v>14</v>
      </c>
      <c r="E98" s="9">
        <f>E82+E90</f>
        <v>-484.08700000000022</v>
      </c>
      <c r="F98" s="9">
        <f t="shared" ref="F98:G98" si="197">F82+F90</f>
        <v>58.119654029413127</v>
      </c>
      <c r="G98" s="9">
        <f t="shared" si="197"/>
        <v>-74.0270000000001</v>
      </c>
      <c r="H98" s="78">
        <f>G98-F98</f>
        <v>-132.14665402941324</v>
      </c>
      <c r="I98" s="86">
        <f>IF(F98=0," ",H98/F98)</f>
        <v>-2.2736999425794346</v>
      </c>
      <c r="J98" s="78">
        <f>G98-E98</f>
        <v>410.06000000000012</v>
      </c>
      <c r="K98" s="110">
        <f>IF(E98=0," ",J98/E98)</f>
        <v>-0.84707914073296731</v>
      </c>
      <c r="L98" s="18" t="e">
        <f>E98+'01-2021'!#REF!</f>
        <v>#REF!</v>
      </c>
      <c r="M98" s="13" t="e">
        <f>F98+'01-2021'!#REF!</f>
        <v>#REF!</v>
      </c>
      <c r="N98" s="13" t="e">
        <f>G98+'01-2021'!#REF!</f>
        <v>#REF!</v>
      </c>
      <c r="O98" s="78" t="e">
        <f t="shared" ref="O98" si="198">N98-M98</f>
        <v>#REF!</v>
      </c>
      <c r="P98" s="86" t="e">
        <f t="shared" ref="P98" si="199">IF(M98=0," ",O98/M98)</f>
        <v>#REF!</v>
      </c>
      <c r="Q98" s="78" t="e">
        <f t="shared" ref="Q98" si="200">N98-L98</f>
        <v>#REF!</v>
      </c>
      <c r="R98" s="87" t="e">
        <f t="shared" ref="R98" si="201">IF(L98=0," ",Q98/L98)</f>
        <v>#REF!</v>
      </c>
    </row>
    <row r="99" spans="1:18">
      <c r="A99" s="1311"/>
      <c r="B99" s="1319"/>
      <c r="C99" s="1308"/>
      <c r="D99" s="4" t="s">
        <v>16</v>
      </c>
      <c r="E99" s="11">
        <f>E98/E93</f>
        <v>-6.1657127238203664E-2</v>
      </c>
      <c r="F99" s="11">
        <f>F98/F93</f>
        <v>7.5918253859078161E-3</v>
      </c>
      <c r="G99" s="11">
        <f>G98/G93</f>
        <v>-8.1005679819270149E-3</v>
      </c>
      <c r="H99" s="78"/>
      <c r="I99" s="86"/>
      <c r="J99" s="78"/>
      <c r="K99" s="110"/>
      <c r="L99" s="19" t="e">
        <f t="shared" ref="L99:N99" si="202">L98/L93</f>
        <v>#REF!</v>
      </c>
      <c r="M99" s="11" t="e">
        <f t="shared" si="202"/>
        <v>#REF!</v>
      </c>
      <c r="N99" s="11" t="e">
        <f t="shared" si="202"/>
        <v>#REF!</v>
      </c>
      <c r="O99" s="78"/>
      <c r="P99" s="86"/>
      <c r="Q99" s="78"/>
      <c r="R99" s="87"/>
    </row>
    <row r="100" spans="1:18" ht="25.5" customHeight="1" thickBot="1">
      <c r="A100" s="1312"/>
      <c r="B100" s="1320"/>
      <c r="C100" s="5" t="s">
        <v>20</v>
      </c>
      <c r="D100" s="5" t="s">
        <v>14</v>
      </c>
      <c r="E100" s="10">
        <f>E93-E94</f>
        <v>6242.9249999999993</v>
      </c>
      <c r="F100" s="10">
        <f>F93-F94</f>
        <v>5858.6572704947412</v>
      </c>
      <c r="G100" s="10">
        <f>G93-G94</f>
        <v>7133.4659999999985</v>
      </c>
      <c r="H100" s="89">
        <f>G100-F100</f>
        <v>1274.8087295052574</v>
      </c>
      <c r="I100" s="90">
        <f>IF(F100=0," ",H100/F100)</f>
        <v>0.21759401013700272</v>
      </c>
      <c r="J100" s="91">
        <f>G100-E100</f>
        <v>890.54099999999926</v>
      </c>
      <c r="K100" s="111">
        <f>IF(E100=0," ",J100/E100)</f>
        <v>0.14264803757853881</v>
      </c>
      <c r="L100" s="20" t="e">
        <f t="shared" ref="L100:N100" si="203">L93-L94</f>
        <v>#REF!</v>
      </c>
      <c r="M100" s="10" t="e">
        <f t="shared" si="203"/>
        <v>#REF!</v>
      </c>
      <c r="N100" s="10" t="e">
        <f t="shared" si="203"/>
        <v>#REF!</v>
      </c>
      <c r="O100" s="89" t="e">
        <f t="shared" ref="O100" si="204">N100-M100</f>
        <v>#REF!</v>
      </c>
      <c r="P100" s="90" t="e">
        <f t="shared" ref="P100" si="205">IF(M100=0," ",O100/M100)</f>
        <v>#REF!</v>
      </c>
      <c r="Q100" s="91" t="e">
        <f t="shared" ref="Q100" si="206">N100-L100</f>
        <v>#REF!</v>
      </c>
      <c r="R100" s="92" t="e">
        <f t="shared" ref="R100" si="207">IF(L100=0," ",Q100/L100)</f>
        <v>#REF!</v>
      </c>
    </row>
    <row r="101" spans="1:18" ht="22.5" customHeight="1" thickTop="1">
      <c r="A101" s="1310">
        <v>11</v>
      </c>
      <c r="B101" s="1313" t="s">
        <v>23</v>
      </c>
      <c r="C101" s="3" t="s">
        <v>19</v>
      </c>
      <c r="D101" s="3" t="s">
        <v>14</v>
      </c>
      <c r="E101" s="8">
        <v>4441.4629999999997</v>
      </c>
      <c r="F101" s="8">
        <v>4379.0146979627561</v>
      </c>
      <c r="G101" s="7">
        <v>4904.7160000000003</v>
      </c>
      <c r="H101" s="83">
        <f>G101-F101</f>
        <v>525.7013020372442</v>
      </c>
      <c r="I101" s="84">
        <f>IF(F101=0," ",H101/F101)</f>
        <v>0.12005013417329145</v>
      </c>
      <c r="J101" s="83">
        <f>G101-E101</f>
        <v>463.25300000000061</v>
      </c>
      <c r="K101" s="109">
        <f>IF(E101=0," ",J101/E101)</f>
        <v>0.10430189331758491</v>
      </c>
      <c r="L101" s="17" t="e">
        <f>E101+'01-2021'!#REF!</f>
        <v>#REF!</v>
      </c>
      <c r="M101" s="12" t="e">
        <f>F101+'01-2021'!#REF!</f>
        <v>#REF!</v>
      </c>
      <c r="N101" s="12" t="e">
        <f>G101+'01-2021'!#REF!</f>
        <v>#REF!</v>
      </c>
      <c r="O101" s="83" t="e">
        <f t="shared" si="183"/>
        <v>#REF!</v>
      </c>
      <c r="P101" s="84" t="e">
        <f t="shared" si="184"/>
        <v>#REF!</v>
      </c>
      <c r="Q101" s="83" t="e">
        <f t="shared" si="185"/>
        <v>#REF!</v>
      </c>
      <c r="R101" s="85" t="e">
        <f t="shared" si="186"/>
        <v>#REF!</v>
      </c>
    </row>
    <row r="102" spans="1:18">
      <c r="A102" s="1311"/>
      <c r="B102" s="1295"/>
      <c r="C102" s="1307" t="s">
        <v>15</v>
      </c>
      <c r="D102" s="4" t="s">
        <v>14</v>
      </c>
      <c r="E102" s="9">
        <v>835.279</v>
      </c>
      <c r="F102" s="9">
        <v>830</v>
      </c>
      <c r="G102" s="9">
        <v>1190.375</v>
      </c>
      <c r="H102" s="78">
        <f>G102-F102</f>
        <v>360.375</v>
      </c>
      <c r="I102" s="86">
        <f>IF(F102=0," ",H102/F102)</f>
        <v>0.43418674698795179</v>
      </c>
      <c r="J102" s="78">
        <f>G102-E102</f>
        <v>355.096</v>
      </c>
      <c r="K102" s="110">
        <f>IF(E102=0," ",J102/E102)</f>
        <v>0.42512262369818948</v>
      </c>
      <c r="L102" s="18" t="e">
        <f>E102+'01-2021'!#REF!</f>
        <v>#REF!</v>
      </c>
      <c r="M102" s="13" t="e">
        <f>F102+'01-2021'!#REF!</f>
        <v>#REF!</v>
      </c>
      <c r="N102" s="13" t="e">
        <f>G102+'01-2021'!#REF!</f>
        <v>#REF!</v>
      </c>
      <c r="O102" s="78" t="e">
        <f t="shared" si="183"/>
        <v>#REF!</v>
      </c>
      <c r="P102" s="86" t="e">
        <f t="shared" si="184"/>
        <v>#REF!</v>
      </c>
      <c r="Q102" s="78" t="e">
        <f t="shared" si="185"/>
        <v>#REF!</v>
      </c>
      <c r="R102" s="87" t="e">
        <f t="shared" si="186"/>
        <v>#REF!</v>
      </c>
    </row>
    <row r="103" spans="1:18">
      <c r="A103" s="1311"/>
      <c r="B103" s="1295"/>
      <c r="C103" s="1308"/>
      <c r="D103" s="4" t="s">
        <v>16</v>
      </c>
      <c r="E103" s="11">
        <f>E102/E101</f>
        <v>0.18806393298784657</v>
      </c>
      <c r="F103" s="11">
        <f>F102/F101</f>
        <v>0.18954035490818058</v>
      </c>
      <c r="G103" s="11">
        <f>G102/G101</f>
        <v>0.24270008701829013</v>
      </c>
      <c r="H103" s="78"/>
      <c r="I103" s="86"/>
      <c r="J103" s="78"/>
      <c r="K103" s="110"/>
      <c r="L103" s="19" t="e">
        <f t="shared" ref="L103:N103" si="208">L102/L101</f>
        <v>#REF!</v>
      </c>
      <c r="M103" s="11" t="e">
        <f t="shared" si="208"/>
        <v>#REF!</v>
      </c>
      <c r="N103" s="11" t="e">
        <f t="shared" si="208"/>
        <v>#REF!</v>
      </c>
      <c r="O103" s="88"/>
      <c r="P103" s="86" t="e">
        <f t="shared" ref="P103" si="209">N103-M103</f>
        <v>#REF!</v>
      </c>
      <c r="Q103" s="78"/>
      <c r="R103" s="87" t="e">
        <f t="shared" ref="R103" si="210">N103-L103</f>
        <v>#REF!</v>
      </c>
    </row>
    <row r="104" spans="1:18">
      <c r="A104" s="1311"/>
      <c r="B104" s="1295"/>
      <c r="C104" s="1307" t="s">
        <v>17</v>
      </c>
      <c r="D104" s="4" t="s">
        <v>14</v>
      </c>
      <c r="E104" s="9">
        <v>812.03499999999997</v>
      </c>
      <c r="F104" s="9">
        <v>804.54486658690507</v>
      </c>
      <c r="G104" s="441">
        <f>F105*G101</f>
        <v>901.13058576909589</v>
      </c>
      <c r="H104" s="78">
        <f>G104-F104</f>
        <v>96.585719182190815</v>
      </c>
      <c r="I104" s="86">
        <f>IF(F104=0," ",H104/F104)</f>
        <v>0.12005013417329144</v>
      </c>
      <c r="J104" s="78">
        <f>G104-E104</f>
        <v>89.095585769095919</v>
      </c>
      <c r="K104" s="110">
        <f>IF(E104=0," ",J104/E104)</f>
        <v>0.10971889853158537</v>
      </c>
      <c r="L104" s="18" t="e">
        <f>E104+'01-2021'!#REF!</f>
        <v>#REF!</v>
      </c>
      <c r="M104" s="13" t="e">
        <f>F104+'01-2021'!#REF!</f>
        <v>#REF!</v>
      </c>
      <c r="N104" s="13" t="e">
        <f>G104+'01-2021'!#REF!</f>
        <v>#REF!</v>
      </c>
      <c r="O104" s="78" t="e">
        <f t="shared" ref="O104" si="211">N104-M104</f>
        <v>#REF!</v>
      </c>
      <c r="P104" s="86" t="e">
        <f t="shared" ref="P104" si="212">IF(M104=0," ",O104/M104)</f>
        <v>#REF!</v>
      </c>
      <c r="Q104" s="78" t="e">
        <f t="shared" ref="Q104" si="213">N104-L104</f>
        <v>#REF!</v>
      </c>
      <c r="R104" s="87" t="e">
        <f t="shared" ref="R104" si="214">IF(L104=0," ",Q104/L104)</f>
        <v>#REF!</v>
      </c>
    </row>
    <row r="105" spans="1:18">
      <c r="A105" s="1311"/>
      <c r="B105" s="1295"/>
      <c r="C105" s="1308"/>
      <c r="D105" s="4" t="s">
        <v>16</v>
      </c>
      <c r="E105" s="11">
        <f>E104/E101</f>
        <v>0.1828305222851119</v>
      </c>
      <c r="F105" s="11">
        <f>F104/F101</f>
        <v>0.18372737295474312</v>
      </c>
      <c r="G105" s="442">
        <f>G104/G101</f>
        <v>0.18372737295474312</v>
      </c>
      <c r="H105" s="78"/>
      <c r="I105" s="86"/>
      <c r="J105" s="78"/>
      <c r="K105" s="110"/>
      <c r="L105" s="19" t="e">
        <f t="shared" ref="L105:N105" si="215">L104/L101</f>
        <v>#REF!</v>
      </c>
      <c r="M105" s="11" t="e">
        <f t="shared" si="215"/>
        <v>#REF!</v>
      </c>
      <c r="N105" s="11" t="e">
        <f t="shared" si="215"/>
        <v>#REF!</v>
      </c>
      <c r="O105" s="78"/>
      <c r="P105" s="86"/>
      <c r="Q105" s="78"/>
      <c r="R105" s="87"/>
    </row>
    <row r="106" spans="1:18">
      <c r="A106" s="1311"/>
      <c r="B106" s="1295"/>
      <c r="C106" s="1307" t="s">
        <v>18</v>
      </c>
      <c r="D106" s="4" t="s">
        <v>14</v>
      </c>
      <c r="E106" s="9">
        <v>23.244000000000028</v>
      </c>
      <c r="F106" s="9">
        <v>25.455133413094927</v>
      </c>
      <c r="G106" s="9">
        <v>290.41200000000003</v>
      </c>
      <c r="H106" s="78">
        <f>G106-F106</f>
        <v>264.95686658690511</v>
      </c>
      <c r="I106" s="86">
        <f>IF(F106=0," ",H106/F106)</f>
        <v>10.408779332918479</v>
      </c>
      <c r="J106" s="78">
        <f>G106-E106</f>
        <v>267.16800000000001</v>
      </c>
      <c r="K106" s="110">
        <f>IF(E106=0," ",J106/E106)</f>
        <v>11.494062983995857</v>
      </c>
      <c r="L106" s="18" t="e">
        <f>E106+'01-2021'!#REF!</f>
        <v>#REF!</v>
      </c>
      <c r="M106" s="13" t="e">
        <f>F106+'01-2021'!#REF!</f>
        <v>#REF!</v>
      </c>
      <c r="N106" s="13" t="e">
        <f>G106+'01-2021'!#REF!</f>
        <v>#REF!</v>
      </c>
      <c r="O106" s="78" t="e">
        <f t="shared" ref="O106" si="216">N106-M106</f>
        <v>#REF!</v>
      </c>
      <c r="P106" s="86" t="e">
        <f t="shared" ref="P106" si="217">IF(M106=0," ",O106/M106)</f>
        <v>#REF!</v>
      </c>
      <c r="Q106" s="78" t="e">
        <f t="shared" ref="Q106" si="218">N106-L106</f>
        <v>#REF!</v>
      </c>
      <c r="R106" s="87" t="e">
        <f t="shared" ref="R106" si="219">IF(L106=0," ",Q106/L106)</f>
        <v>#REF!</v>
      </c>
    </row>
    <row r="107" spans="1:18">
      <c r="A107" s="1311"/>
      <c r="B107" s="1295"/>
      <c r="C107" s="1308"/>
      <c r="D107" s="4" t="s">
        <v>16</v>
      </c>
      <c r="E107" s="11">
        <f>E106/E101</f>
        <v>5.233410702734669E-3</v>
      </c>
      <c r="F107" s="11">
        <f>F106/F101</f>
        <v>5.8129819534374679E-3</v>
      </c>
      <c r="G107" s="11">
        <f>G106/G101</f>
        <v>5.9210767759030294E-2</v>
      </c>
      <c r="H107" s="78"/>
      <c r="I107" s="86"/>
      <c r="J107" s="78"/>
      <c r="K107" s="110"/>
      <c r="L107" s="19" t="e">
        <f t="shared" ref="L107:N107" si="220">L106/L101</f>
        <v>#REF!</v>
      </c>
      <c r="M107" s="11" t="e">
        <f t="shared" si="220"/>
        <v>#REF!</v>
      </c>
      <c r="N107" s="11" t="e">
        <f t="shared" si="220"/>
        <v>#REF!</v>
      </c>
      <c r="O107" s="78"/>
      <c r="P107" s="86"/>
      <c r="Q107" s="78"/>
      <c r="R107" s="87"/>
    </row>
    <row r="108" spans="1:18" ht="25.5" customHeight="1" thickBot="1">
      <c r="A108" s="1312"/>
      <c r="B108" s="1314"/>
      <c r="C108" s="5" t="s">
        <v>20</v>
      </c>
      <c r="D108" s="5" t="s">
        <v>14</v>
      </c>
      <c r="E108" s="10">
        <f>E101-E102</f>
        <v>3606.1839999999997</v>
      </c>
      <c r="F108" s="10">
        <f>F101-F102</f>
        <v>3549.0146979627561</v>
      </c>
      <c r="G108" s="10">
        <f>G101-G102</f>
        <v>3714.3410000000003</v>
      </c>
      <c r="H108" s="89">
        <f>G108-F108</f>
        <v>165.3263020372442</v>
      </c>
      <c r="I108" s="90">
        <f>IF(F108=0," ",H108/F108)</f>
        <v>4.6583718611294171E-2</v>
      </c>
      <c r="J108" s="91">
        <f>G108-E108</f>
        <v>108.15700000000061</v>
      </c>
      <c r="K108" s="111">
        <f>IF(E108=0," ",J108/E108)</f>
        <v>2.9992091363058738E-2</v>
      </c>
      <c r="L108" s="20" t="e">
        <f t="shared" ref="L108:N108" si="221">L101-L102</f>
        <v>#REF!</v>
      </c>
      <c r="M108" s="10" t="e">
        <f t="shared" si="221"/>
        <v>#REF!</v>
      </c>
      <c r="N108" s="10" t="e">
        <f t="shared" si="221"/>
        <v>#REF!</v>
      </c>
      <c r="O108" s="89" t="e">
        <f t="shared" ref="O108:O110" si="222">N108-M108</f>
        <v>#REF!</v>
      </c>
      <c r="P108" s="90" t="e">
        <f t="shared" ref="P108:P110" si="223">IF(M108=0," ",O108/M108)</f>
        <v>#REF!</v>
      </c>
      <c r="Q108" s="91" t="e">
        <f t="shared" ref="Q108:Q110" si="224">N108-L108</f>
        <v>#REF!</v>
      </c>
      <c r="R108" s="92" t="e">
        <f t="shared" ref="R108:R110" si="225">IF(L108=0," ",Q108/L108)</f>
        <v>#REF!</v>
      </c>
    </row>
    <row r="109" spans="1:18" ht="22.5" customHeight="1" thickTop="1">
      <c r="A109" s="1310">
        <v>12</v>
      </c>
      <c r="B109" s="1313" t="s">
        <v>24</v>
      </c>
      <c r="C109" s="3" t="s">
        <v>19</v>
      </c>
      <c r="D109" s="3" t="s">
        <v>14</v>
      </c>
      <c r="E109" s="8">
        <v>453.14299999999997</v>
      </c>
      <c r="F109" s="8">
        <v>448.45830000000001</v>
      </c>
      <c r="G109" s="7">
        <v>541.84699999999998</v>
      </c>
      <c r="H109" s="83">
        <f>G109-F109</f>
        <v>93.388699999999972</v>
      </c>
      <c r="I109" s="84">
        <f>IF(F109=0," ",H109/F109)</f>
        <v>0.20824388800474863</v>
      </c>
      <c r="J109" s="83">
        <f>G109-E109</f>
        <v>88.704000000000008</v>
      </c>
      <c r="K109" s="109">
        <f>IF(E109=0," ",J109/E109)</f>
        <v>0.1957527756138791</v>
      </c>
      <c r="L109" s="17" t="e">
        <f>E109+'01-2021'!#REF!</f>
        <v>#REF!</v>
      </c>
      <c r="M109" s="12" t="e">
        <f>F109+'01-2021'!#REF!</f>
        <v>#REF!</v>
      </c>
      <c r="N109" s="12" t="e">
        <f>G109+'01-2021'!#REF!</f>
        <v>#REF!</v>
      </c>
      <c r="O109" s="83" t="e">
        <f t="shared" si="222"/>
        <v>#REF!</v>
      </c>
      <c r="P109" s="84" t="e">
        <f t="shared" si="223"/>
        <v>#REF!</v>
      </c>
      <c r="Q109" s="83" t="e">
        <f t="shared" si="224"/>
        <v>#REF!</v>
      </c>
      <c r="R109" s="85" t="e">
        <f t="shared" si="225"/>
        <v>#REF!</v>
      </c>
    </row>
    <row r="110" spans="1:18">
      <c r="A110" s="1311"/>
      <c r="B110" s="1295"/>
      <c r="C110" s="1307" t="s">
        <v>15</v>
      </c>
      <c r="D110" s="4" t="s">
        <v>14</v>
      </c>
      <c r="E110" s="9">
        <v>126.05800000000001</v>
      </c>
      <c r="F110" s="9">
        <v>121.37330000000003</v>
      </c>
      <c r="G110" s="9">
        <v>145.88499999999999</v>
      </c>
      <c r="H110" s="78">
        <f>G110-F110</f>
        <v>24.511699999999962</v>
      </c>
      <c r="I110" s="86">
        <f>IF(F110=0," ",H110/F110)</f>
        <v>0.20195298306958742</v>
      </c>
      <c r="J110" s="78">
        <f>G110-E110</f>
        <v>19.826999999999984</v>
      </c>
      <c r="K110" s="110">
        <f>IF(E110=0," ",J110/E110)</f>
        <v>0.15728474194418429</v>
      </c>
      <c r="L110" s="18" t="e">
        <f>E110+'01-2021'!#REF!</f>
        <v>#REF!</v>
      </c>
      <c r="M110" s="13" t="e">
        <f>F110+'01-2021'!#REF!</f>
        <v>#REF!</v>
      </c>
      <c r="N110" s="13" t="e">
        <f>G110+'01-2021'!#REF!</f>
        <v>#REF!</v>
      </c>
      <c r="O110" s="78" t="e">
        <f t="shared" si="222"/>
        <v>#REF!</v>
      </c>
      <c r="P110" s="86" t="e">
        <f t="shared" si="223"/>
        <v>#REF!</v>
      </c>
      <c r="Q110" s="78" t="e">
        <f t="shared" si="224"/>
        <v>#REF!</v>
      </c>
      <c r="R110" s="87" t="e">
        <f t="shared" si="225"/>
        <v>#REF!</v>
      </c>
    </row>
    <row r="111" spans="1:18">
      <c r="A111" s="1311"/>
      <c r="B111" s="1295"/>
      <c r="C111" s="1308"/>
      <c r="D111" s="4" t="s">
        <v>16</v>
      </c>
      <c r="E111" s="11">
        <f>E110/E109</f>
        <v>0.27818591482159055</v>
      </c>
      <c r="F111" s="11">
        <f>F110/F109</f>
        <v>0.27064567653224397</v>
      </c>
      <c r="G111" s="11">
        <f>G110/G109</f>
        <v>0.26923651879589627</v>
      </c>
      <c r="H111" s="78"/>
      <c r="I111" s="86"/>
      <c r="J111" s="78"/>
      <c r="K111" s="110"/>
      <c r="L111" s="19" t="e">
        <f t="shared" ref="L111:N111" si="226">L110/L109</f>
        <v>#REF!</v>
      </c>
      <c r="M111" s="11" t="e">
        <f t="shared" si="226"/>
        <v>#REF!</v>
      </c>
      <c r="N111" s="11" t="e">
        <f t="shared" si="226"/>
        <v>#REF!</v>
      </c>
      <c r="O111" s="88"/>
      <c r="P111" s="86" t="e">
        <f t="shared" ref="P111" si="227">N111-M111</f>
        <v>#REF!</v>
      </c>
      <c r="Q111" s="78"/>
      <c r="R111" s="87" t="e">
        <f t="shared" ref="R111" si="228">N111-L111</f>
        <v>#REF!</v>
      </c>
    </row>
    <row r="112" spans="1:18">
      <c r="A112" s="1311"/>
      <c r="B112" s="1295"/>
      <c r="C112" s="1307" t="s">
        <v>17</v>
      </c>
      <c r="D112" s="4" t="s">
        <v>14</v>
      </c>
      <c r="E112" s="9">
        <v>61.194000000000003</v>
      </c>
      <c r="F112" s="9">
        <v>109.8591610436079</v>
      </c>
      <c r="G112" s="441">
        <f>F113*G109</f>
        <v>132.73665987226863</v>
      </c>
      <c r="H112" s="78">
        <f>G112-F112</f>
        <v>22.877498828660734</v>
      </c>
      <c r="I112" s="86">
        <f>IF(F112=0," ",H112/F112)</f>
        <v>0.20824388800474869</v>
      </c>
      <c r="J112" s="78">
        <f>G112-E112</f>
        <v>71.542659872268629</v>
      </c>
      <c r="K112" s="110">
        <f>IF(E112=0," ",J112/E112)</f>
        <v>1.1691123291869894</v>
      </c>
      <c r="L112" s="18" t="e">
        <f>E112+'01-2021'!#REF!</f>
        <v>#REF!</v>
      </c>
      <c r="M112" s="13" t="e">
        <f>F112+'01-2021'!#REF!</f>
        <v>#REF!</v>
      </c>
      <c r="N112" s="13" t="e">
        <f>G112+'01-2021'!#REF!</f>
        <v>#REF!</v>
      </c>
      <c r="O112" s="78" t="e">
        <f t="shared" ref="O112" si="229">N112-M112</f>
        <v>#REF!</v>
      </c>
      <c r="P112" s="86" t="e">
        <f t="shared" ref="P112" si="230">IF(M112=0," ",O112/M112)</f>
        <v>#REF!</v>
      </c>
      <c r="Q112" s="78" t="e">
        <f t="shared" ref="Q112" si="231">N112-L112</f>
        <v>#REF!</v>
      </c>
      <c r="R112" s="87" t="e">
        <f t="shared" ref="R112" si="232">IF(L112=0," ",Q112/L112)</f>
        <v>#REF!</v>
      </c>
    </row>
    <row r="113" spans="1:18">
      <c r="A113" s="1311"/>
      <c r="B113" s="1295"/>
      <c r="C113" s="1308"/>
      <c r="D113" s="4" t="s">
        <v>16</v>
      </c>
      <c r="E113" s="11">
        <f>E112/E109</f>
        <v>0.135043463101052</v>
      </c>
      <c r="F113" s="11">
        <f>F112/F109</f>
        <v>0.24497073873670727</v>
      </c>
      <c r="G113" s="442">
        <f>G112/G109</f>
        <v>0.2449707387367073</v>
      </c>
      <c r="H113" s="78"/>
      <c r="I113" s="86"/>
      <c r="J113" s="78"/>
      <c r="K113" s="110"/>
      <c r="L113" s="19" t="e">
        <f t="shared" ref="L113:N113" si="233">L112/L109</f>
        <v>#REF!</v>
      </c>
      <c r="M113" s="11" t="e">
        <f t="shared" si="233"/>
        <v>#REF!</v>
      </c>
      <c r="N113" s="11" t="e">
        <f t="shared" si="233"/>
        <v>#REF!</v>
      </c>
      <c r="O113" s="78"/>
      <c r="P113" s="86"/>
      <c r="Q113" s="78"/>
      <c r="R113" s="87"/>
    </row>
    <row r="114" spans="1:18">
      <c r="A114" s="1311"/>
      <c r="B114" s="1295"/>
      <c r="C114" s="1307" t="s">
        <v>18</v>
      </c>
      <c r="D114" s="4" t="s">
        <v>14</v>
      </c>
      <c r="E114" s="9">
        <v>64.864000000000004</v>
      </c>
      <c r="F114" s="9">
        <v>11.514138956392131</v>
      </c>
      <c r="G114" s="9">
        <v>13.147999999999996</v>
      </c>
      <c r="H114" s="78">
        <f>G114-F114</f>
        <v>1.6338610436078653</v>
      </c>
      <c r="I114" s="86">
        <f>IF(F114=0," ",H114/F114)</f>
        <v>0.14190041042546384</v>
      </c>
      <c r="J114" s="78">
        <f>G114-E114</f>
        <v>-51.716000000000008</v>
      </c>
      <c r="K114" s="110">
        <f>IF(E114=0," ",J114/E114)</f>
        <v>-0.7972989639861866</v>
      </c>
      <c r="L114" s="18" t="e">
        <f>E114+'01-2021'!#REF!</f>
        <v>#REF!</v>
      </c>
      <c r="M114" s="13" t="e">
        <f>F114+'01-2021'!#REF!</f>
        <v>#REF!</v>
      </c>
      <c r="N114" s="13" t="e">
        <f>G114+'01-2021'!#REF!</f>
        <v>#REF!</v>
      </c>
      <c r="O114" s="78" t="e">
        <f t="shared" ref="O114" si="234">N114-M114</f>
        <v>#REF!</v>
      </c>
      <c r="P114" s="86" t="e">
        <f t="shared" ref="P114" si="235">IF(M114=0," ",O114/M114)</f>
        <v>#REF!</v>
      </c>
      <c r="Q114" s="78" t="e">
        <f t="shared" ref="Q114" si="236">N114-L114</f>
        <v>#REF!</v>
      </c>
      <c r="R114" s="87" t="e">
        <f t="shared" ref="R114" si="237">IF(L114=0," ",Q114/L114)</f>
        <v>#REF!</v>
      </c>
    </row>
    <row r="115" spans="1:18">
      <c r="A115" s="1311"/>
      <c r="B115" s="1295"/>
      <c r="C115" s="1308"/>
      <c r="D115" s="4" t="s">
        <v>16</v>
      </c>
      <c r="E115" s="11">
        <f>E114/E109</f>
        <v>0.14314245172053858</v>
      </c>
      <c r="F115" s="11">
        <f>F114/F109</f>
        <v>2.5674937795536687E-2</v>
      </c>
      <c r="G115" s="11">
        <f>G114/G109</f>
        <v>2.4265152340051707E-2</v>
      </c>
      <c r="H115" s="78"/>
      <c r="I115" s="86"/>
      <c r="J115" s="78"/>
      <c r="K115" s="110"/>
      <c r="L115" s="19" t="e">
        <f t="shared" ref="L115:N115" si="238">L114/L109</f>
        <v>#REF!</v>
      </c>
      <c r="M115" s="11" t="e">
        <f t="shared" si="238"/>
        <v>#REF!</v>
      </c>
      <c r="N115" s="11" t="e">
        <f t="shared" si="238"/>
        <v>#REF!</v>
      </c>
      <c r="O115" s="78"/>
      <c r="P115" s="86"/>
      <c r="Q115" s="78"/>
      <c r="R115" s="87"/>
    </row>
    <row r="116" spans="1:18" ht="25.5" customHeight="1" thickBot="1">
      <c r="A116" s="1312"/>
      <c r="B116" s="1314"/>
      <c r="C116" s="5" t="s">
        <v>20</v>
      </c>
      <c r="D116" s="5" t="s">
        <v>14</v>
      </c>
      <c r="E116" s="10">
        <f>E109-E110</f>
        <v>327.08499999999998</v>
      </c>
      <c r="F116" s="10">
        <f>F109-F110</f>
        <v>327.08499999999998</v>
      </c>
      <c r="G116" s="10">
        <f>G109-G110</f>
        <v>395.96199999999999</v>
      </c>
      <c r="H116" s="89">
        <f>G116-F116</f>
        <v>68.87700000000001</v>
      </c>
      <c r="I116" s="90">
        <f>IF(F116=0," ",H116/F116)</f>
        <v>0.21057829004692974</v>
      </c>
      <c r="J116" s="91">
        <f>G116-E116</f>
        <v>68.87700000000001</v>
      </c>
      <c r="K116" s="111">
        <f>IF(E116=0," ",J116/E116)</f>
        <v>0.21057829004692974</v>
      </c>
      <c r="L116" s="20" t="e">
        <f t="shared" ref="L116:N116" si="239">L109-L110</f>
        <v>#REF!</v>
      </c>
      <c r="M116" s="10" t="e">
        <f t="shared" si="239"/>
        <v>#REF!</v>
      </c>
      <c r="N116" s="10" t="e">
        <f t="shared" si="239"/>
        <v>#REF!</v>
      </c>
      <c r="O116" s="89" t="e">
        <f t="shared" ref="O116:O126" si="240">N116-M116</f>
        <v>#REF!</v>
      </c>
      <c r="P116" s="90" t="e">
        <f t="shared" ref="P116:P126" si="241">IF(M116=0," ",O116/M116)</f>
        <v>#REF!</v>
      </c>
      <c r="Q116" s="91" t="e">
        <f t="shared" ref="Q116:Q126" si="242">N116-L116</f>
        <v>#REF!</v>
      </c>
      <c r="R116" s="92" t="e">
        <f t="shared" ref="R116:R126" si="243">IF(L116=0," ",Q116/L116)</f>
        <v>#REF!</v>
      </c>
    </row>
    <row r="117" spans="1:18" ht="22.5" customHeight="1" thickTop="1">
      <c r="A117" s="1310">
        <v>11</v>
      </c>
      <c r="B117" s="1321" t="s">
        <v>88</v>
      </c>
      <c r="C117" s="3" t="s">
        <v>19</v>
      </c>
      <c r="D117" s="3" t="s">
        <v>14</v>
      </c>
      <c r="E117" s="8">
        <f>E101+E109</f>
        <v>4894.6059999999998</v>
      </c>
      <c r="F117" s="8">
        <f t="shared" ref="F117:G122" si="244">F101+F109</f>
        <v>4827.4729979627564</v>
      </c>
      <c r="G117" s="7">
        <f t="shared" si="244"/>
        <v>5446.5630000000001</v>
      </c>
      <c r="H117" s="83">
        <f>G117-F117</f>
        <v>619.09000203724372</v>
      </c>
      <c r="I117" s="84">
        <f>IF(F117=0," ",H117/F117)</f>
        <v>0.12824307920489791</v>
      </c>
      <c r="J117" s="83">
        <f>G117-E117</f>
        <v>551.95700000000033</v>
      </c>
      <c r="K117" s="109">
        <f>IF(E117=0," ",J117/E117)</f>
        <v>0.11276842303548036</v>
      </c>
      <c r="L117" s="17" t="e">
        <f>E117+'01-2021'!#REF!</f>
        <v>#REF!</v>
      </c>
      <c r="M117" s="12" t="e">
        <f>F117+'01-2021'!#REF!</f>
        <v>#REF!</v>
      </c>
      <c r="N117" s="12" t="e">
        <f>G117+'01-2021'!#REF!</f>
        <v>#REF!</v>
      </c>
      <c r="O117" s="83" t="e">
        <f t="shared" si="240"/>
        <v>#REF!</v>
      </c>
      <c r="P117" s="84" t="e">
        <f t="shared" si="241"/>
        <v>#REF!</v>
      </c>
      <c r="Q117" s="83" t="e">
        <f t="shared" si="242"/>
        <v>#REF!</v>
      </c>
      <c r="R117" s="85" t="e">
        <f t="shared" si="243"/>
        <v>#REF!</v>
      </c>
    </row>
    <row r="118" spans="1:18">
      <c r="A118" s="1311"/>
      <c r="B118" s="1322"/>
      <c r="C118" s="1307" t="s">
        <v>15</v>
      </c>
      <c r="D118" s="4" t="s">
        <v>14</v>
      </c>
      <c r="E118" s="9">
        <f>E102+E110</f>
        <v>961.33699999999999</v>
      </c>
      <c r="F118" s="9">
        <f t="shared" si="244"/>
        <v>951.37329999999997</v>
      </c>
      <c r="G118" s="9">
        <f t="shared" si="244"/>
        <v>1336.26</v>
      </c>
      <c r="H118" s="78">
        <f>G118-F118</f>
        <v>384.88670000000002</v>
      </c>
      <c r="I118" s="86">
        <f>IF(F118=0," ",H118/F118)</f>
        <v>0.40455907265844021</v>
      </c>
      <c r="J118" s="78">
        <f>G118-E118</f>
        <v>374.923</v>
      </c>
      <c r="K118" s="110">
        <f>IF(E118=0," ",J118/E118)</f>
        <v>0.39000163314217595</v>
      </c>
      <c r="L118" s="18" t="e">
        <f>E118+'01-2021'!#REF!</f>
        <v>#REF!</v>
      </c>
      <c r="M118" s="13" t="e">
        <f>F118+'01-2021'!#REF!</f>
        <v>#REF!</v>
      </c>
      <c r="N118" s="13" t="e">
        <f>G118+'01-2021'!#REF!</f>
        <v>#REF!</v>
      </c>
      <c r="O118" s="78" t="e">
        <f t="shared" si="240"/>
        <v>#REF!</v>
      </c>
      <c r="P118" s="86" t="e">
        <f t="shared" si="241"/>
        <v>#REF!</v>
      </c>
      <c r="Q118" s="78" t="e">
        <f t="shared" si="242"/>
        <v>#REF!</v>
      </c>
      <c r="R118" s="87" t="e">
        <f t="shared" si="243"/>
        <v>#REF!</v>
      </c>
    </row>
    <row r="119" spans="1:18">
      <c r="A119" s="1311"/>
      <c r="B119" s="1322"/>
      <c r="C119" s="1308"/>
      <c r="D119" s="4" t="s">
        <v>16</v>
      </c>
      <c r="E119" s="11">
        <f>E118/E117</f>
        <v>0.19640743299869284</v>
      </c>
      <c r="F119" s="11">
        <f>F118/F117</f>
        <v>0.19707480505877284</v>
      </c>
      <c r="G119" s="11">
        <f>G118/G117</f>
        <v>0.24534004288576117</v>
      </c>
      <c r="H119" s="78"/>
      <c r="I119" s="86"/>
      <c r="J119" s="78"/>
      <c r="K119" s="110"/>
      <c r="L119" s="19" t="e">
        <f t="shared" ref="L119:N119" si="245">L118/L117</f>
        <v>#REF!</v>
      </c>
      <c r="M119" s="11" t="e">
        <f t="shared" si="245"/>
        <v>#REF!</v>
      </c>
      <c r="N119" s="11" t="e">
        <f t="shared" si="245"/>
        <v>#REF!</v>
      </c>
      <c r="O119" s="88"/>
      <c r="P119" s="86" t="e">
        <f t="shared" ref="P119" si="246">N119-M119</f>
        <v>#REF!</v>
      </c>
      <c r="Q119" s="78"/>
      <c r="R119" s="87" t="e">
        <f t="shared" ref="R119" si="247">N119-L119</f>
        <v>#REF!</v>
      </c>
    </row>
    <row r="120" spans="1:18">
      <c r="A120" s="1311"/>
      <c r="B120" s="1322"/>
      <c r="C120" s="1307" t="s">
        <v>17</v>
      </c>
      <c r="D120" s="4" t="s">
        <v>14</v>
      </c>
      <c r="E120" s="9">
        <f>E104+E112</f>
        <v>873.22899999999993</v>
      </c>
      <c r="F120" s="9">
        <f t="shared" si="244"/>
        <v>914.40402763051293</v>
      </c>
      <c r="G120" s="9">
        <f t="shared" si="244"/>
        <v>1033.8672456413644</v>
      </c>
      <c r="H120" s="78">
        <f>G120-F120</f>
        <v>119.46321801085151</v>
      </c>
      <c r="I120" s="86">
        <f>IF(F120=0," ",H120/F120)</f>
        <v>0.13064598842638028</v>
      </c>
      <c r="J120" s="78">
        <f>G120-E120</f>
        <v>160.63824564136451</v>
      </c>
      <c r="K120" s="110">
        <f>IF(E120=0," ",J120/E120)</f>
        <v>0.1839588992593747</v>
      </c>
      <c r="L120" s="18" t="e">
        <f>E120+'01-2021'!#REF!</f>
        <v>#REF!</v>
      </c>
      <c r="M120" s="13" t="e">
        <f>F120+'01-2021'!#REF!</f>
        <v>#REF!</v>
      </c>
      <c r="N120" s="13" t="e">
        <f>G120+'01-2021'!#REF!</f>
        <v>#REF!</v>
      </c>
      <c r="O120" s="78" t="e">
        <f t="shared" ref="O120" si="248">N120-M120</f>
        <v>#REF!</v>
      </c>
      <c r="P120" s="86" t="e">
        <f t="shared" ref="P120" si="249">IF(M120=0," ",O120/M120)</f>
        <v>#REF!</v>
      </c>
      <c r="Q120" s="78" t="e">
        <f t="shared" ref="Q120" si="250">N120-L120</f>
        <v>#REF!</v>
      </c>
      <c r="R120" s="87" t="e">
        <f t="shared" ref="R120" si="251">IF(L120=0," ",Q120/L120)</f>
        <v>#REF!</v>
      </c>
    </row>
    <row r="121" spans="1:18">
      <c r="A121" s="1311"/>
      <c r="B121" s="1322"/>
      <c r="C121" s="1308"/>
      <c r="D121" s="4" t="s">
        <v>16</v>
      </c>
      <c r="E121" s="11">
        <f>E120/E117</f>
        <v>0.17840639266980834</v>
      </c>
      <c r="F121" s="11">
        <f>F120/F117</f>
        <v>0.18941670476798128</v>
      </c>
      <c r="G121" s="11">
        <f>G120/G117</f>
        <v>0.18982012062310938</v>
      </c>
      <c r="H121" s="78"/>
      <c r="I121" s="86"/>
      <c r="J121" s="78"/>
      <c r="K121" s="110"/>
      <c r="L121" s="19" t="e">
        <f t="shared" ref="L121:N121" si="252">L120/L117</f>
        <v>#REF!</v>
      </c>
      <c r="M121" s="11" t="e">
        <f t="shared" si="252"/>
        <v>#REF!</v>
      </c>
      <c r="N121" s="11" t="e">
        <f t="shared" si="252"/>
        <v>#REF!</v>
      </c>
      <c r="O121" s="78"/>
      <c r="P121" s="86"/>
      <c r="Q121" s="78"/>
      <c r="R121" s="87"/>
    </row>
    <row r="122" spans="1:18">
      <c r="A122" s="1311"/>
      <c r="B122" s="1322"/>
      <c r="C122" s="1307" t="s">
        <v>18</v>
      </c>
      <c r="D122" s="4" t="s">
        <v>14</v>
      </c>
      <c r="E122" s="9">
        <f>E106+E114</f>
        <v>88.108000000000033</v>
      </c>
      <c r="F122" s="9">
        <f t="shared" si="244"/>
        <v>36.969272369487058</v>
      </c>
      <c r="G122" s="9">
        <f t="shared" si="244"/>
        <v>303.56000000000006</v>
      </c>
      <c r="H122" s="78">
        <f>G122-F122</f>
        <v>266.59072763051302</v>
      </c>
      <c r="I122" s="86">
        <f>IF(F122=0," ",H122/F122)</f>
        <v>7.2111434860304744</v>
      </c>
      <c r="J122" s="78">
        <f>G122-E122</f>
        <v>215.45200000000003</v>
      </c>
      <c r="K122" s="110">
        <f>IF(E122=0," ",J122/E122)</f>
        <v>2.4453171108185403</v>
      </c>
      <c r="L122" s="18" t="e">
        <f>E122+'01-2021'!#REF!</f>
        <v>#REF!</v>
      </c>
      <c r="M122" s="13" t="e">
        <f>F122+'01-2021'!#REF!</f>
        <v>#REF!</v>
      </c>
      <c r="N122" s="13" t="e">
        <f>G122+'01-2021'!#REF!</f>
        <v>#REF!</v>
      </c>
      <c r="O122" s="78" t="e">
        <f t="shared" ref="O122" si="253">N122-M122</f>
        <v>#REF!</v>
      </c>
      <c r="P122" s="86" t="e">
        <f t="shared" ref="P122" si="254">IF(M122=0," ",O122/M122)</f>
        <v>#REF!</v>
      </c>
      <c r="Q122" s="78" t="e">
        <f t="shared" ref="Q122" si="255">N122-L122</f>
        <v>#REF!</v>
      </c>
      <c r="R122" s="87" t="e">
        <f t="shared" ref="R122" si="256">IF(L122=0," ",Q122/L122)</f>
        <v>#REF!</v>
      </c>
    </row>
    <row r="123" spans="1:18">
      <c r="A123" s="1311"/>
      <c r="B123" s="1322"/>
      <c r="C123" s="1308"/>
      <c r="D123" s="4" t="s">
        <v>16</v>
      </c>
      <c r="E123" s="11">
        <f>E122/E117</f>
        <v>1.8001040328884499E-2</v>
      </c>
      <c r="F123" s="11">
        <f>F122/F117</f>
        <v>7.6581002907915741E-3</v>
      </c>
      <c r="G123" s="11">
        <f>G122/G117</f>
        <v>5.5734230926916671E-2</v>
      </c>
      <c r="H123" s="78"/>
      <c r="I123" s="86"/>
      <c r="J123" s="78"/>
      <c r="K123" s="110"/>
      <c r="L123" s="19" t="e">
        <f t="shared" ref="L123:N123" si="257">L122/L117</f>
        <v>#REF!</v>
      </c>
      <c r="M123" s="11" t="e">
        <f t="shared" si="257"/>
        <v>#REF!</v>
      </c>
      <c r="N123" s="11" t="e">
        <f t="shared" si="257"/>
        <v>#REF!</v>
      </c>
      <c r="O123" s="78"/>
      <c r="P123" s="86"/>
      <c r="Q123" s="78"/>
      <c r="R123" s="87"/>
    </row>
    <row r="124" spans="1:18" ht="25.5" customHeight="1" thickBot="1">
      <c r="A124" s="1312"/>
      <c r="B124" s="1323"/>
      <c r="C124" s="5" t="s">
        <v>20</v>
      </c>
      <c r="D124" s="5" t="s">
        <v>14</v>
      </c>
      <c r="E124" s="10">
        <f>E117-E118</f>
        <v>3933.2689999999998</v>
      </c>
      <c r="F124" s="10">
        <f>F117-F118</f>
        <v>3876.0996979627562</v>
      </c>
      <c r="G124" s="10">
        <f>G117-G118</f>
        <v>4110.3029999999999</v>
      </c>
      <c r="H124" s="89">
        <f>G124-F124</f>
        <v>234.2033020372437</v>
      </c>
      <c r="I124" s="90">
        <f>IF(F124=0," ",H124/F124)</f>
        <v>6.0422414356457059E-2</v>
      </c>
      <c r="J124" s="91">
        <f>G124-E124</f>
        <v>177.03400000000011</v>
      </c>
      <c r="K124" s="111">
        <f>IF(E124=0," ",J124/E124)</f>
        <v>4.5009380238168334E-2</v>
      </c>
      <c r="L124" s="20" t="e">
        <f t="shared" ref="L124:N124" si="258">L117-L118</f>
        <v>#REF!</v>
      </c>
      <c r="M124" s="10" t="e">
        <f t="shared" si="258"/>
        <v>#REF!</v>
      </c>
      <c r="N124" s="10" t="e">
        <f t="shared" si="258"/>
        <v>#REF!</v>
      </c>
      <c r="O124" s="89" t="e">
        <f t="shared" ref="O124" si="259">N124-M124</f>
        <v>#REF!</v>
      </c>
      <c r="P124" s="90" t="e">
        <f t="shared" ref="P124" si="260">IF(M124=0," ",O124/M124)</f>
        <v>#REF!</v>
      </c>
      <c r="Q124" s="91" t="e">
        <f t="shared" ref="Q124" si="261">N124-L124</f>
        <v>#REF!</v>
      </c>
      <c r="R124" s="92" t="e">
        <f t="shared" ref="R124" si="262">IF(L124=0," ",Q124/L124)</f>
        <v>#REF!</v>
      </c>
    </row>
    <row r="125" spans="1:18" ht="22.5" customHeight="1" thickTop="1">
      <c r="A125" s="1310">
        <v>13</v>
      </c>
      <c r="B125" s="1313" t="s">
        <v>11</v>
      </c>
      <c r="C125" s="3" t="s">
        <v>19</v>
      </c>
      <c r="D125" s="3" t="s">
        <v>14</v>
      </c>
      <c r="E125" s="8">
        <v>3225.422</v>
      </c>
      <c r="F125" s="8">
        <v>3209.4854139407034</v>
      </c>
      <c r="G125" s="7">
        <v>3420.9759999999997</v>
      </c>
      <c r="H125" s="83">
        <f>G125-F125</f>
        <v>211.49058605929622</v>
      </c>
      <c r="I125" s="84">
        <f>IF(F125=0," ",H125/F125)</f>
        <v>6.5895481294498751E-2</v>
      </c>
      <c r="J125" s="83">
        <f>G125-E125</f>
        <v>195.55399999999963</v>
      </c>
      <c r="K125" s="109">
        <f>IF(E125=0," ",J125/E125)</f>
        <v>6.0628965760139181E-2</v>
      </c>
      <c r="L125" s="17" t="e">
        <f>E125+'01-2021'!#REF!</f>
        <v>#REF!</v>
      </c>
      <c r="M125" s="12" t="e">
        <f>F125+'01-2021'!#REF!</f>
        <v>#REF!</v>
      </c>
      <c r="N125" s="12" t="e">
        <f>G125+'01-2021'!#REF!</f>
        <v>#REF!</v>
      </c>
      <c r="O125" s="83" t="e">
        <f t="shared" si="240"/>
        <v>#REF!</v>
      </c>
      <c r="P125" s="84" t="e">
        <f t="shared" si="241"/>
        <v>#REF!</v>
      </c>
      <c r="Q125" s="83" t="e">
        <f t="shared" si="242"/>
        <v>#REF!</v>
      </c>
      <c r="R125" s="85" t="e">
        <f t="shared" si="243"/>
        <v>#REF!</v>
      </c>
    </row>
    <row r="126" spans="1:18">
      <c r="A126" s="1311"/>
      <c r="B126" s="1295"/>
      <c r="C126" s="1307" t="s">
        <v>15</v>
      </c>
      <c r="D126" s="4" t="s">
        <v>14</v>
      </c>
      <c r="E126" s="9">
        <v>311.62900000000002</v>
      </c>
      <c r="F126" s="9">
        <v>311.60000000000002</v>
      </c>
      <c r="G126" s="9">
        <v>301.11099999999999</v>
      </c>
      <c r="H126" s="78">
        <f>G126-F126</f>
        <v>-10.489000000000033</v>
      </c>
      <c r="I126" s="86">
        <f>IF(F126=0," ",H126/F126)</f>
        <v>-3.3661745827984701E-2</v>
      </c>
      <c r="J126" s="78">
        <f>G126-E126</f>
        <v>-10.518000000000029</v>
      </c>
      <c r="K126" s="110">
        <f>IF(E126=0," ",J126/E126)</f>
        <v>-3.3751672662043743E-2</v>
      </c>
      <c r="L126" s="18" t="e">
        <f>E126+'01-2021'!#REF!</f>
        <v>#REF!</v>
      </c>
      <c r="M126" s="13" t="e">
        <f>F126+'01-2021'!#REF!</f>
        <v>#REF!</v>
      </c>
      <c r="N126" s="13" t="e">
        <f>G126+'01-2021'!#REF!</f>
        <v>#REF!</v>
      </c>
      <c r="O126" s="78" t="e">
        <f t="shared" si="240"/>
        <v>#REF!</v>
      </c>
      <c r="P126" s="86" t="e">
        <f t="shared" si="241"/>
        <v>#REF!</v>
      </c>
      <c r="Q126" s="78" t="e">
        <f t="shared" si="242"/>
        <v>#REF!</v>
      </c>
      <c r="R126" s="87" t="e">
        <f t="shared" si="243"/>
        <v>#REF!</v>
      </c>
    </row>
    <row r="127" spans="1:18">
      <c r="A127" s="1311"/>
      <c r="B127" s="1295"/>
      <c r="C127" s="1308"/>
      <c r="D127" s="4" t="s">
        <v>16</v>
      </c>
      <c r="E127" s="11">
        <f>E126/E125</f>
        <v>9.6616504755036706E-2</v>
      </c>
      <c r="F127" s="11">
        <f>F126/F125</f>
        <v>9.708721486831999E-2</v>
      </c>
      <c r="G127" s="11">
        <f>G126/G125</f>
        <v>8.8019033164804431E-2</v>
      </c>
      <c r="H127" s="78"/>
      <c r="I127" s="86"/>
      <c r="J127" s="78"/>
      <c r="K127" s="110"/>
      <c r="L127" s="19" t="e">
        <f t="shared" ref="L127:N127" si="263">L126/L125</f>
        <v>#REF!</v>
      </c>
      <c r="M127" s="11" t="e">
        <f t="shared" si="263"/>
        <v>#REF!</v>
      </c>
      <c r="N127" s="11" t="e">
        <f t="shared" si="263"/>
        <v>#REF!</v>
      </c>
      <c r="O127" s="88"/>
      <c r="P127" s="86" t="e">
        <f t="shared" ref="P127" si="264">N127-M127</f>
        <v>#REF!</v>
      </c>
      <c r="Q127" s="78"/>
      <c r="R127" s="87" t="e">
        <f t="shared" ref="R127" si="265">N127-L127</f>
        <v>#REF!</v>
      </c>
    </row>
    <row r="128" spans="1:18">
      <c r="A128" s="1311"/>
      <c r="B128" s="1295"/>
      <c r="C128" s="1307" t="s">
        <v>17</v>
      </c>
      <c r="D128" s="4" t="s">
        <v>14</v>
      </c>
      <c r="E128" s="9">
        <v>384.99099999999999</v>
      </c>
      <c r="F128" s="9">
        <v>302.04359087768631</v>
      </c>
      <c r="G128" s="441">
        <f>F129*G125</f>
        <v>321.94689867049016</v>
      </c>
      <c r="H128" s="78">
        <f>G128-F128</f>
        <v>19.903307792803844</v>
      </c>
      <c r="I128" s="86">
        <f>IF(F128=0," ",H128/F128)</f>
        <v>6.5895481294498862E-2</v>
      </c>
      <c r="J128" s="78">
        <f>G128-E128</f>
        <v>-63.044101329509829</v>
      </c>
      <c r="K128" s="110">
        <f>IF(E128=0," ",J128/E128)</f>
        <v>-0.16375474057707798</v>
      </c>
      <c r="L128" s="18" t="e">
        <f>E128+'01-2021'!#REF!</f>
        <v>#REF!</v>
      </c>
      <c r="M128" s="13" t="e">
        <f>F128+'01-2021'!#REF!</f>
        <v>#REF!</v>
      </c>
      <c r="N128" s="13" t="e">
        <f>G128+'01-2021'!#REF!</f>
        <v>#REF!</v>
      </c>
      <c r="O128" s="78" t="e">
        <f t="shared" ref="O128" si="266">N128-M128</f>
        <v>#REF!</v>
      </c>
      <c r="P128" s="86" t="e">
        <f t="shared" ref="P128" si="267">IF(M128=0," ",O128/M128)</f>
        <v>#REF!</v>
      </c>
      <c r="Q128" s="78" t="e">
        <f t="shared" ref="Q128" si="268">N128-L128</f>
        <v>#REF!</v>
      </c>
      <c r="R128" s="87" t="e">
        <f t="shared" ref="R128" si="269">IF(L128=0," ",Q128/L128)</f>
        <v>#REF!</v>
      </c>
    </row>
    <row r="129" spans="1:18">
      <c r="A129" s="1311"/>
      <c r="B129" s="1295"/>
      <c r="C129" s="1308"/>
      <c r="D129" s="4" t="s">
        <v>16</v>
      </c>
      <c r="E129" s="11">
        <f>E128/E125</f>
        <v>0.11936143549588239</v>
      </c>
      <c r="F129" s="11">
        <f>F128/F125</f>
        <v>9.4109663052441811E-2</v>
      </c>
      <c r="G129" s="442">
        <f>G128/G125</f>
        <v>9.4109663052441811E-2</v>
      </c>
      <c r="H129" s="78"/>
      <c r="I129" s="86"/>
      <c r="J129" s="78"/>
      <c r="K129" s="110"/>
      <c r="L129" s="19" t="e">
        <f t="shared" ref="L129:N129" si="270">L128/L125</f>
        <v>#REF!</v>
      </c>
      <c r="M129" s="11" t="e">
        <f t="shared" si="270"/>
        <v>#REF!</v>
      </c>
      <c r="N129" s="11" t="e">
        <f t="shared" si="270"/>
        <v>#REF!</v>
      </c>
      <c r="O129" s="78"/>
      <c r="P129" s="86"/>
      <c r="Q129" s="78"/>
      <c r="R129" s="87"/>
    </row>
    <row r="130" spans="1:18">
      <c r="A130" s="1311"/>
      <c r="B130" s="1295"/>
      <c r="C130" s="1307" t="s">
        <v>18</v>
      </c>
      <c r="D130" s="4" t="s">
        <v>14</v>
      </c>
      <c r="E130" s="9">
        <v>-73.361999999999966</v>
      </c>
      <c r="F130" s="9">
        <v>9.5564091223137098</v>
      </c>
      <c r="G130" s="9">
        <v>-20.836000000000013</v>
      </c>
      <c r="H130" s="78">
        <f>G130-F130</f>
        <v>-30.392409122313722</v>
      </c>
      <c r="I130" s="86">
        <f>IF(F130=0," ",H130/F130)</f>
        <v>-3.1803168672790552</v>
      </c>
      <c r="J130" s="78">
        <f>G130-E130</f>
        <v>52.525999999999954</v>
      </c>
      <c r="K130" s="110">
        <f>IF(E130=0," ",J130/E130)</f>
        <v>-0.71598375180611185</v>
      </c>
      <c r="L130" s="18" t="e">
        <f>E130+'01-2021'!#REF!</f>
        <v>#REF!</v>
      </c>
      <c r="M130" s="13" t="e">
        <f>F130+'01-2021'!#REF!</f>
        <v>#REF!</v>
      </c>
      <c r="N130" s="13" t="e">
        <f>G130+'01-2021'!#REF!</f>
        <v>#REF!</v>
      </c>
      <c r="O130" s="78" t="e">
        <f t="shared" ref="O130" si="271">N130-M130</f>
        <v>#REF!</v>
      </c>
      <c r="P130" s="86" t="e">
        <f t="shared" ref="P130" si="272">IF(M130=0," ",O130/M130)</f>
        <v>#REF!</v>
      </c>
      <c r="Q130" s="78" t="e">
        <f t="shared" ref="Q130" si="273">N130-L130</f>
        <v>#REF!</v>
      </c>
      <c r="R130" s="87" t="e">
        <f t="shared" ref="R130" si="274">IF(L130=0," ",Q130/L130)</f>
        <v>#REF!</v>
      </c>
    </row>
    <row r="131" spans="1:18">
      <c r="A131" s="1311"/>
      <c r="B131" s="1295"/>
      <c r="C131" s="1308"/>
      <c r="D131" s="4" t="s">
        <v>16</v>
      </c>
      <c r="E131" s="11">
        <f>E130/E125</f>
        <v>-2.2744930740845683E-2</v>
      </c>
      <c r="F131" s="11">
        <f>F130/F125</f>
        <v>2.9775518158781911E-3</v>
      </c>
      <c r="G131" s="11">
        <f>G130/G125</f>
        <v>-6.0906595076960536E-3</v>
      </c>
      <c r="H131" s="78"/>
      <c r="I131" s="86"/>
      <c r="J131" s="78"/>
      <c r="K131" s="110"/>
      <c r="L131" s="19" t="e">
        <f t="shared" ref="L131:N131" si="275">L130/L125</f>
        <v>#REF!</v>
      </c>
      <c r="M131" s="11" t="e">
        <f t="shared" si="275"/>
        <v>#REF!</v>
      </c>
      <c r="N131" s="11" t="e">
        <f t="shared" si="275"/>
        <v>#REF!</v>
      </c>
      <c r="O131" s="78"/>
      <c r="P131" s="86"/>
      <c r="Q131" s="78"/>
      <c r="R131" s="87"/>
    </row>
    <row r="132" spans="1:18" ht="25.5" customHeight="1" thickBot="1">
      <c r="A132" s="1312"/>
      <c r="B132" s="1314"/>
      <c r="C132" s="5" t="s">
        <v>20</v>
      </c>
      <c r="D132" s="5" t="s">
        <v>14</v>
      </c>
      <c r="E132" s="10">
        <f>E125-E126</f>
        <v>2913.7930000000001</v>
      </c>
      <c r="F132" s="10">
        <f>F125-F126</f>
        <v>2897.8854139407035</v>
      </c>
      <c r="G132" s="10">
        <f>G125-G126</f>
        <v>3119.8649999999998</v>
      </c>
      <c r="H132" s="89">
        <f>G132-F132</f>
        <v>221.97958605929625</v>
      </c>
      <c r="I132" s="90">
        <f>IF(F132=0," ",H132/F132)</f>
        <v>7.6600539480074281E-2</v>
      </c>
      <c r="J132" s="91">
        <f>G132-E132</f>
        <v>206.07199999999966</v>
      </c>
      <c r="K132" s="111">
        <f>IF(E132=0," ",J132/E132)</f>
        <v>7.0722937422116008E-2</v>
      </c>
      <c r="L132" s="20" t="e">
        <f t="shared" ref="L132:N132" si="276">L125-L126</f>
        <v>#REF!</v>
      </c>
      <c r="M132" s="10" t="e">
        <f t="shared" si="276"/>
        <v>#REF!</v>
      </c>
      <c r="N132" s="10" t="e">
        <f t="shared" si="276"/>
        <v>#REF!</v>
      </c>
      <c r="O132" s="89" t="e">
        <f t="shared" ref="O132:O134" si="277">N132-M132</f>
        <v>#REF!</v>
      </c>
      <c r="P132" s="90" t="e">
        <f t="shared" ref="P132:P134" si="278">IF(M132=0," ",O132/M132)</f>
        <v>#REF!</v>
      </c>
      <c r="Q132" s="91" t="e">
        <f t="shared" ref="Q132:Q134" si="279">N132-L132</f>
        <v>#REF!</v>
      </c>
      <c r="R132" s="92" t="e">
        <f t="shared" ref="R132:R134" si="280">IF(L132=0," ",Q132/L132)</f>
        <v>#REF!</v>
      </c>
    </row>
    <row r="133" spans="1:18" ht="22.5" customHeight="1" thickTop="1">
      <c r="A133" s="1310">
        <v>14</v>
      </c>
      <c r="B133" s="1313" t="s">
        <v>25</v>
      </c>
      <c r="C133" s="3" t="s">
        <v>19</v>
      </c>
      <c r="D133" s="3" t="s">
        <v>14</v>
      </c>
      <c r="E133" s="8">
        <v>3984.36</v>
      </c>
      <c r="F133" s="8">
        <v>3971.3862400000003</v>
      </c>
      <c r="G133" s="7">
        <v>4296.7800269999998</v>
      </c>
      <c r="H133" s="83">
        <f>G133-F133</f>
        <v>325.39378699999952</v>
      </c>
      <c r="I133" s="84">
        <f>IF(F133=0," ",H133/F133)</f>
        <v>8.1934560713993784E-2</v>
      </c>
      <c r="J133" s="83">
        <f>G133-E133</f>
        <v>312.42002699999966</v>
      </c>
      <c r="K133" s="109">
        <f>IF(E133=0," ",J133/E133)</f>
        <v>7.8411596090714603E-2</v>
      </c>
      <c r="L133" s="17" t="e">
        <f>E133+'01-2021'!#REF!</f>
        <v>#REF!</v>
      </c>
      <c r="M133" s="12" t="e">
        <f>F133+'01-2021'!#REF!</f>
        <v>#REF!</v>
      </c>
      <c r="N133" s="12" t="e">
        <f>G133+'01-2021'!#REF!</f>
        <v>#REF!</v>
      </c>
      <c r="O133" s="83" t="e">
        <f t="shared" si="277"/>
        <v>#REF!</v>
      </c>
      <c r="P133" s="84" t="e">
        <f t="shared" si="278"/>
        <v>#REF!</v>
      </c>
      <c r="Q133" s="83" t="e">
        <f t="shared" si="279"/>
        <v>#REF!</v>
      </c>
      <c r="R133" s="85" t="e">
        <f t="shared" si="280"/>
        <v>#REF!</v>
      </c>
    </row>
    <row r="134" spans="1:18">
      <c r="A134" s="1311"/>
      <c r="B134" s="1295"/>
      <c r="C134" s="1307" t="s">
        <v>15</v>
      </c>
      <c r="D134" s="4" t="s">
        <v>14</v>
      </c>
      <c r="E134" s="9">
        <v>740.923</v>
      </c>
      <c r="F134" s="9">
        <v>727.94624000000022</v>
      </c>
      <c r="G134" s="9">
        <v>781.00300000000004</v>
      </c>
      <c r="H134" s="78">
        <f>G134-F134</f>
        <v>53.056759999999827</v>
      </c>
      <c r="I134" s="86">
        <f>IF(F134=0," ",H134/F134)</f>
        <v>7.2885547152492763E-2</v>
      </c>
      <c r="J134" s="78">
        <f>G134-E134</f>
        <v>40.080000000000041</v>
      </c>
      <c r="K134" s="110">
        <f>IF(E134=0," ",J134/E134)</f>
        <v>5.4094690001525177E-2</v>
      </c>
      <c r="L134" s="18" t="e">
        <f>E134+'01-2021'!#REF!</f>
        <v>#REF!</v>
      </c>
      <c r="M134" s="13" t="e">
        <f>F134+'01-2021'!#REF!</f>
        <v>#REF!</v>
      </c>
      <c r="N134" s="13" t="e">
        <f>G134+'01-2021'!#REF!</f>
        <v>#REF!</v>
      </c>
      <c r="O134" s="78" t="e">
        <f t="shared" si="277"/>
        <v>#REF!</v>
      </c>
      <c r="P134" s="86" t="e">
        <f t="shared" si="278"/>
        <v>#REF!</v>
      </c>
      <c r="Q134" s="78" t="e">
        <f t="shared" si="279"/>
        <v>#REF!</v>
      </c>
      <c r="R134" s="87" t="e">
        <f t="shared" si="280"/>
        <v>#REF!</v>
      </c>
    </row>
    <row r="135" spans="1:18">
      <c r="A135" s="1311"/>
      <c r="B135" s="1295"/>
      <c r="C135" s="1308"/>
      <c r="D135" s="4" t="s">
        <v>16</v>
      </c>
      <c r="E135" s="11">
        <f>E134/E133</f>
        <v>0.18595784517463282</v>
      </c>
      <c r="F135" s="11">
        <f>F134/F133</f>
        <v>0.1832977695969456</v>
      </c>
      <c r="G135" s="11">
        <f>G134/G133</f>
        <v>0.18176471569229813</v>
      </c>
      <c r="H135" s="78"/>
      <c r="I135" s="86"/>
      <c r="J135" s="78"/>
      <c r="K135" s="110"/>
      <c r="L135" s="19" t="e">
        <f t="shared" ref="L135:N135" si="281">L134/L133</f>
        <v>#REF!</v>
      </c>
      <c r="M135" s="11" t="e">
        <f t="shared" si="281"/>
        <v>#REF!</v>
      </c>
      <c r="N135" s="11" t="e">
        <f t="shared" si="281"/>
        <v>#REF!</v>
      </c>
      <c r="O135" s="88"/>
      <c r="P135" s="86" t="e">
        <f t="shared" ref="P135" si="282">N135-M135</f>
        <v>#REF!</v>
      </c>
      <c r="Q135" s="78"/>
      <c r="R135" s="87" t="e">
        <f t="shared" ref="R135" si="283">N135-L135</f>
        <v>#REF!</v>
      </c>
    </row>
    <row r="136" spans="1:18">
      <c r="A136" s="1311"/>
      <c r="B136" s="1295"/>
      <c r="C136" s="1307" t="s">
        <v>17</v>
      </c>
      <c r="D136" s="4" t="s">
        <v>14</v>
      </c>
      <c r="E136" s="9">
        <v>577.44299999999998</v>
      </c>
      <c r="F136" s="9">
        <v>658.88925497822709</v>
      </c>
      <c r="G136" s="441">
        <f>F137*G133</f>
        <v>712.87505664403875</v>
      </c>
      <c r="H136" s="78">
        <f>G136-F136</f>
        <v>53.985801665811664</v>
      </c>
      <c r="I136" s="86">
        <f>IF(F136=0," ",H136/F136)</f>
        <v>8.1934560713993757E-2</v>
      </c>
      <c r="J136" s="78">
        <f>G136-E136</f>
        <v>135.43205664403877</v>
      </c>
      <c r="K136" s="110">
        <f>IF(E136=0," ",J136/E136)</f>
        <v>0.23453753295829852</v>
      </c>
      <c r="L136" s="18" t="e">
        <f>E136+'01-2021'!#REF!</f>
        <v>#REF!</v>
      </c>
      <c r="M136" s="13" t="e">
        <f>F136+'01-2021'!#REF!</f>
        <v>#REF!</v>
      </c>
      <c r="N136" s="13" t="e">
        <f>G136+'01-2021'!#REF!</f>
        <v>#REF!</v>
      </c>
      <c r="O136" s="78" t="e">
        <f t="shared" ref="O136" si="284">N136-M136</f>
        <v>#REF!</v>
      </c>
      <c r="P136" s="86" t="e">
        <f t="shared" ref="P136" si="285">IF(M136=0," ",O136/M136)</f>
        <v>#REF!</v>
      </c>
      <c r="Q136" s="78" t="e">
        <f t="shared" ref="Q136" si="286">N136-L136</f>
        <v>#REF!</v>
      </c>
      <c r="R136" s="87" t="e">
        <f t="shared" ref="R136" si="287">IF(L136=0," ",Q136/L136)</f>
        <v>#REF!</v>
      </c>
    </row>
    <row r="137" spans="1:18">
      <c r="A137" s="1311"/>
      <c r="B137" s="1295"/>
      <c r="C137" s="1308"/>
      <c r="D137" s="4" t="s">
        <v>16</v>
      </c>
      <c r="E137" s="11">
        <f>E136/E133</f>
        <v>0.14492741619733157</v>
      </c>
      <c r="F137" s="11">
        <f>F136/F133</f>
        <v>0.16590913478569816</v>
      </c>
      <c r="G137" s="442">
        <f>G136/G133</f>
        <v>0.16590913478569816</v>
      </c>
      <c r="H137" s="78"/>
      <c r="I137" s="86"/>
      <c r="J137" s="78"/>
      <c r="K137" s="110"/>
      <c r="L137" s="19" t="e">
        <f t="shared" ref="L137:N137" si="288">L136/L133</f>
        <v>#REF!</v>
      </c>
      <c r="M137" s="11" t="e">
        <f t="shared" si="288"/>
        <v>#REF!</v>
      </c>
      <c r="N137" s="11" t="e">
        <f t="shared" si="288"/>
        <v>#REF!</v>
      </c>
      <c r="O137" s="78"/>
      <c r="P137" s="86"/>
      <c r="Q137" s="78"/>
      <c r="R137" s="87"/>
    </row>
    <row r="138" spans="1:18">
      <c r="A138" s="1311"/>
      <c r="B138" s="1295"/>
      <c r="C138" s="1307" t="s">
        <v>18</v>
      </c>
      <c r="D138" s="4" t="s">
        <v>14</v>
      </c>
      <c r="E138" s="9">
        <v>163.47999999999999</v>
      </c>
      <c r="F138" s="9">
        <v>69.05698502177313</v>
      </c>
      <c r="G138" s="9">
        <v>68.128000000000043</v>
      </c>
      <c r="H138" s="78">
        <f>G138-F138</f>
        <v>-0.92898502177308728</v>
      </c>
      <c r="I138" s="86">
        <f>IF(F138=0," ",H138/F138)</f>
        <v>-1.3452441074283587E-2</v>
      </c>
      <c r="J138" s="78">
        <f>G138-E138</f>
        <v>-95.351999999999947</v>
      </c>
      <c r="K138" s="110">
        <f>IF(E138=0," ",J138/E138)</f>
        <v>-0.58326400782970367</v>
      </c>
      <c r="L138" s="18" t="e">
        <f>E138+'01-2021'!#REF!</f>
        <v>#REF!</v>
      </c>
      <c r="M138" s="13" t="e">
        <f>F138+'01-2021'!#REF!</f>
        <v>#REF!</v>
      </c>
      <c r="N138" s="13" t="e">
        <f>G138+'01-2021'!#REF!</f>
        <v>#REF!</v>
      </c>
      <c r="O138" s="78" t="e">
        <f t="shared" ref="O138" si="289">N138-M138</f>
        <v>#REF!</v>
      </c>
      <c r="P138" s="86" t="e">
        <f t="shared" ref="P138" si="290">IF(M138=0," ",O138/M138)</f>
        <v>#REF!</v>
      </c>
      <c r="Q138" s="78" t="e">
        <f t="shared" ref="Q138" si="291">N138-L138</f>
        <v>#REF!</v>
      </c>
      <c r="R138" s="87" t="e">
        <f t="shared" ref="R138" si="292">IF(L138=0," ",Q138/L138)</f>
        <v>#REF!</v>
      </c>
    </row>
    <row r="139" spans="1:18">
      <c r="A139" s="1311"/>
      <c r="B139" s="1295"/>
      <c r="C139" s="1308"/>
      <c r="D139" s="4" t="s">
        <v>16</v>
      </c>
      <c r="E139" s="11">
        <f>E138/E133</f>
        <v>4.1030428977301241E-2</v>
      </c>
      <c r="F139" s="11">
        <f>F138/F133</f>
        <v>1.7388634811247451E-2</v>
      </c>
      <c r="G139" s="11">
        <f>G138/G133</f>
        <v>1.5855594089504002E-2</v>
      </c>
      <c r="H139" s="78"/>
      <c r="I139" s="86"/>
      <c r="J139" s="78"/>
      <c r="K139" s="110"/>
      <c r="L139" s="19" t="e">
        <f t="shared" ref="L139:N139" si="293">L138/L133</f>
        <v>#REF!</v>
      </c>
      <c r="M139" s="11" t="e">
        <f t="shared" si="293"/>
        <v>#REF!</v>
      </c>
      <c r="N139" s="11" t="e">
        <f t="shared" si="293"/>
        <v>#REF!</v>
      </c>
      <c r="O139" s="78"/>
      <c r="P139" s="86"/>
      <c r="Q139" s="78"/>
      <c r="R139" s="87"/>
    </row>
    <row r="140" spans="1:18" ht="25.5" customHeight="1" thickBot="1">
      <c r="A140" s="1312"/>
      <c r="B140" s="1314"/>
      <c r="C140" s="5" t="s">
        <v>20</v>
      </c>
      <c r="D140" s="5" t="s">
        <v>14</v>
      </c>
      <c r="E140" s="10">
        <f>E133-E134</f>
        <v>3243.4369999999999</v>
      </c>
      <c r="F140" s="10">
        <f>F133-F134</f>
        <v>3243.44</v>
      </c>
      <c r="G140" s="10">
        <f>G133-G134</f>
        <v>3515.7770269999996</v>
      </c>
      <c r="H140" s="89">
        <f>G140-F140</f>
        <v>272.33702699999958</v>
      </c>
      <c r="I140" s="90">
        <f>IF(F140=0," ",H140/F140)</f>
        <v>8.3965489418641806E-2</v>
      </c>
      <c r="J140" s="91">
        <f>G140-E140</f>
        <v>272.34002699999974</v>
      </c>
      <c r="K140" s="111">
        <f>IF(E140=0," ",J140/E140)</f>
        <v>8.396649202682209E-2</v>
      </c>
      <c r="L140" s="20" t="e">
        <f t="shared" ref="L140:N140" si="294">L133-L134</f>
        <v>#REF!</v>
      </c>
      <c r="M140" s="10" t="e">
        <f t="shared" si="294"/>
        <v>#REF!</v>
      </c>
      <c r="N140" s="10" t="e">
        <f t="shared" si="294"/>
        <v>#REF!</v>
      </c>
      <c r="O140" s="89" t="e">
        <f t="shared" ref="O140:O142" si="295">N140-M140</f>
        <v>#REF!</v>
      </c>
      <c r="P140" s="90" t="e">
        <f t="shared" ref="P140:P142" si="296">IF(M140=0," ",O140/M140)</f>
        <v>#REF!</v>
      </c>
      <c r="Q140" s="91" t="e">
        <f t="shared" ref="Q140:Q142" si="297">N140-L140</f>
        <v>#REF!</v>
      </c>
      <c r="R140" s="92" t="e">
        <f t="shared" ref="R140:R142" si="298">IF(L140=0," ",Q140/L140)</f>
        <v>#REF!</v>
      </c>
    </row>
    <row r="141" spans="1:18" ht="22.5" customHeight="1" thickTop="1">
      <c r="A141" s="1310">
        <v>14</v>
      </c>
      <c r="B141" s="1313" t="s">
        <v>34</v>
      </c>
      <c r="C141" s="3" t="s">
        <v>19</v>
      </c>
      <c r="D141" s="3" t="s">
        <v>14</v>
      </c>
      <c r="E141" s="8">
        <f t="shared" ref="E141:G142" si="299">E5+E13+E21+E29+E45+E53+E61+E69+E77+E85+E101+E109+E125+E133</f>
        <v>129835.985</v>
      </c>
      <c r="F141" s="8">
        <f t="shared" si="299"/>
        <v>128431.09732675568</v>
      </c>
      <c r="G141" s="7">
        <f t="shared" si="299"/>
        <v>140270.28002699997</v>
      </c>
      <c r="H141" s="83">
        <f>G141-F141</f>
        <v>11839.182700244288</v>
      </c>
      <c r="I141" s="84">
        <f>IF(F141=0," ",H141/F141)</f>
        <v>9.2183146813134526E-2</v>
      </c>
      <c r="J141" s="83">
        <f>G141-E141</f>
        <v>10434.295026999971</v>
      </c>
      <c r="K141" s="109">
        <f>IF(E141=0," ",J141/E141)</f>
        <v>8.0365200964894065E-2</v>
      </c>
      <c r="L141" s="17" t="e">
        <f t="shared" ref="L141:N142" si="300">L5+L13+L21+L29+L45+L53+L61+L69+L77+L85+L101+L109+L125+L133</f>
        <v>#REF!</v>
      </c>
      <c r="M141" s="12" t="e">
        <f t="shared" si="300"/>
        <v>#REF!</v>
      </c>
      <c r="N141" s="12" t="e">
        <f t="shared" si="300"/>
        <v>#REF!</v>
      </c>
      <c r="O141" s="83" t="e">
        <f t="shared" si="295"/>
        <v>#REF!</v>
      </c>
      <c r="P141" s="84" t="e">
        <f t="shared" si="296"/>
        <v>#REF!</v>
      </c>
      <c r="Q141" s="83" t="e">
        <f t="shared" si="297"/>
        <v>#REF!</v>
      </c>
      <c r="R141" s="85" t="e">
        <f t="shared" si="298"/>
        <v>#REF!</v>
      </c>
    </row>
    <row r="142" spans="1:18">
      <c r="A142" s="1311"/>
      <c r="B142" s="1295"/>
      <c r="C142" s="1307" t="s">
        <v>15</v>
      </c>
      <c r="D142" s="4" t="s">
        <v>14</v>
      </c>
      <c r="E142" s="9">
        <f t="shared" si="299"/>
        <v>17632.440000000002</v>
      </c>
      <c r="F142" s="9">
        <f t="shared" si="299"/>
        <v>17965.05544</v>
      </c>
      <c r="G142" s="9">
        <f t="shared" si="299"/>
        <v>19819.601999999999</v>
      </c>
      <c r="H142" s="78">
        <f>G142-F142</f>
        <v>1854.5465599999989</v>
      </c>
      <c r="I142" s="86">
        <f>IF(F142=0," ",H142/F142)</f>
        <v>0.10323077299671271</v>
      </c>
      <c r="J142" s="78">
        <f>G142-E142</f>
        <v>2187.1619999999966</v>
      </c>
      <c r="K142" s="110">
        <f>IF(E142=0," ",J142/E142)</f>
        <v>0.1240419363400639</v>
      </c>
      <c r="L142" s="18" t="e">
        <f t="shared" si="300"/>
        <v>#REF!</v>
      </c>
      <c r="M142" s="13" t="e">
        <f t="shared" si="300"/>
        <v>#REF!</v>
      </c>
      <c r="N142" s="13" t="e">
        <f t="shared" si="300"/>
        <v>#REF!</v>
      </c>
      <c r="O142" s="78" t="e">
        <f t="shared" si="295"/>
        <v>#REF!</v>
      </c>
      <c r="P142" s="86" t="e">
        <f t="shared" si="296"/>
        <v>#REF!</v>
      </c>
      <c r="Q142" s="78" t="e">
        <f t="shared" si="297"/>
        <v>#REF!</v>
      </c>
      <c r="R142" s="87" t="e">
        <f t="shared" si="298"/>
        <v>#REF!</v>
      </c>
    </row>
    <row r="143" spans="1:18">
      <c r="A143" s="1311"/>
      <c r="B143" s="1295"/>
      <c r="C143" s="1308"/>
      <c r="D143" s="4" t="s">
        <v>16</v>
      </c>
      <c r="E143" s="11">
        <f>E142/E141</f>
        <v>0.13580549336919193</v>
      </c>
      <c r="F143" s="11">
        <f>F142/F141</f>
        <v>0.1398808841000021</v>
      </c>
      <c r="G143" s="11">
        <f>G142/G141</f>
        <v>0.14129580404476996</v>
      </c>
      <c r="H143" s="78"/>
      <c r="I143" s="86"/>
      <c r="J143" s="78"/>
      <c r="K143" s="110"/>
      <c r="L143" s="19" t="e">
        <f>L142/L141</f>
        <v>#REF!</v>
      </c>
      <c r="M143" s="11" t="e">
        <f>M142/M141</f>
        <v>#REF!</v>
      </c>
      <c r="N143" s="11" t="e">
        <f>N142/N141</f>
        <v>#REF!</v>
      </c>
      <c r="O143" s="88"/>
      <c r="P143" s="86" t="e">
        <f t="shared" ref="P143" si="301">N143-M143</f>
        <v>#REF!</v>
      </c>
      <c r="Q143" s="78"/>
      <c r="R143" s="87" t="e">
        <f t="shared" ref="R143" si="302">N143-L143</f>
        <v>#REF!</v>
      </c>
    </row>
    <row r="144" spans="1:18">
      <c r="A144" s="1311"/>
      <c r="B144" s="1295"/>
      <c r="C144" s="1307" t="s">
        <v>17</v>
      </c>
      <c r="D144" s="4" t="s">
        <v>14</v>
      </c>
      <c r="E144" s="9">
        <f>E8+E16+E24+E32+E48+E56+E64+E72+E80+E88+E104+E112+E128+E136</f>
        <v>14246.887000000001</v>
      </c>
      <c r="F144" s="9">
        <f>F8+F16+F24+F32+F48+F56+F64+F72+F80+F88+F104+F112+F128+F136</f>
        <v>17355.39756495152</v>
      </c>
      <c r="G144" s="9">
        <f>G8+G16+G24+G32+G48+G56+G64+G72+G80+G88+G104+G112+G128+G136</f>
        <v>19057.953251837556</v>
      </c>
      <c r="H144" s="78">
        <f>G144-F144</f>
        <v>1702.5556868860367</v>
      </c>
      <c r="I144" s="86">
        <f>IF(F144=0," ",H144/F144)</f>
        <v>9.8099492132884061E-2</v>
      </c>
      <c r="J144" s="78">
        <f>G144-E144</f>
        <v>4811.0662518375557</v>
      </c>
      <c r="K144" s="110">
        <f>IF(E144=0," ",J144/E144)</f>
        <v>0.33769245532989456</v>
      </c>
      <c r="L144" s="18" t="e">
        <f>L8+L16+L24+L32+L48+L56+L64+L72+L80+L88+L104+L112+L128+L136</f>
        <v>#REF!</v>
      </c>
      <c r="M144" s="13" t="e">
        <f>M8+M16+M24+M32+M48+M56+M64+M72+M80+M88+M104+M112+M128+M136</f>
        <v>#REF!</v>
      </c>
      <c r="N144" s="13" t="e">
        <f>N8+N16+N24+N32+N48+N56+N64+N72+N80+N88+N104+N112+N128+N136</f>
        <v>#REF!</v>
      </c>
      <c r="O144" s="78" t="e">
        <f t="shared" ref="O144" si="303">N144-M144</f>
        <v>#REF!</v>
      </c>
      <c r="P144" s="86" t="e">
        <f t="shared" ref="P144" si="304">IF(M144=0," ",O144/M144)</f>
        <v>#REF!</v>
      </c>
      <c r="Q144" s="78" t="e">
        <f t="shared" ref="Q144" si="305">N144-L144</f>
        <v>#REF!</v>
      </c>
      <c r="R144" s="87" t="e">
        <f t="shared" ref="R144" si="306">IF(L144=0," ",Q144/L144)</f>
        <v>#REF!</v>
      </c>
    </row>
    <row r="145" spans="1:18">
      <c r="A145" s="1311"/>
      <c r="B145" s="1295"/>
      <c r="C145" s="1308"/>
      <c r="D145" s="4" t="s">
        <v>16</v>
      </c>
      <c r="E145" s="11">
        <f>E144/E141</f>
        <v>0.10972987958615633</v>
      </c>
      <c r="F145" s="11">
        <f>F144/F141</f>
        <v>0.13513391948054249</v>
      </c>
      <c r="G145" s="11">
        <f>G144/G141</f>
        <v>0.13586593858776913</v>
      </c>
      <c r="H145" s="78"/>
      <c r="I145" s="86"/>
      <c r="J145" s="78"/>
      <c r="K145" s="110"/>
      <c r="L145" s="19" t="e">
        <f>L144/L141</f>
        <v>#REF!</v>
      </c>
      <c r="M145" s="11" t="e">
        <f>M144/M141</f>
        <v>#REF!</v>
      </c>
      <c r="N145" s="11" t="e">
        <f>N144/N141</f>
        <v>#REF!</v>
      </c>
      <c r="O145" s="78"/>
      <c r="P145" s="86"/>
      <c r="Q145" s="78"/>
      <c r="R145" s="87"/>
    </row>
    <row r="146" spans="1:18">
      <c r="A146" s="1311"/>
      <c r="B146" s="1295"/>
      <c r="C146" s="1307" t="s">
        <v>18</v>
      </c>
      <c r="D146" s="4" t="s">
        <v>14</v>
      </c>
      <c r="E146" s="9">
        <f>E10+E18+E26+E34+E50+E58+E66+E74+E82+E90+E106+E114+E130+E138</f>
        <v>3385.5529999999999</v>
      </c>
      <c r="F146" s="9">
        <f>F10+F18+F26+F34+F50+F58+F66+F74+F82+F90+F106+F114+F130+F138</f>
        <v>609.65787504848038</v>
      </c>
      <c r="G146" s="9">
        <f>G10+G18+G26+G34+G50+G58+G66+G74+G82+G90+G106+G114+G130+G138</f>
        <v>773.94800000000009</v>
      </c>
      <c r="H146" s="78">
        <f>G146-F146</f>
        <v>164.29012495151972</v>
      </c>
      <c r="I146" s="86">
        <f>IF(F146=0," ",H146/F146)</f>
        <v>0.26947921395824709</v>
      </c>
      <c r="J146" s="78">
        <f>G146-E146</f>
        <v>-2611.6049999999996</v>
      </c>
      <c r="K146" s="110">
        <f>IF(E146=0," ",J146/E146)</f>
        <v>-0.77139687371605159</v>
      </c>
      <c r="L146" s="18" t="e">
        <f>L10+L18+L26+L34+L50+L58+L66+L74+L82+L90+L106+L114+L130+L138</f>
        <v>#REF!</v>
      </c>
      <c r="M146" s="13" t="e">
        <f>M10+M18+M26+M34+M50+M58+M66+M74+M82+M90+M106+M114+M130+M138</f>
        <v>#REF!</v>
      </c>
      <c r="N146" s="13" t="e">
        <f>N10+N18+N26+N34+N50+N58+N66+N74+N82+N90+N106+N114+N130+N138</f>
        <v>#REF!</v>
      </c>
      <c r="O146" s="78" t="e">
        <f t="shared" ref="O146" si="307">N146-M146</f>
        <v>#REF!</v>
      </c>
      <c r="P146" s="86" t="e">
        <f t="shared" ref="P146" si="308">IF(M146=0," ",O146/M146)</f>
        <v>#REF!</v>
      </c>
      <c r="Q146" s="78" t="e">
        <f t="shared" ref="Q146" si="309">N146-L146</f>
        <v>#REF!</v>
      </c>
      <c r="R146" s="87" t="e">
        <f t="shared" ref="R146" si="310">IF(L146=0," ",Q146/L146)</f>
        <v>#REF!</v>
      </c>
    </row>
    <row r="147" spans="1:18">
      <c r="A147" s="1311"/>
      <c r="B147" s="1295"/>
      <c r="C147" s="1308"/>
      <c r="D147" s="4" t="s">
        <v>16</v>
      </c>
      <c r="E147" s="11">
        <f>E146/E141</f>
        <v>2.6075613783035571E-2</v>
      </c>
      <c r="F147" s="11">
        <f>F146/F141</f>
        <v>4.7469646194595897E-3</v>
      </c>
      <c r="G147" s="11">
        <f>G146/G141</f>
        <v>5.51754797845293E-3</v>
      </c>
      <c r="H147" s="78"/>
      <c r="I147" s="86"/>
      <c r="J147" s="78"/>
      <c r="K147" s="110"/>
      <c r="L147" s="19" t="e">
        <f>L146/L141</f>
        <v>#REF!</v>
      </c>
      <c r="M147" s="11" t="e">
        <f>M146/M141</f>
        <v>#REF!</v>
      </c>
      <c r="N147" s="11" t="e">
        <f>N146/N141</f>
        <v>#REF!</v>
      </c>
      <c r="O147" s="78"/>
      <c r="P147" s="86"/>
      <c r="Q147" s="78"/>
      <c r="R147" s="87"/>
    </row>
    <row r="148" spans="1:18" ht="25.5" customHeight="1" thickBot="1">
      <c r="A148" s="1312"/>
      <c r="B148" s="1314"/>
      <c r="C148" s="5" t="s">
        <v>20</v>
      </c>
      <c r="D148" s="5" t="s">
        <v>14</v>
      </c>
      <c r="E148" s="10">
        <f>E12+E20+E28+E36+E52+E60+E68+E76+E84+E92+E108+E116+E132+E140</f>
        <v>112203.545</v>
      </c>
      <c r="F148" s="10">
        <f>F12+F20+F28+F36+F52+F60+F68+F76+F84+F92+F108+F116+F132+F140</f>
        <v>110466.0418867557</v>
      </c>
      <c r="G148" s="10">
        <f>G12+G20+G28+G36+G52+G60+G68+G76+G84+G92+G108+G116+G132+G140</f>
        <v>120450.678027</v>
      </c>
      <c r="H148" s="89">
        <f>G148-F148</f>
        <v>9984.6361402442999</v>
      </c>
      <c r="I148" s="90">
        <f>IF(F148=0," ",H148/F148)</f>
        <v>9.0386475062445459E-2</v>
      </c>
      <c r="J148" s="91">
        <f>G148-E148</f>
        <v>8247.1330270000035</v>
      </c>
      <c r="K148" s="111">
        <f>IF(E148=0," ",J148/E148)</f>
        <v>7.3501537112753465E-2</v>
      </c>
      <c r="L148" s="20" t="e">
        <f>L12+L20+L28+L36+L52+L60+L68+L76+L84+L92+L108+L116+L132+L140</f>
        <v>#REF!</v>
      </c>
      <c r="M148" s="10" t="e">
        <f>M12+M20+M28+M36+M52+M60+M68+M76+M84+M92+M108+M116+M132+M140</f>
        <v>#REF!</v>
      </c>
      <c r="N148" s="10" t="e">
        <f>N12+N20+N28+N36+N52+N60+N68+N76+N84+N92+N108+N116+N132+N140</f>
        <v>#REF!</v>
      </c>
      <c r="O148" s="89" t="e">
        <f t="shared" ref="O148" si="311">N148-M148</f>
        <v>#REF!</v>
      </c>
      <c r="P148" s="90" t="e">
        <f t="shared" ref="P148" si="312">IF(M148=0," ",O148/M148)</f>
        <v>#REF!</v>
      </c>
      <c r="Q148" s="91" t="e">
        <f t="shared" ref="Q148" si="313">N148-L148</f>
        <v>#REF!</v>
      </c>
      <c r="R148" s="92" t="e">
        <f t="shared" ref="R148" si="314">IF(L148=0," ",Q148/L148)</f>
        <v>#REF!</v>
      </c>
    </row>
    <row r="149" spans="1:18" ht="15.75" thickTop="1">
      <c r="B149" s="2" t="s">
        <v>35</v>
      </c>
      <c r="E149" s="16">
        <f>E141-E142</f>
        <v>112203.545</v>
      </c>
      <c r="F149" s="16">
        <f>F141-F142</f>
        <v>110466.04188675569</v>
      </c>
      <c r="G149" s="16">
        <f>G141-G142</f>
        <v>120450.67802699997</v>
      </c>
      <c r="L149" s="16" t="e">
        <f>L141-L142</f>
        <v>#REF!</v>
      </c>
      <c r="M149" s="16" t="e">
        <f>M141-M142</f>
        <v>#REF!</v>
      </c>
      <c r="N149" s="16" t="e">
        <f>N141-N142</f>
        <v>#REF!</v>
      </c>
    </row>
    <row r="150" spans="1:18">
      <c r="E150" s="14">
        <f>E148-E149</f>
        <v>0</v>
      </c>
      <c r="F150" s="14">
        <f>F148-F149</f>
        <v>0</v>
      </c>
      <c r="G150" s="14">
        <f>G148-G149</f>
        <v>0</v>
      </c>
      <c r="L150" s="14" t="e">
        <f>L148-L149</f>
        <v>#REF!</v>
      </c>
      <c r="M150" s="14" t="e">
        <f>M148-M149</f>
        <v>#REF!</v>
      </c>
      <c r="N150" s="14" t="e">
        <f>N148-N149</f>
        <v>#REF!</v>
      </c>
    </row>
    <row r="152" spans="1:18">
      <c r="G152" s="216">
        <v>19817.642</v>
      </c>
    </row>
    <row r="153" spans="1:18">
      <c r="G153" s="217">
        <f>G142-G152</f>
        <v>1.9599999999991269</v>
      </c>
    </row>
  </sheetData>
  <mergeCells count="101">
    <mergeCell ref="A37:A44"/>
    <mergeCell ref="B37:B44"/>
    <mergeCell ref="C38:C39"/>
    <mergeCell ref="C40:C41"/>
    <mergeCell ref="C42:C43"/>
    <mergeCell ref="B133:B140"/>
    <mergeCell ref="C104:C105"/>
    <mergeCell ref="B69:B76"/>
    <mergeCell ref="C110:C111"/>
    <mergeCell ref="A93:A100"/>
    <mergeCell ref="B93:B100"/>
    <mergeCell ref="C94:C95"/>
    <mergeCell ref="C96:C97"/>
    <mergeCell ref="C98:C99"/>
    <mergeCell ref="A117:A124"/>
    <mergeCell ref="B117:B124"/>
    <mergeCell ref="C118:C119"/>
    <mergeCell ref="C120:C121"/>
    <mergeCell ref="C122:C123"/>
    <mergeCell ref="A77:A84"/>
    <mergeCell ref="A85:A92"/>
    <mergeCell ref="B29:B36"/>
    <mergeCell ref="C134:C135"/>
    <mergeCell ref="C130:C131"/>
    <mergeCell ref="B125:B132"/>
    <mergeCell ref="B53:B60"/>
    <mergeCell ref="C22:C23"/>
    <mergeCell ref="B61:B68"/>
    <mergeCell ref="C62:C63"/>
    <mergeCell ref="C64:C65"/>
    <mergeCell ref="C66:C67"/>
    <mergeCell ref="C70:C71"/>
    <mergeCell ref="C72:C73"/>
    <mergeCell ref="C54:C55"/>
    <mergeCell ref="C56:C57"/>
    <mergeCell ref="C58:C59"/>
    <mergeCell ref="C34:C35"/>
    <mergeCell ref="C88:C89"/>
    <mergeCell ref="B85:B92"/>
    <mergeCell ref="C90:C91"/>
    <mergeCell ref="C78:C79"/>
    <mergeCell ref="C80:C81"/>
    <mergeCell ref="C82:C83"/>
    <mergeCell ref="C86:C87"/>
    <mergeCell ref="B77:B84"/>
    <mergeCell ref="A141:A148"/>
    <mergeCell ref="B141:B148"/>
    <mergeCell ref="C142:C143"/>
    <mergeCell ref="C144:C145"/>
    <mergeCell ref="C146:C147"/>
    <mergeCell ref="C112:C113"/>
    <mergeCell ref="B101:B108"/>
    <mergeCell ref="C102:C103"/>
    <mergeCell ref="C106:C107"/>
    <mergeCell ref="B109:B116"/>
    <mergeCell ref="A133:A140"/>
    <mergeCell ref="C138:C139"/>
    <mergeCell ref="C114:C115"/>
    <mergeCell ref="A101:A108"/>
    <mergeCell ref="A109:A116"/>
    <mergeCell ref="C136:C137"/>
    <mergeCell ref="A125:A132"/>
    <mergeCell ref="C126:C127"/>
    <mergeCell ref="C128:C129"/>
    <mergeCell ref="B1:D1"/>
    <mergeCell ref="O3:P3"/>
    <mergeCell ref="A13:A20"/>
    <mergeCell ref="A21:A28"/>
    <mergeCell ref="A29:A36"/>
    <mergeCell ref="B21:B28"/>
    <mergeCell ref="B5:B12"/>
    <mergeCell ref="C6:C7"/>
    <mergeCell ref="C74:C75"/>
    <mergeCell ref="C26:C27"/>
    <mergeCell ref="C48:C49"/>
    <mergeCell ref="C50:C51"/>
    <mergeCell ref="H3:I3"/>
    <mergeCell ref="A2:A4"/>
    <mergeCell ref="B2:B4"/>
    <mergeCell ref="A61:A68"/>
    <mergeCell ref="A69:A76"/>
    <mergeCell ref="A5:A12"/>
    <mergeCell ref="A45:A52"/>
    <mergeCell ref="B45:B52"/>
    <mergeCell ref="A53:A60"/>
    <mergeCell ref="C2:C4"/>
    <mergeCell ref="B13:B20"/>
    <mergeCell ref="C14:C15"/>
    <mergeCell ref="Q3:R3"/>
    <mergeCell ref="E2:K2"/>
    <mergeCell ref="L2:R2"/>
    <mergeCell ref="J3:K3"/>
    <mergeCell ref="D2:D4"/>
    <mergeCell ref="C46:C47"/>
    <mergeCell ref="C8:C9"/>
    <mergeCell ref="C10:C11"/>
    <mergeCell ref="C24:C25"/>
    <mergeCell ref="C30:C31"/>
    <mergeCell ref="C32:C33"/>
    <mergeCell ref="C16:C17"/>
    <mergeCell ref="C18:C19"/>
  </mergeCells>
  <phoneticPr fontId="23" type="noConversion"/>
  <pageMargins left="0.7" right="0.7" top="0.75" bottom="0.75" header="0.3" footer="0.3"/>
  <pageSetup paperSize="9" scale="44" orientation="portrait" horizontalDpi="180" verticalDpi="18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"/>
  <sheetViews>
    <sheetView view="pageBreakPreview" zoomScaleNormal="100" zoomScaleSheetLayoutView="100" workbookViewId="0">
      <selection activeCell="G17" sqref="G17"/>
    </sheetView>
  </sheetViews>
  <sheetFormatPr defaultRowHeight="15"/>
  <cols>
    <col min="1" max="1" width="4.28515625" customWidth="1"/>
    <col min="2" max="2" width="31.85546875" customWidth="1"/>
    <col min="3" max="3" width="18.42578125" customWidth="1"/>
    <col min="4" max="4" width="9.28515625" bestFit="1" customWidth="1"/>
    <col min="5" max="5" width="10.140625" bestFit="1" customWidth="1"/>
    <col min="6" max="6" width="14" bestFit="1" customWidth="1"/>
    <col min="7" max="7" width="10.42578125" customWidth="1"/>
    <col min="8" max="8" width="14" bestFit="1" customWidth="1"/>
    <col min="9" max="9" width="10.7109375" customWidth="1"/>
    <col min="10" max="10" width="10.42578125" customWidth="1"/>
    <col min="11" max="11" width="10.28515625" customWidth="1"/>
    <col min="12" max="12" width="11.42578125" customWidth="1"/>
    <col min="13" max="13" width="11.5703125" customWidth="1"/>
    <col min="14" max="14" width="12.28515625" customWidth="1"/>
    <col min="15" max="15" width="10.7109375" customWidth="1"/>
    <col min="16" max="16" width="10.42578125" customWidth="1"/>
    <col min="17" max="17" width="10.140625" customWidth="1"/>
    <col min="18" max="18" width="11.140625" customWidth="1"/>
  </cols>
  <sheetData>
    <row r="1" spans="1:18">
      <c r="B1" s="1279" t="s">
        <v>323</v>
      </c>
      <c r="C1" s="1279"/>
      <c r="D1" s="1279"/>
      <c r="E1" s="216"/>
      <c r="F1" s="239"/>
      <c r="G1" s="1194"/>
      <c r="H1" s="80"/>
      <c r="I1" s="80"/>
      <c r="J1" s="80"/>
      <c r="K1" s="80"/>
      <c r="L1" s="6"/>
      <c r="M1" s="6"/>
      <c r="N1" s="6"/>
      <c r="O1" s="80"/>
      <c r="P1" s="80"/>
      <c r="Q1" s="80"/>
      <c r="R1" s="80"/>
    </row>
    <row r="2" spans="1:18">
      <c r="B2" s="1215"/>
      <c r="C2" s="6"/>
      <c r="D2" s="6"/>
      <c r="E2" s="6"/>
      <c r="F2" s="6"/>
      <c r="G2" s="1193"/>
      <c r="H2" s="445"/>
      <c r="I2" s="80"/>
      <c r="J2" s="80"/>
      <c r="K2" s="80"/>
      <c r="L2" s="6"/>
      <c r="M2" s="6"/>
      <c r="N2" s="6"/>
      <c r="O2" s="80"/>
      <c r="P2" s="80"/>
      <c r="Q2" s="80"/>
      <c r="R2" s="80"/>
    </row>
    <row r="3" spans="1:18">
      <c r="A3" s="1286" t="s">
        <v>30</v>
      </c>
      <c r="B3" s="1286" t="s">
        <v>29</v>
      </c>
      <c r="C3" s="1286" t="s">
        <v>27</v>
      </c>
      <c r="D3" s="1286" t="s">
        <v>28</v>
      </c>
      <c r="E3" s="1273" t="s">
        <v>38</v>
      </c>
      <c r="F3" s="1274"/>
      <c r="G3" s="1274"/>
      <c r="H3" s="1274"/>
      <c r="I3" s="1274"/>
      <c r="J3" s="1274"/>
      <c r="K3" s="1274"/>
      <c r="L3" s="1274" t="s">
        <v>316</v>
      </c>
      <c r="M3" s="1274"/>
      <c r="N3" s="1274"/>
      <c r="O3" s="1274"/>
      <c r="P3" s="1274"/>
      <c r="Q3" s="1274"/>
      <c r="R3" s="1274"/>
    </row>
    <row r="4" spans="1:18" ht="25.5" customHeight="1">
      <c r="A4" s="1286" t="s">
        <v>30</v>
      </c>
      <c r="B4" s="1286" t="s">
        <v>29</v>
      </c>
      <c r="C4" s="1286" t="s">
        <v>27</v>
      </c>
      <c r="D4" s="1286" t="s">
        <v>28</v>
      </c>
      <c r="E4" s="1247" t="s">
        <v>317</v>
      </c>
      <c r="F4" s="1247" t="s">
        <v>318</v>
      </c>
      <c r="G4" s="1247" t="s">
        <v>319</v>
      </c>
      <c r="H4" s="1288" t="s">
        <v>320</v>
      </c>
      <c r="I4" s="1288"/>
      <c r="J4" s="1288" t="s">
        <v>321</v>
      </c>
      <c r="K4" s="1288"/>
      <c r="L4" s="1247" t="s">
        <v>317</v>
      </c>
      <c r="M4" s="1247" t="s">
        <v>318</v>
      </c>
      <c r="N4" s="1247" t="s">
        <v>319</v>
      </c>
      <c r="O4" s="1288" t="s">
        <v>320</v>
      </c>
      <c r="P4" s="1288"/>
      <c r="Q4" s="1288" t="s">
        <v>321</v>
      </c>
      <c r="R4" s="1288"/>
    </row>
    <row r="5" spans="1:18">
      <c r="A5" s="1286"/>
      <c r="B5" s="1286"/>
      <c r="C5" s="1286"/>
      <c r="D5" s="1286"/>
      <c r="E5" s="1247" t="s">
        <v>14</v>
      </c>
      <c r="F5" s="1247" t="s">
        <v>14</v>
      </c>
      <c r="G5" s="1247" t="s">
        <v>14</v>
      </c>
      <c r="H5" s="1248" t="s">
        <v>14</v>
      </c>
      <c r="I5" s="1248" t="s">
        <v>26</v>
      </c>
      <c r="J5" s="1248" t="s">
        <v>14</v>
      </c>
      <c r="K5" s="1248" t="s">
        <v>26</v>
      </c>
      <c r="L5" s="1247" t="s">
        <v>14</v>
      </c>
      <c r="M5" s="1247" t="s">
        <v>14</v>
      </c>
      <c r="N5" s="1247" t="s">
        <v>14</v>
      </c>
      <c r="O5" s="1248" t="s">
        <v>14</v>
      </c>
      <c r="P5" s="1248" t="s">
        <v>26</v>
      </c>
      <c r="Q5" s="1248" t="s">
        <v>14</v>
      </c>
      <c r="R5" s="1248" t="s">
        <v>26</v>
      </c>
    </row>
    <row r="6" spans="1:18" ht="15.75" thickBot="1">
      <c r="A6" s="1214">
        <v>1</v>
      </c>
      <c r="B6" s="1214">
        <v>2</v>
      </c>
      <c r="C6" s="1214">
        <v>3</v>
      </c>
      <c r="D6" s="1214">
        <v>4</v>
      </c>
      <c r="E6" s="1243">
        <v>7</v>
      </c>
      <c r="F6" s="1243">
        <v>6</v>
      </c>
      <c r="G6" s="1243">
        <v>7</v>
      </c>
      <c r="H6" s="1243">
        <v>8</v>
      </c>
      <c r="I6" s="1243">
        <v>9</v>
      </c>
      <c r="J6" s="1243">
        <v>10</v>
      </c>
      <c r="K6" s="1243">
        <v>11</v>
      </c>
      <c r="L6" s="1243">
        <v>12</v>
      </c>
      <c r="M6" s="1243">
        <v>13</v>
      </c>
      <c r="N6" s="1243">
        <v>14</v>
      </c>
      <c r="O6" s="1243">
        <v>15</v>
      </c>
      <c r="P6" s="1243">
        <v>16</v>
      </c>
      <c r="Q6" s="1243">
        <v>17</v>
      </c>
      <c r="R6" s="1243">
        <v>18</v>
      </c>
    </row>
    <row r="7" spans="1:18" ht="24.75" customHeight="1">
      <c r="A7" s="1281">
        <v>18</v>
      </c>
      <c r="B7" s="1284" t="s">
        <v>324</v>
      </c>
      <c r="C7" s="1213" t="s">
        <v>105</v>
      </c>
      <c r="D7" s="1213" t="s">
        <v>14</v>
      </c>
      <c r="E7" s="1196">
        <v>6345.8869999999997</v>
      </c>
      <c r="F7" s="1196">
        <v>6409.58</v>
      </c>
      <c r="G7" s="1196">
        <v>6343.3549999999996</v>
      </c>
      <c r="H7" s="1150">
        <f>G7-F7</f>
        <v>-66.225000000000364</v>
      </c>
      <c r="I7" s="1151">
        <f>IF(F7=0," ",H7/F7)</f>
        <v>-1.0332190252715524E-2</v>
      </c>
      <c r="J7" s="1150">
        <f>G7-E7</f>
        <v>-2.5320000000001528</v>
      </c>
      <c r="K7" s="1151">
        <f>IF(E7=0," ",J7/E7)</f>
        <v>-3.9899859546823837E-4</v>
      </c>
      <c r="L7" s="42">
        <f>E7+'03-2021'!L7</f>
        <v>27460.18</v>
      </c>
      <c r="M7" s="42">
        <f>F7+'03-2021'!M7</f>
        <v>27714.898000000001</v>
      </c>
      <c r="N7" s="42">
        <f>G7+'03-2021'!N7</f>
        <v>29304.892</v>
      </c>
      <c r="O7" s="1202">
        <f>N7-M7</f>
        <v>1589.9939999999988</v>
      </c>
      <c r="P7" s="1203">
        <f>IF(M7=0," ",O7/M7)</f>
        <v>5.7369650070514373E-2</v>
      </c>
      <c r="Q7" s="1202">
        <f>N7-L7</f>
        <v>1844.7119999999995</v>
      </c>
      <c r="R7" s="1204">
        <f>IF(L7=0," ",Q7/L7)</f>
        <v>6.7177709687263498E-2</v>
      </c>
    </row>
    <row r="8" spans="1:18" ht="26.25" customHeight="1">
      <c r="A8" s="1281"/>
      <c r="B8" s="1284"/>
      <c r="C8" s="1283" t="s">
        <v>15</v>
      </c>
      <c r="D8" s="1213" t="s">
        <v>14</v>
      </c>
      <c r="E8" s="1197">
        <v>718.82</v>
      </c>
      <c r="F8" s="1197">
        <v>718.82</v>
      </c>
      <c r="G8" s="1197">
        <v>626.75</v>
      </c>
      <c r="H8" s="1150">
        <f t="shared" ref="H8" si="0">G8-F8</f>
        <v>-92.07000000000005</v>
      </c>
      <c r="I8" s="1151">
        <f t="shared" ref="I8" si="1">IF(F8=0," ",H8/F8)</f>
        <v>-0.1280849169472191</v>
      </c>
      <c r="J8" s="1150">
        <f>G8-E8</f>
        <v>-92.07000000000005</v>
      </c>
      <c r="K8" s="1151">
        <f>IF(E8=0," ",J8/E8)</f>
        <v>-0.1280849169472191</v>
      </c>
      <c r="L8" s="42">
        <f>E8+'03-2021'!L8</f>
        <v>3160.2150000000001</v>
      </c>
      <c r="M8" s="42">
        <f>F8+'03-2021'!M8</f>
        <v>3170.2040000000002</v>
      </c>
      <c r="N8" s="42">
        <f>G8+'03-2021'!N8</f>
        <v>3267.4589999999998</v>
      </c>
      <c r="O8" s="1150">
        <f t="shared" ref="O8" si="2">N8-M8</f>
        <v>97.254999999999654</v>
      </c>
      <c r="P8" s="1151">
        <f t="shared" ref="P8" si="3">IF(M8=0," ",O8/M8)</f>
        <v>3.0677836505158547E-2</v>
      </c>
      <c r="Q8" s="1150">
        <f t="shared" ref="Q8" si="4">N8-L8</f>
        <v>107.24399999999969</v>
      </c>
      <c r="R8" s="1205">
        <f t="shared" ref="R8" si="5">IF(L8=0," ",Q8/L8)</f>
        <v>3.3935665769575706E-2</v>
      </c>
    </row>
    <row r="9" spans="1:18" ht="24.75" customHeight="1">
      <c r="A9" s="1281"/>
      <c r="B9" s="1284"/>
      <c r="C9" s="1283"/>
      <c r="D9" s="1213" t="s">
        <v>16</v>
      </c>
      <c r="E9" s="1199">
        <f>E8/(E7-E15)</f>
        <v>0.12443326707348128</v>
      </c>
      <c r="F9" s="1199">
        <f t="shared" ref="F9" si="6">F8/(F7-F15)</f>
        <v>0.1230762592706993</v>
      </c>
      <c r="G9" s="1199">
        <v>0.1230762592706993</v>
      </c>
      <c r="H9" s="1155"/>
      <c r="I9" s="1156">
        <f>G9-F9</f>
        <v>0</v>
      </c>
      <c r="J9" s="1157"/>
      <c r="K9" s="1156">
        <f>G9-E9</f>
        <v>-1.3570078027819732E-3</v>
      </c>
      <c r="L9" s="1244">
        <f>L8/(L7-L15)</f>
        <v>0.12558459925720175</v>
      </c>
      <c r="M9" s="1244">
        <f t="shared" ref="M9" si="7">M8/(M7-M15)</f>
        <v>0.12471910992007436</v>
      </c>
      <c r="N9" s="1244">
        <f>N8/(N7-N15)</f>
        <v>0.12142447806236283</v>
      </c>
      <c r="O9" s="1155"/>
      <c r="P9" s="1156">
        <f>N9-M9</f>
        <v>-3.294631857711533E-3</v>
      </c>
      <c r="Q9" s="1157"/>
      <c r="R9" s="1206">
        <f>N9-L9</f>
        <v>-4.1601211948389255E-3</v>
      </c>
    </row>
    <row r="10" spans="1:18" ht="15" hidden="1" customHeight="1">
      <c r="A10" s="1281"/>
      <c r="B10" s="1284"/>
      <c r="C10" s="1283" t="s">
        <v>17</v>
      </c>
      <c r="D10" s="1213" t="s">
        <v>14</v>
      </c>
      <c r="E10" s="1197" t="e">
        <f>#REF!</f>
        <v>#REF!</v>
      </c>
      <c r="F10" s="1197" t="e">
        <f>#REF!</f>
        <v>#REF!</v>
      </c>
      <c r="G10" s="1197" t="e">
        <v>#REF!</v>
      </c>
      <c r="H10" s="1150" t="e">
        <f t="shared" ref="H10" si="8">G10-F10</f>
        <v>#REF!</v>
      </c>
      <c r="I10" s="1151" t="e">
        <f t="shared" ref="I10" si="9">IF(F10=0," ",H10/F10)</f>
        <v>#REF!</v>
      </c>
      <c r="J10" s="1150" t="e">
        <f>G10-E10</f>
        <v>#REF!</v>
      </c>
      <c r="K10" s="1151" t="e">
        <f>IF(E10=0," ",J10/E10)</f>
        <v>#REF!</v>
      </c>
      <c r="L10" s="42" t="e">
        <f t="shared" ref="L10:N10" si="10">E10</f>
        <v>#REF!</v>
      </c>
      <c r="M10" s="42" t="e">
        <f t="shared" si="10"/>
        <v>#REF!</v>
      </c>
      <c r="N10" s="42" t="e">
        <f t="shared" si="10"/>
        <v>#REF!</v>
      </c>
      <c r="O10" s="1150" t="e">
        <f t="shared" ref="O10" si="11">N10-M10</f>
        <v>#REF!</v>
      </c>
      <c r="P10" s="1151" t="e">
        <f t="shared" ref="P10" si="12">IF(M10=0," ",O10/M10)</f>
        <v>#REF!</v>
      </c>
      <c r="Q10" s="1150" t="e">
        <f t="shared" ref="Q10" si="13">N10-L10</f>
        <v>#REF!</v>
      </c>
      <c r="R10" s="1205" t="e">
        <f t="shared" ref="R10" si="14">IF(L10=0," ",Q10/L10)</f>
        <v>#REF!</v>
      </c>
    </row>
    <row r="11" spans="1:18" ht="15" hidden="1" customHeight="1">
      <c r="A11" s="1281"/>
      <c r="B11" s="1284"/>
      <c r="C11" s="1283"/>
      <c r="D11" s="1213" t="s">
        <v>16</v>
      </c>
      <c r="E11" s="1199" t="e">
        <f>E10/E7</f>
        <v>#REF!</v>
      </c>
      <c r="F11" s="1199" t="e">
        <f>F10/F7</f>
        <v>#REF!</v>
      </c>
      <c r="G11" s="1199" t="e">
        <v>#REF!</v>
      </c>
      <c r="H11" s="1155"/>
      <c r="I11" s="1156" t="e">
        <f>G11-F11</f>
        <v>#REF!</v>
      </c>
      <c r="J11" s="1157"/>
      <c r="K11" s="1156" t="e">
        <f>G11-E11</f>
        <v>#REF!</v>
      </c>
      <c r="L11" s="1200" t="e">
        <f>L10/L7</f>
        <v>#REF!</v>
      </c>
      <c r="M11" s="1200" t="e">
        <f>M10/M7</f>
        <v>#REF!</v>
      </c>
      <c r="N11" s="1200" t="e">
        <f>N10/N7</f>
        <v>#REF!</v>
      </c>
      <c r="O11" s="1155"/>
      <c r="P11" s="1156" t="e">
        <f>N11-M11</f>
        <v>#REF!</v>
      </c>
      <c r="Q11" s="1157"/>
      <c r="R11" s="1206" t="e">
        <f>N11-L11</f>
        <v>#REF!</v>
      </c>
    </row>
    <row r="12" spans="1:18" ht="15" hidden="1" customHeight="1">
      <c r="A12" s="1281"/>
      <c r="B12" s="1284"/>
      <c r="C12" s="1283" t="s">
        <v>18</v>
      </c>
      <c r="D12" s="1213" t="s">
        <v>14</v>
      </c>
      <c r="E12" s="1197" t="e">
        <f>E8-E10</f>
        <v>#REF!</v>
      </c>
      <c r="F12" s="1197" t="e">
        <f>F8-F10</f>
        <v>#REF!</v>
      </c>
      <c r="G12" s="1197" t="e">
        <v>#REF!</v>
      </c>
      <c r="H12" s="1150" t="e">
        <f t="shared" ref="H12" si="15">G12-F12</f>
        <v>#REF!</v>
      </c>
      <c r="I12" s="1151" t="e">
        <f t="shared" ref="I12" si="16">IF(F12=0," ",H12/F12)</f>
        <v>#REF!</v>
      </c>
      <c r="J12" s="1150" t="e">
        <f>G12-E12</f>
        <v>#REF!</v>
      </c>
      <c r="K12" s="1151" t="e">
        <f>IF(E12=0," ",J12/E12)</f>
        <v>#REF!</v>
      </c>
      <c r="L12" s="42" t="e">
        <f t="shared" ref="L12:N12" si="17">E12</f>
        <v>#REF!</v>
      </c>
      <c r="M12" s="42" t="e">
        <f t="shared" si="17"/>
        <v>#REF!</v>
      </c>
      <c r="N12" s="42" t="e">
        <f t="shared" si="17"/>
        <v>#REF!</v>
      </c>
      <c r="O12" s="1150" t="e">
        <f t="shared" ref="O12" si="18">N12-M12</f>
        <v>#REF!</v>
      </c>
      <c r="P12" s="1151" t="e">
        <f t="shared" ref="P12" si="19">IF(M12=0," ",O12/M12)</f>
        <v>#REF!</v>
      </c>
      <c r="Q12" s="1150" t="e">
        <f t="shared" ref="Q12" si="20">N12-L12</f>
        <v>#REF!</v>
      </c>
      <c r="R12" s="1205" t="e">
        <f t="shared" ref="R12" si="21">IF(L12=0," ",Q12/L12)</f>
        <v>#REF!</v>
      </c>
    </row>
    <row r="13" spans="1:18" ht="15" hidden="1" customHeight="1">
      <c r="A13" s="1281"/>
      <c r="B13" s="1284"/>
      <c r="C13" s="1283"/>
      <c r="D13" s="1213" t="s">
        <v>16</v>
      </c>
      <c r="E13" s="1199" t="e">
        <f>E12/E7</f>
        <v>#REF!</v>
      </c>
      <c r="F13" s="1199" t="e">
        <f>F12/F7</f>
        <v>#REF!</v>
      </c>
      <c r="G13" s="1199" t="e">
        <v>#REF!</v>
      </c>
      <c r="H13" s="1155"/>
      <c r="I13" s="1156" t="e">
        <f>G13-F13</f>
        <v>#REF!</v>
      </c>
      <c r="J13" s="1157"/>
      <c r="K13" s="1156" t="e">
        <f>G13-E13</f>
        <v>#REF!</v>
      </c>
      <c r="L13" s="1200" t="e">
        <f>L12/L7</f>
        <v>#REF!</v>
      </c>
      <c r="M13" s="1200" t="e">
        <f>M12/M7</f>
        <v>#REF!</v>
      </c>
      <c r="N13" s="1200" t="e">
        <f>N12/N7</f>
        <v>#REF!</v>
      </c>
      <c r="O13" s="1155"/>
      <c r="P13" s="1156" t="e">
        <f>N13-M13</f>
        <v>#REF!</v>
      </c>
      <c r="Q13" s="1157"/>
      <c r="R13" s="1206" t="e">
        <f>N13-L13</f>
        <v>#REF!</v>
      </c>
    </row>
    <row r="14" spans="1:18" ht="71.25">
      <c r="A14" s="1281"/>
      <c r="B14" s="1284"/>
      <c r="C14" s="443" t="s">
        <v>111</v>
      </c>
      <c r="D14" s="1213" t="s">
        <v>14</v>
      </c>
      <c r="E14" s="1160">
        <f>E15+E16</f>
        <v>5627.0669999999991</v>
      </c>
      <c r="F14" s="1160">
        <f>F15+F16</f>
        <v>5690.76</v>
      </c>
      <c r="G14" s="1160">
        <f>G15+G16</f>
        <v>5716.6050000000005</v>
      </c>
      <c r="H14" s="1150">
        <f t="shared" ref="H14:H16" si="22">G14-F14</f>
        <v>25.845000000000255</v>
      </c>
      <c r="I14" s="1151">
        <f t="shared" ref="I14:I16" si="23">IF(F14=0," ",H14/F14)</f>
        <v>4.5415726546191113E-3</v>
      </c>
      <c r="J14" s="1150">
        <f t="shared" ref="J14:J16" si="24">G14-E14</f>
        <v>89.538000000001375</v>
      </c>
      <c r="K14" s="1151">
        <f t="shared" ref="K14:K16" si="25">IF(E14=0," ",J14/E14)</f>
        <v>1.5912019529890329E-2</v>
      </c>
      <c r="L14" s="42">
        <f>E14+'03-2021'!L14</f>
        <v>24299.973999999998</v>
      </c>
      <c r="M14" s="42">
        <f>F14+'03-2021'!M14</f>
        <v>24544.692000000003</v>
      </c>
      <c r="N14" s="42">
        <f>G14+'03-2021'!N14</f>
        <v>26037.296999999999</v>
      </c>
      <c r="O14" s="1150">
        <f t="shared" ref="O14:O16" si="26">N14-M14</f>
        <v>1492.6049999999959</v>
      </c>
      <c r="P14" s="1151">
        <f t="shared" ref="P14:P16" si="27">IF(M14=0," ",O14/M14)</f>
        <v>6.0811722550847075E-2</v>
      </c>
      <c r="Q14" s="1150">
        <f t="shared" ref="Q14:Q16" si="28">N14-L14</f>
        <v>1737.3230000000003</v>
      </c>
      <c r="R14" s="1205">
        <f t="shared" ref="R14:R16" si="29">IF(L14=0," ",Q14/L14)</f>
        <v>7.1494850159098955E-2</v>
      </c>
    </row>
    <row r="15" spans="1:18" ht="23.25" customHeight="1">
      <c r="A15" s="1281"/>
      <c r="B15" s="1284"/>
      <c r="C15" s="444" t="s">
        <v>315</v>
      </c>
      <c r="D15" s="1213" t="s">
        <v>14</v>
      </c>
      <c r="E15" s="1197">
        <v>569.13599999999997</v>
      </c>
      <c r="F15" s="1197">
        <v>569.13599999999997</v>
      </c>
      <c r="G15" s="1197">
        <v>471.55900000000003</v>
      </c>
      <c r="H15" s="1150">
        <f t="shared" si="22"/>
        <v>-97.576999999999941</v>
      </c>
      <c r="I15" s="1151">
        <f t="shared" si="23"/>
        <v>-0.17144759776222193</v>
      </c>
      <c r="J15" s="1150">
        <f t="shared" si="24"/>
        <v>-97.576999999999941</v>
      </c>
      <c r="K15" s="1151">
        <f t="shared" si="25"/>
        <v>-0.17144759776222193</v>
      </c>
      <c r="L15" s="42">
        <f>E15+'03-2021'!L15</f>
        <v>2296.1469999999999</v>
      </c>
      <c r="M15" s="42">
        <f>F15+'03-2021'!M15</f>
        <v>2296.1469999999999</v>
      </c>
      <c r="N15" s="42">
        <f>G15+'03-2021'!N15</f>
        <v>2395.4989999999998</v>
      </c>
      <c r="O15" s="1150">
        <f t="shared" si="26"/>
        <v>99.351999999999862</v>
      </c>
      <c r="P15" s="1151">
        <f t="shared" si="27"/>
        <v>4.3269006731711801E-2</v>
      </c>
      <c r="Q15" s="1150">
        <f t="shared" si="28"/>
        <v>99.351999999999862</v>
      </c>
      <c r="R15" s="1205">
        <f t="shared" si="29"/>
        <v>4.3269006731711801E-2</v>
      </c>
    </row>
    <row r="16" spans="1:18" ht="71.25">
      <c r="A16" s="1281"/>
      <c r="B16" s="1284"/>
      <c r="C16" s="443" t="s">
        <v>106</v>
      </c>
      <c r="D16" s="1213" t="s">
        <v>14</v>
      </c>
      <c r="E16" s="1195">
        <v>5057.9309999999996</v>
      </c>
      <c r="F16" s="1195">
        <v>5121.6239999999998</v>
      </c>
      <c r="G16" s="1195">
        <v>5245.0460000000003</v>
      </c>
      <c r="H16" s="1150">
        <f t="shared" si="22"/>
        <v>123.42200000000048</v>
      </c>
      <c r="I16" s="1151">
        <f t="shared" si="23"/>
        <v>2.4098215722200708E-2</v>
      </c>
      <c r="J16" s="1150">
        <f t="shared" si="24"/>
        <v>187.11500000000069</v>
      </c>
      <c r="K16" s="1151">
        <f t="shared" si="25"/>
        <v>3.6994375763528743E-2</v>
      </c>
      <c r="L16" s="42">
        <f>E16+'03-2021'!L16</f>
        <v>22003.827000000001</v>
      </c>
      <c r="M16" s="42">
        <f>F16+'03-2021'!M16</f>
        <v>22248.544999999998</v>
      </c>
      <c r="N16" s="42">
        <f>G16+'03-2021'!N16</f>
        <v>23641.798000000003</v>
      </c>
      <c r="O16" s="1150">
        <f t="shared" si="26"/>
        <v>1393.2530000000042</v>
      </c>
      <c r="P16" s="1151">
        <f t="shared" si="27"/>
        <v>6.2622207429744475E-2</v>
      </c>
      <c r="Q16" s="1150">
        <f t="shared" si="28"/>
        <v>1637.9710000000014</v>
      </c>
      <c r="R16" s="1205">
        <f t="shared" si="29"/>
        <v>7.4440278047995981E-2</v>
      </c>
    </row>
  </sheetData>
  <mergeCells count="16">
    <mergeCell ref="B1:D1"/>
    <mergeCell ref="A3:A5"/>
    <mergeCell ref="B3:B5"/>
    <mergeCell ref="C3:C5"/>
    <mergeCell ref="D3:D5"/>
    <mergeCell ref="A7:A16"/>
    <mergeCell ref="B7:B16"/>
    <mergeCell ref="C8:C9"/>
    <mergeCell ref="C10:C11"/>
    <mergeCell ref="C12:C13"/>
    <mergeCell ref="L3:R3"/>
    <mergeCell ref="H4:I4"/>
    <mergeCell ref="J4:K4"/>
    <mergeCell ref="O4:P4"/>
    <mergeCell ref="Q4:R4"/>
    <mergeCell ref="E3:K3"/>
  </mergeCells>
  <pageMargins left="0" right="0" top="0" bottom="0" header="0.31496062992125984" footer="0.31496062992125984"/>
  <pageSetup paperSize="9" scale="64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9"/>
  <sheetViews>
    <sheetView view="pageBreakPreview" zoomScaleNormal="100" zoomScaleSheetLayoutView="100" workbookViewId="0">
      <selection activeCell="F17" sqref="F17"/>
    </sheetView>
  </sheetViews>
  <sheetFormatPr defaultRowHeight="15"/>
  <cols>
    <col min="1" max="1" width="4.28515625" customWidth="1"/>
    <col min="2" max="2" width="31.85546875" customWidth="1"/>
    <col min="3" max="3" width="18.42578125" customWidth="1"/>
    <col min="4" max="4" width="9.28515625" bestFit="1" customWidth="1"/>
    <col min="5" max="6" width="10.140625" bestFit="1" customWidth="1"/>
    <col min="7" max="7" width="13.42578125" customWidth="1"/>
    <col min="8" max="8" width="9.28515625" bestFit="1" customWidth="1"/>
    <col min="9" max="9" width="10.85546875" bestFit="1" customWidth="1"/>
    <col min="10" max="10" width="10.42578125" customWidth="1"/>
    <col min="11" max="11" width="10.28515625" customWidth="1"/>
    <col min="12" max="12" width="11.42578125" customWidth="1"/>
    <col min="13" max="13" width="11.5703125" customWidth="1"/>
    <col min="14" max="14" width="12.28515625" customWidth="1"/>
    <col min="15" max="15" width="10.7109375" customWidth="1"/>
    <col min="16" max="16" width="10.42578125" customWidth="1"/>
    <col min="17" max="17" width="10.140625" customWidth="1"/>
    <col min="18" max="18" width="11.140625" customWidth="1"/>
  </cols>
  <sheetData>
    <row r="1" spans="1:18">
      <c r="B1" s="1279" t="s">
        <v>322</v>
      </c>
      <c r="C1" s="1279"/>
      <c r="D1" s="1279"/>
      <c r="E1" s="216"/>
      <c r="F1" s="239"/>
      <c r="G1" s="1194"/>
      <c r="H1" s="80"/>
      <c r="I1" s="80"/>
      <c r="J1" s="80"/>
      <c r="K1" s="80"/>
      <c r="L1" s="6"/>
      <c r="M1" s="6"/>
      <c r="N1" s="6"/>
      <c r="O1" s="80"/>
      <c r="P1" s="80"/>
      <c r="Q1" s="80"/>
      <c r="R1" s="80"/>
    </row>
    <row r="2" spans="1:18">
      <c r="B2" s="1218"/>
      <c r="C2" s="6"/>
      <c r="D2" s="6"/>
      <c r="E2" s="6"/>
      <c r="F2" s="6"/>
      <c r="G2" s="1193"/>
      <c r="H2" s="445"/>
      <c r="I2" s="80"/>
      <c r="J2" s="80"/>
      <c r="K2" s="80"/>
      <c r="L2" s="6"/>
      <c r="M2" s="6"/>
      <c r="N2" s="6"/>
      <c r="O2" s="80"/>
      <c r="P2" s="80"/>
      <c r="Q2" s="80"/>
      <c r="R2" s="80"/>
    </row>
    <row r="3" spans="1:18">
      <c r="A3" s="1286" t="s">
        <v>30</v>
      </c>
      <c r="B3" s="1286" t="s">
        <v>29</v>
      </c>
      <c r="C3" s="1286" t="s">
        <v>27</v>
      </c>
      <c r="D3" s="1286" t="s">
        <v>28</v>
      </c>
      <c r="E3" s="1273" t="s">
        <v>39</v>
      </c>
      <c r="F3" s="1274"/>
      <c r="G3" s="1274"/>
      <c r="H3" s="1274"/>
      <c r="I3" s="1274"/>
      <c r="J3" s="1274"/>
      <c r="K3" s="1274"/>
      <c r="L3" s="1274" t="s">
        <v>43</v>
      </c>
      <c r="M3" s="1274"/>
      <c r="N3" s="1274"/>
      <c r="O3" s="1274"/>
      <c r="P3" s="1274"/>
      <c r="Q3" s="1274"/>
      <c r="R3" s="1274"/>
    </row>
    <row r="4" spans="1:18" ht="25.5" customHeight="1">
      <c r="A4" s="1286" t="s">
        <v>30</v>
      </c>
      <c r="B4" s="1286" t="s">
        <v>29</v>
      </c>
      <c r="C4" s="1286" t="s">
        <v>27</v>
      </c>
      <c r="D4" s="1286" t="s">
        <v>28</v>
      </c>
      <c r="E4" s="1247" t="s">
        <v>317</v>
      </c>
      <c r="F4" s="1247" t="s">
        <v>318</v>
      </c>
      <c r="G4" s="1247" t="s">
        <v>319</v>
      </c>
      <c r="H4" s="1288" t="s">
        <v>320</v>
      </c>
      <c r="I4" s="1288"/>
      <c r="J4" s="1288" t="s">
        <v>321</v>
      </c>
      <c r="K4" s="1288"/>
      <c r="L4" s="1247" t="s">
        <v>317</v>
      </c>
      <c r="M4" s="1247" t="s">
        <v>318</v>
      </c>
      <c r="N4" s="1247" t="s">
        <v>319</v>
      </c>
      <c r="O4" s="1288" t="s">
        <v>320</v>
      </c>
      <c r="P4" s="1288"/>
      <c r="Q4" s="1288" t="s">
        <v>321</v>
      </c>
      <c r="R4" s="1288"/>
    </row>
    <row r="5" spans="1:18">
      <c r="A5" s="1286"/>
      <c r="B5" s="1286"/>
      <c r="C5" s="1286"/>
      <c r="D5" s="1286"/>
      <c r="E5" s="1247" t="s">
        <v>14</v>
      </c>
      <c r="F5" s="1247" t="s">
        <v>14</v>
      </c>
      <c r="G5" s="1247" t="s">
        <v>14</v>
      </c>
      <c r="H5" s="1248" t="s">
        <v>14</v>
      </c>
      <c r="I5" s="1248" t="s">
        <v>26</v>
      </c>
      <c r="J5" s="1248" t="s">
        <v>14</v>
      </c>
      <c r="K5" s="1248" t="s">
        <v>26</v>
      </c>
      <c r="L5" s="1247" t="s">
        <v>14</v>
      </c>
      <c r="M5" s="1247" t="s">
        <v>14</v>
      </c>
      <c r="N5" s="1247" t="s">
        <v>14</v>
      </c>
      <c r="O5" s="1248" t="s">
        <v>14</v>
      </c>
      <c r="P5" s="1248" t="s">
        <v>26</v>
      </c>
      <c r="Q5" s="1248" t="s">
        <v>14</v>
      </c>
      <c r="R5" s="1248" t="s">
        <v>26</v>
      </c>
    </row>
    <row r="6" spans="1:18" ht="15.75" thickBot="1">
      <c r="A6" s="1217">
        <v>1</v>
      </c>
      <c r="B6" s="1217">
        <v>2</v>
      </c>
      <c r="C6" s="1217">
        <v>3</v>
      </c>
      <c r="D6" s="1217">
        <v>4</v>
      </c>
      <c r="E6" s="1243">
        <v>7</v>
      </c>
      <c r="F6" s="1243">
        <v>6</v>
      </c>
      <c r="G6" s="1243">
        <v>7</v>
      </c>
      <c r="H6" s="1243">
        <v>8</v>
      </c>
      <c r="I6" s="1243">
        <v>9</v>
      </c>
      <c r="J6" s="1243">
        <v>10</v>
      </c>
      <c r="K6" s="1243">
        <v>11</v>
      </c>
      <c r="L6" s="1243">
        <v>12</v>
      </c>
      <c r="M6" s="1243">
        <v>13</v>
      </c>
      <c r="N6" s="1243">
        <v>14</v>
      </c>
      <c r="O6" s="1243">
        <v>15</v>
      </c>
      <c r="P6" s="1243">
        <v>16</v>
      </c>
      <c r="Q6" s="1243">
        <v>17</v>
      </c>
      <c r="R6" s="1243">
        <v>18</v>
      </c>
    </row>
    <row r="7" spans="1:18" ht="15" customHeight="1">
      <c r="A7" s="1281">
        <v>18</v>
      </c>
      <c r="B7" s="1284" t="s">
        <v>324</v>
      </c>
      <c r="C7" s="1216" t="s">
        <v>105</v>
      </c>
      <c r="D7" s="1216" t="s">
        <v>14</v>
      </c>
      <c r="E7" s="1196">
        <v>5668.0079999999998</v>
      </c>
      <c r="F7" s="1196">
        <v>5731.701</v>
      </c>
      <c r="G7" s="1196">
        <v>5486.5479999999998</v>
      </c>
      <c r="H7" s="1150">
        <f>G7-F7</f>
        <v>-245.15300000000025</v>
      </c>
      <c r="I7" s="1151">
        <f>IF(F7=0," ",H7/F7)</f>
        <v>-4.277142160765194E-2</v>
      </c>
      <c r="J7" s="1150">
        <f>G7-E7</f>
        <v>-181.46000000000004</v>
      </c>
      <c r="K7" s="1151">
        <f>IF(E7=0," ",J7/E7)</f>
        <v>-3.2014774855645939E-2</v>
      </c>
      <c r="L7" s="42">
        <f>E7+'04-2021'!L7</f>
        <v>33128.188000000002</v>
      </c>
      <c r="M7" s="42">
        <f>F7+'04-2021'!M7</f>
        <v>33446.599000000002</v>
      </c>
      <c r="N7" s="42">
        <f>G7+'04-2021'!N7</f>
        <v>34791.440000000002</v>
      </c>
      <c r="O7" s="1202">
        <f>N7-M7</f>
        <v>1344.8410000000003</v>
      </c>
      <c r="P7" s="1203">
        <f>IF(M7=0," ",O7/M7)</f>
        <v>4.0208602375386517E-2</v>
      </c>
      <c r="Q7" s="1202">
        <f>N7-L7</f>
        <v>1663.2520000000004</v>
      </c>
      <c r="R7" s="1204">
        <f>IF(L7=0," ",Q7/L7)</f>
        <v>5.0206549177999119E-2</v>
      </c>
    </row>
    <row r="8" spans="1:18">
      <c r="A8" s="1281"/>
      <c r="B8" s="1284"/>
      <c r="C8" s="1283" t="s">
        <v>15</v>
      </c>
      <c r="D8" s="1216" t="s">
        <v>14</v>
      </c>
      <c r="E8" s="1197">
        <v>613.303</v>
      </c>
      <c r="F8" s="1197">
        <v>613.303</v>
      </c>
      <c r="G8" s="1197">
        <v>450.80099999999999</v>
      </c>
      <c r="H8" s="1150">
        <f t="shared" ref="H8" si="0">G8-F8</f>
        <v>-162.50200000000001</v>
      </c>
      <c r="I8" s="1151">
        <f t="shared" ref="I8" si="1">IF(F8=0," ",H8/F8)</f>
        <v>-0.26496201714323919</v>
      </c>
      <c r="J8" s="1150">
        <f>G8-E8</f>
        <v>-162.50200000000001</v>
      </c>
      <c r="K8" s="1151">
        <f>IF(E8=0," ",J8/E8)</f>
        <v>-0.26496201714323919</v>
      </c>
      <c r="L8" s="42">
        <f>E8+'04-2021'!L8</f>
        <v>3773.518</v>
      </c>
      <c r="M8" s="42">
        <f>F8+'04-2021'!M8</f>
        <v>3783.5070000000001</v>
      </c>
      <c r="N8" s="42">
        <f>G8+'04-2021'!N8</f>
        <v>3718.2599999999998</v>
      </c>
      <c r="O8" s="1150">
        <f t="shared" ref="O8" si="2">N8-M8</f>
        <v>-65.247000000000298</v>
      </c>
      <c r="P8" s="1151">
        <f t="shared" ref="P8" si="3">IF(M8=0," ",O8/M8)</f>
        <v>-1.7245111479904835E-2</v>
      </c>
      <c r="Q8" s="1150">
        <f t="shared" ref="Q8" si="4">N8-L8</f>
        <v>-55.258000000000266</v>
      </c>
      <c r="R8" s="1205">
        <f t="shared" ref="R8" si="5">IF(L8=0," ",Q8/L8)</f>
        <v>-1.4643629631553438E-2</v>
      </c>
    </row>
    <row r="9" spans="1:18">
      <c r="A9" s="1281"/>
      <c r="B9" s="1284"/>
      <c r="C9" s="1283"/>
      <c r="D9" s="1216" t="s">
        <v>16</v>
      </c>
      <c r="E9" s="1199">
        <f>E8/(E7-E15)</f>
        <v>0.11889645706575525</v>
      </c>
      <c r="F9" s="1199">
        <f t="shared" ref="F9" si="6">F8/(F7-F15)</f>
        <v>0.11744626759004424</v>
      </c>
      <c r="G9" s="1199"/>
      <c r="H9" s="1155"/>
      <c r="I9" s="1241">
        <f>G9-F9</f>
        <v>-0.11744626759004424</v>
      </c>
      <c r="J9" s="1157"/>
      <c r="K9" s="1156">
        <f>G9-E9</f>
        <v>-0.11889645706575525</v>
      </c>
      <c r="L9" s="1245">
        <f>L8/(L7-L15)</f>
        <v>0.12444684326348557</v>
      </c>
      <c r="M9" s="1245">
        <f t="shared" ref="M9" si="7">M8/(M7-M15)</f>
        <v>0.12347962625836145</v>
      </c>
      <c r="N9" s="1245">
        <f>N8/(N7-N15)</f>
        <v>0.11609795396816321</v>
      </c>
      <c r="O9" s="1155"/>
      <c r="P9" s="1156">
        <f>N9-M9</f>
        <v>-7.3816722901982462E-3</v>
      </c>
      <c r="Q9" s="1157"/>
      <c r="R9" s="1206">
        <f>N9-L9</f>
        <v>-8.348889295322362E-3</v>
      </c>
    </row>
    <row r="10" spans="1:18" ht="15" hidden="1" customHeight="1">
      <c r="A10" s="1281"/>
      <c r="B10" s="1284"/>
      <c r="C10" s="1283" t="s">
        <v>17</v>
      </c>
      <c r="D10" s="1216" t="s">
        <v>14</v>
      </c>
      <c r="E10" s="1201">
        <v>6321.9082981173979</v>
      </c>
      <c r="F10" s="1201">
        <v>6321.9082981173979</v>
      </c>
      <c r="G10" s="1201"/>
      <c r="H10" s="1150">
        <f t="shared" ref="H10" si="8">G10-F10</f>
        <v>-6321.9082981173979</v>
      </c>
      <c r="I10" s="1151">
        <f t="shared" ref="I10" si="9">IF(F10=0," ",H10/F10)</f>
        <v>-1</v>
      </c>
      <c r="J10" s="1150">
        <f>G10-E10</f>
        <v>-6321.9082981173979</v>
      </c>
      <c r="K10" s="1151">
        <f>IF(E10=0," ",J10/E10)</f>
        <v>-1</v>
      </c>
      <c r="L10" s="42">
        <f t="shared" ref="L10:N10" si="10">E10</f>
        <v>6321.9082981173979</v>
      </c>
      <c r="M10" s="42">
        <f t="shared" si="10"/>
        <v>6321.9082981173979</v>
      </c>
      <c r="N10" s="42">
        <f t="shared" si="10"/>
        <v>0</v>
      </c>
      <c r="O10" s="1150">
        <f t="shared" ref="O10" si="11">N10-M10</f>
        <v>-6321.9082981173979</v>
      </c>
      <c r="P10" s="1151">
        <f t="shared" ref="P10" si="12">IF(M10=0," ",O10/M10)</f>
        <v>-1</v>
      </c>
      <c r="Q10" s="1150">
        <f t="shared" ref="Q10" si="13">N10-L10</f>
        <v>-6321.9082981173979</v>
      </c>
      <c r="R10" s="1205">
        <f t="shared" ref="R10" si="14">IF(L10=0," ",Q10/L10)</f>
        <v>-1</v>
      </c>
    </row>
    <row r="11" spans="1:18" ht="15" hidden="1" customHeight="1">
      <c r="A11" s="1281"/>
      <c r="B11" s="1284"/>
      <c r="C11" s="1283"/>
      <c r="D11" s="1216" t="s">
        <v>16</v>
      </c>
      <c r="E11" s="1198">
        <v>0.10258692535364562</v>
      </c>
      <c r="F11" s="1198">
        <v>0.10258692535364562</v>
      </c>
      <c r="G11" s="1198"/>
      <c r="H11" s="1155"/>
      <c r="I11" s="1156">
        <f>G11-F11</f>
        <v>-0.10258692535364562</v>
      </c>
      <c r="J11" s="1157"/>
      <c r="K11" s="1156">
        <f>G11-E11</f>
        <v>-0.10258692535364562</v>
      </c>
      <c r="L11" s="1200">
        <f>L10/L7</f>
        <v>0.19083169589949797</v>
      </c>
      <c r="M11" s="1200">
        <f>M10/M7</f>
        <v>0.18901498170613393</v>
      </c>
      <c r="N11" s="1200">
        <f>N10/N7</f>
        <v>0</v>
      </c>
      <c r="O11" s="1155"/>
      <c r="P11" s="1156">
        <f>N11-M11</f>
        <v>-0.18901498170613393</v>
      </c>
      <c r="Q11" s="1157"/>
      <c r="R11" s="1206">
        <f>N11-L11</f>
        <v>-0.19083169589949797</v>
      </c>
    </row>
    <row r="12" spans="1:18" ht="15" hidden="1" customHeight="1">
      <c r="A12" s="1281"/>
      <c r="B12" s="1284"/>
      <c r="C12" s="1283" t="s">
        <v>18</v>
      </c>
      <c r="D12" s="1216" t="s">
        <v>14</v>
      </c>
      <c r="E12" s="1201">
        <v>835.3227018826019</v>
      </c>
      <c r="F12" s="1201">
        <v>835.3227018826019</v>
      </c>
      <c r="G12" s="1201"/>
      <c r="H12" s="1150">
        <f t="shared" ref="H12" si="15">G12-F12</f>
        <v>-835.3227018826019</v>
      </c>
      <c r="I12" s="1151">
        <f t="shared" ref="I12" si="16">IF(F12=0," ",H12/F12)</f>
        <v>-1</v>
      </c>
      <c r="J12" s="1150">
        <f>G12-E12</f>
        <v>-835.3227018826019</v>
      </c>
      <c r="K12" s="1151">
        <f>IF(E12=0," ",J12/E12)</f>
        <v>-1</v>
      </c>
      <c r="L12" s="42">
        <f t="shared" ref="L12:N12" si="17">E12</f>
        <v>835.3227018826019</v>
      </c>
      <c r="M12" s="42">
        <f t="shared" si="17"/>
        <v>835.3227018826019</v>
      </c>
      <c r="N12" s="42">
        <f t="shared" si="17"/>
        <v>0</v>
      </c>
      <c r="O12" s="1150">
        <f t="shared" ref="O12" si="18">N12-M12</f>
        <v>-835.3227018826019</v>
      </c>
      <c r="P12" s="1151">
        <f t="shared" ref="P12" si="19">IF(M12=0," ",O12/M12)</f>
        <v>-1</v>
      </c>
      <c r="Q12" s="1150">
        <f t="shared" ref="Q12" si="20">N12-L12</f>
        <v>-835.3227018826019</v>
      </c>
      <c r="R12" s="1205">
        <f t="shared" ref="R12" si="21">IF(L12=0," ",Q12/L12)</f>
        <v>-1</v>
      </c>
    </row>
    <row r="13" spans="1:18" ht="15" hidden="1" customHeight="1">
      <c r="A13" s="1281"/>
      <c r="B13" s="1284"/>
      <c r="C13" s="1283"/>
      <c r="D13" s="1216" t="s">
        <v>16</v>
      </c>
      <c r="E13" s="1198">
        <v>1.3554955817653135E-2</v>
      </c>
      <c r="F13" s="1198">
        <v>1.3554955817653135E-2</v>
      </c>
      <c r="G13" s="1198"/>
      <c r="H13" s="1155"/>
      <c r="I13" s="1156">
        <f>G13-F13</f>
        <v>-1.3554955817653135E-2</v>
      </c>
      <c r="J13" s="1157"/>
      <c r="K13" s="1156">
        <f>G13-E13</f>
        <v>-1.3554955817653135E-2</v>
      </c>
      <c r="L13" s="1200">
        <f>L12/L7</f>
        <v>2.5214862397019779E-2</v>
      </c>
      <c r="M13" s="1200">
        <f>M12/M7</f>
        <v>2.4974817376277984E-2</v>
      </c>
      <c r="N13" s="1200">
        <f>N12/N7</f>
        <v>0</v>
      </c>
      <c r="O13" s="1155"/>
      <c r="P13" s="1156">
        <f>N13-M13</f>
        <v>-2.4974817376277984E-2</v>
      </c>
      <c r="Q13" s="1157"/>
      <c r="R13" s="1206">
        <f>N13-L13</f>
        <v>-2.5214862397019779E-2</v>
      </c>
    </row>
    <row r="14" spans="1:18" ht="71.25">
      <c r="A14" s="1281"/>
      <c r="B14" s="1284"/>
      <c r="C14" s="443" t="s">
        <v>111</v>
      </c>
      <c r="D14" s="1216" t="s">
        <v>14</v>
      </c>
      <c r="E14" s="1197">
        <f>E15+E16</f>
        <v>5054.7049999999999</v>
      </c>
      <c r="F14" s="1197">
        <f>F15+F16</f>
        <v>5118.3980000000001</v>
      </c>
      <c r="G14" s="1197">
        <f>G15+G16</f>
        <v>5035.7469999999994</v>
      </c>
      <c r="H14" s="1150">
        <f t="shared" ref="H14:H16" si="22">G14-F14</f>
        <v>-82.651000000000749</v>
      </c>
      <c r="I14" s="1151">
        <f t="shared" ref="I14:I16" si="23">IF(F14=0," ",H14/F14)</f>
        <v>-1.6147825940851169E-2</v>
      </c>
      <c r="J14" s="1150">
        <f t="shared" ref="J14:J16" si="24">G14-E14</f>
        <v>-18.958000000000538</v>
      </c>
      <c r="K14" s="1151">
        <f t="shared" ref="K14:K16" si="25">IF(E14=0," ",J14/E14)</f>
        <v>-3.750565067595545E-3</v>
      </c>
      <c r="L14" s="42">
        <f>E14+'04-2021'!L14</f>
        <v>29354.678999999996</v>
      </c>
      <c r="M14" s="42">
        <f>F14+'04-2021'!M14</f>
        <v>29663.090000000004</v>
      </c>
      <c r="N14" s="42">
        <f>G14+'04-2021'!N14</f>
        <v>31073.043999999998</v>
      </c>
      <c r="O14" s="1150">
        <f t="shared" ref="O14:O16" si="26">N14-M14</f>
        <v>1409.9539999999943</v>
      </c>
      <c r="P14" s="1151">
        <f t="shared" ref="P14:P16" si="27">IF(M14=0," ",O14/M14)</f>
        <v>4.7532269901753126E-2</v>
      </c>
      <c r="Q14" s="1150">
        <f t="shared" ref="Q14:Q16" si="28">N14-L14</f>
        <v>1718.3650000000016</v>
      </c>
      <c r="R14" s="1205">
        <f t="shared" ref="R14:R16" si="29">IF(L14=0," ",Q14/L14)</f>
        <v>5.8538027276673739E-2</v>
      </c>
    </row>
    <row r="15" spans="1:18">
      <c r="A15" s="1281"/>
      <c r="B15" s="1284"/>
      <c r="C15" s="444" t="s">
        <v>315</v>
      </c>
      <c r="D15" s="1216" t="s">
        <v>14</v>
      </c>
      <c r="E15" s="1197">
        <v>509.71300000000002</v>
      </c>
      <c r="F15" s="1197">
        <v>509.71300000000002</v>
      </c>
      <c r="G15" s="1197">
        <v>369.02</v>
      </c>
      <c r="H15" s="1150">
        <f t="shared" si="22"/>
        <v>-140.69300000000004</v>
      </c>
      <c r="I15" s="1151">
        <f t="shared" si="23"/>
        <v>-0.27602395858061307</v>
      </c>
      <c r="J15" s="1150">
        <f t="shared" si="24"/>
        <v>-140.69300000000004</v>
      </c>
      <c r="K15" s="1151">
        <f t="shared" si="25"/>
        <v>-0.27602395858061307</v>
      </c>
      <c r="L15" s="42">
        <f>E15+'04-2021'!L15</f>
        <v>2805.86</v>
      </c>
      <c r="M15" s="42">
        <f>F15+'04-2021'!M15</f>
        <v>2805.86</v>
      </c>
      <c r="N15" s="42">
        <f>G15+'04-2021'!N15</f>
        <v>2764.5189999999998</v>
      </c>
      <c r="O15" s="1150">
        <f t="shared" si="26"/>
        <v>-41.341000000000349</v>
      </c>
      <c r="P15" s="1151">
        <f t="shared" si="27"/>
        <v>-1.4733807103704514E-2</v>
      </c>
      <c r="Q15" s="1150">
        <f t="shared" si="28"/>
        <v>-41.341000000000349</v>
      </c>
      <c r="R15" s="1205">
        <f t="shared" si="29"/>
        <v>-1.4733807103704514E-2</v>
      </c>
    </row>
    <row r="16" spans="1:18" ht="71.25">
      <c r="A16" s="1281"/>
      <c r="B16" s="1284"/>
      <c r="C16" s="443" t="s">
        <v>106</v>
      </c>
      <c r="D16" s="1216" t="s">
        <v>14</v>
      </c>
      <c r="E16" s="1195">
        <v>4544.9920000000002</v>
      </c>
      <c r="F16" s="1195">
        <v>4608.6850000000004</v>
      </c>
      <c r="G16" s="1195">
        <v>4666.7269999999999</v>
      </c>
      <c r="H16" s="1150">
        <f t="shared" si="22"/>
        <v>58.041999999999462</v>
      </c>
      <c r="I16" s="1151">
        <f t="shared" si="23"/>
        <v>1.2594047976808884E-2</v>
      </c>
      <c r="J16" s="1150">
        <f t="shared" si="24"/>
        <v>121.73499999999967</v>
      </c>
      <c r="K16" s="1151">
        <f t="shared" si="25"/>
        <v>2.6784425583147267E-2</v>
      </c>
      <c r="L16" s="42">
        <f>E16+'04-2021'!L16</f>
        <v>26548.819000000003</v>
      </c>
      <c r="M16" s="42">
        <f>F16+'04-2021'!M16</f>
        <v>26857.23</v>
      </c>
      <c r="N16" s="42">
        <f>G16+'04-2021'!N16</f>
        <v>28308.525000000001</v>
      </c>
      <c r="O16" s="1150">
        <f t="shared" si="26"/>
        <v>1451.2950000000019</v>
      </c>
      <c r="P16" s="1151">
        <f t="shared" si="27"/>
        <v>5.4037404453102643E-2</v>
      </c>
      <c r="Q16" s="1150">
        <f t="shared" si="28"/>
        <v>1759.7059999999983</v>
      </c>
      <c r="R16" s="1205">
        <f t="shared" si="29"/>
        <v>6.628189374450133E-2</v>
      </c>
    </row>
    <row r="19" spans="7:7">
      <c r="G19" s="215"/>
    </row>
  </sheetData>
  <mergeCells count="16">
    <mergeCell ref="B1:D1"/>
    <mergeCell ref="A3:A5"/>
    <mergeCell ref="B3:B5"/>
    <mergeCell ref="C3:C5"/>
    <mergeCell ref="D3:D5"/>
    <mergeCell ref="A7:A16"/>
    <mergeCell ref="B7:B16"/>
    <mergeCell ref="C8:C9"/>
    <mergeCell ref="C10:C11"/>
    <mergeCell ref="C12:C13"/>
    <mergeCell ref="L3:R3"/>
    <mergeCell ref="H4:I4"/>
    <mergeCell ref="J4:K4"/>
    <mergeCell ref="O4:P4"/>
    <mergeCell ref="Q4:R4"/>
    <mergeCell ref="E3:K3"/>
  </mergeCells>
  <pageMargins left="0" right="0" top="0" bottom="0" header="0.31496062992125984" footer="0.31496062992125984"/>
  <pageSetup paperSize="9" scale="66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"/>
  <sheetViews>
    <sheetView view="pageBreakPreview" zoomScaleNormal="100" zoomScaleSheetLayoutView="100" workbookViewId="0">
      <selection activeCell="E14" sqref="E14"/>
    </sheetView>
  </sheetViews>
  <sheetFormatPr defaultRowHeight="15"/>
  <cols>
    <col min="1" max="1" width="4.28515625" customWidth="1"/>
    <col min="2" max="2" width="31.85546875" customWidth="1"/>
    <col min="3" max="3" width="18.42578125" customWidth="1"/>
    <col min="4" max="4" width="9.28515625" bestFit="1" customWidth="1"/>
    <col min="5" max="5" width="10.140625" bestFit="1" customWidth="1"/>
    <col min="6" max="9" width="14" bestFit="1" customWidth="1"/>
    <col min="10" max="10" width="10.42578125" customWidth="1"/>
    <col min="11" max="11" width="10.28515625" customWidth="1"/>
    <col min="12" max="12" width="11.42578125" customWidth="1"/>
    <col min="13" max="13" width="11.5703125" customWidth="1"/>
    <col min="14" max="14" width="12.28515625" customWidth="1"/>
    <col min="15" max="15" width="10.7109375" customWidth="1"/>
    <col min="16" max="16" width="10.42578125" customWidth="1"/>
    <col min="17" max="17" width="10.140625" customWidth="1"/>
    <col min="18" max="18" width="11.140625" customWidth="1"/>
  </cols>
  <sheetData>
    <row r="1" spans="1:18">
      <c r="B1" s="1279" t="s">
        <v>323</v>
      </c>
      <c r="C1" s="1279"/>
      <c r="D1" s="1279"/>
      <c r="E1" s="216"/>
      <c r="F1" s="239"/>
      <c r="G1" s="1194"/>
      <c r="H1" s="80"/>
      <c r="I1" s="80"/>
      <c r="J1" s="80"/>
      <c r="K1" s="80"/>
      <c r="L1" s="6"/>
      <c r="M1" s="6"/>
      <c r="N1" s="6"/>
      <c r="O1" s="80"/>
      <c r="P1" s="80"/>
      <c r="Q1" s="80"/>
      <c r="R1" s="80"/>
    </row>
    <row r="2" spans="1:18">
      <c r="B2" s="1221"/>
      <c r="C2" s="6"/>
      <c r="D2" s="6"/>
      <c r="E2" s="6"/>
      <c r="F2" s="6"/>
      <c r="G2" s="1193"/>
      <c r="H2" s="445"/>
      <c r="I2" s="80"/>
      <c r="J2" s="80"/>
      <c r="K2" s="80"/>
      <c r="L2" s="6"/>
      <c r="M2" s="6"/>
      <c r="N2" s="6"/>
      <c r="O2" s="80"/>
      <c r="P2" s="80"/>
      <c r="Q2" s="80"/>
      <c r="R2" s="80"/>
    </row>
    <row r="3" spans="1:18">
      <c r="A3" s="1286" t="s">
        <v>30</v>
      </c>
      <c r="B3" s="1286" t="s">
        <v>29</v>
      </c>
      <c r="C3" s="1286" t="s">
        <v>27</v>
      </c>
      <c r="D3" s="1286" t="s">
        <v>28</v>
      </c>
      <c r="E3" s="1273" t="s">
        <v>40</v>
      </c>
      <c r="F3" s="1274"/>
      <c r="G3" s="1274"/>
      <c r="H3" s="1274"/>
      <c r="I3" s="1274"/>
      <c r="J3" s="1274"/>
      <c r="K3" s="1274"/>
      <c r="L3" s="1274" t="s">
        <v>43</v>
      </c>
      <c r="M3" s="1274"/>
      <c r="N3" s="1274"/>
      <c r="O3" s="1274"/>
      <c r="P3" s="1274"/>
      <c r="Q3" s="1274"/>
      <c r="R3" s="1274"/>
    </row>
    <row r="4" spans="1:18" ht="25.5" customHeight="1">
      <c r="A4" s="1286" t="s">
        <v>30</v>
      </c>
      <c r="B4" s="1286" t="s">
        <v>29</v>
      </c>
      <c r="C4" s="1286" t="s">
        <v>27</v>
      </c>
      <c r="D4" s="1286" t="s">
        <v>28</v>
      </c>
      <c r="E4" s="1247" t="s">
        <v>317</v>
      </c>
      <c r="F4" s="1247" t="s">
        <v>318</v>
      </c>
      <c r="G4" s="1247" t="s">
        <v>319</v>
      </c>
      <c r="H4" s="1288" t="s">
        <v>320</v>
      </c>
      <c r="I4" s="1288"/>
      <c r="J4" s="1288" t="s">
        <v>321</v>
      </c>
      <c r="K4" s="1288"/>
      <c r="L4" s="1247" t="s">
        <v>317</v>
      </c>
      <c r="M4" s="1247" t="s">
        <v>318</v>
      </c>
      <c r="N4" s="1247" t="s">
        <v>319</v>
      </c>
      <c r="O4" s="1288" t="s">
        <v>320</v>
      </c>
      <c r="P4" s="1288"/>
      <c r="Q4" s="1288" t="s">
        <v>321</v>
      </c>
      <c r="R4" s="1288"/>
    </row>
    <row r="5" spans="1:18">
      <c r="A5" s="1286"/>
      <c r="B5" s="1286"/>
      <c r="C5" s="1286"/>
      <c r="D5" s="1286"/>
      <c r="E5" s="1247" t="s">
        <v>14</v>
      </c>
      <c r="F5" s="1247" t="s">
        <v>14</v>
      </c>
      <c r="G5" s="1247" t="s">
        <v>14</v>
      </c>
      <c r="H5" s="1248" t="s">
        <v>14</v>
      </c>
      <c r="I5" s="1248" t="s">
        <v>26</v>
      </c>
      <c r="J5" s="1248" t="s">
        <v>14</v>
      </c>
      <c r="K5" s="1248" t="s">
        <v>26</v>
      </c>
      <c r="L5" s="1247" t="s">
        <v>14</v>
      </c>
      <c r="M5" s="1247" t="s">
        <v>14</v>
      </c>
      <c r="N5" s="1247" t="s">
        <v>14</v>
      </c>
      <c r="O5" s="1248" t="s">
        <v>14</v>
      </c>
      <c r="P5" s="1248" t="s">
        <v>26</v>
      </c>
      <c r="Q5" s="1248" t="s">
        <v>14</v>
      </c>
      <c r="R5" s="1248" t="s">
        <v>26</v>
      </c>
    </row>
    <row r="6" spans="1:18" ht="15.75" thickBot="1">
      <c r="A6" s="1220">
        <v>1</v>
      </c>
      <c r="B6" s="1220">
        <v>2</v>
      </c>
      <c r="C6" s="1220">
        <v>3</v>
      </c>
      <c r="D6" s="1220">
        <v>4</v>
      </c>
      <c r="E6" s="1243">
        <v>7</v>
      </c>
      <c r="F6" s="1243">
        <v>6</v>
      </c>
      <c r="G6" s="1243">
        <v>7</v>
      </c>
      <c r="H6" s="1243">
        <v>8</v>
      </c>
      <c r="I6" s="1243">
        <v>9</v>
      </c>
      <c r="J6" s="1243">
        <v>10</v>
      </c>
      <c r="K6" s="1243">
        <v>11</v>
      </c>
      <c r="L6" s="1243">
        <v>12</v>
      </c>
      <c r="M6" s="1243">
        <v>13</v>
      </c>
      <c r="N6" s="1243">
        <v>14</v>
      </c>
      <c r="O6" s="1243">
        <v>15</v>
      </c>
      <c r="P6" s="1243">
        <v>16</v>
      </c>
      <c r="Q6" s="1243">
        <v>17</v>
      </c>
      <c r="R6" s="1243">
        <v>18</v>
      </c>
    </row>
    <row r="7" spans="1:18" ht="15" customHeight="1">
      <c r="A7" s="1281">
        <v>18</v>
      </c>
      <c r="B7" s="1284" t="s">
        <v>324</v>
      </c>
      <c r="C7" s="1219" t="s">
        <v>105</v>
      </c>
      <c r="D7" s="1219" t="s">
        <v>14</v>
      </c>
      <c r="E7" s="1196">
        <v>5093.2169999999996</v>
      </c>
      <c r="F7" s="1196">
        <v>5156.91</v>
      </c>
      <c r="G7" s="1196">
        <v>5313.2439999999997</v>
      </c>
      <c r="H7" s="1150">
        <f>G7-F7</f>
        <v>156.33399999999983</v>
      </c>
      <c r="I7" s="1151">
        <f>IF(F7=0," ",H7/F7)</f>
        <v>3.0315440835694211E-2</v>
      </c>
      <c r="J7" s="1150">
        <f>G7-E7</f>
        <v>220.02700000000004</v>
      </c>
      <c r="K7" s="1151">
        <f>IF(E7=0," ",J7/E7)</f>
        <v>4.3200005026292822E-2</v>
      </c>
      <c r="L7" s="42">
        <f>E7+'05-2021'!L7</f>
        <v>38221.404999999999</v>
      </c>
      <c r="M7" s="42">
        <f>F7+'05-2021'!M7</f>
        <v>38603.509000000005</v>
      </c>
      <c r="N7" s="42">
        <f>G7+'05-2021'!N7</f>
        <v>40104.684000000001</v>
      </c>
      <c r="O7" s="1202">
        <f>N7-M7</f>
        <v>1501.1749999999956</v>
      </c>
      <c r="P7" s="1203">
        <f>IF(M7=0," ",O7/M7)</f>
        <v>3.8887008950403847E-2</v>
      </c>
      <c r="Q7" s="1202">
        <f>N7-L7</f>
        <v>1883.2790000000023</v>
      </c>
      <c r="R7" s="1204">
        <f>IF(L7=0," ",Q7/L7)</f>
        <v>4.9272887796772573E-2</v>
      </c>
    </row>
    <row r="8" spans="1:18">
      <c r="A8" s="1281"/>
      <c r="B8" s="1284"/>
      <c r="C8" s="1283" t="s">
        <v>15</v>
      </c>
      <c r="D8" s="1219" t="s">
        <v>14</v>
      </c>
      <c r="E8" s="1197">
        <v>431.58699999999999</v>
      </c>
      <c r="F8" s="1197">
        <v>431.58699999999999</v>
      </c>
      <c r="G8" s="1197">
        <v>515.49300000000005</v>
      </c>
      <c r="H8" s="1150">
        <f t="shared" ref="H8" si="0">G8-F8</f>
        <v>83.906000000000063</v>
      </c>
      <c r="I8" s="1151">
        <f t="shared" ref="I8" si="1">IF(F8=0," ",H8/F8)</f>
        <v>0.19441271400667784</v>
      </c>
      <c r="J8" s="1150">
        <f>G8-E8</f>
        <v>83.906000000000063</v>
      </c>
      <c r="K8" s="1151">
        <f>IF(E8=0," ",J8/E8)</f>
        <v>0.19441271400667784</v>
      </c>
      <c r="L8" s="42">
        <f>E8+'05-2021'!L8</f>
        <v>4205.1049999999996</v>
      </c>
      <c r="M8" s="42">
        <f>F8+'05-2021'!M8</f>
        <v>4215.0940000000001</v>
      </c>
      <c r="N8" s="42">
        <f>G8+'05-2021'!N8</f>
        <v>4233.7529999999997</v>
      </c>
      <c r="O8" s="1150">
        <f t="shared" ref="O8" si="2">N8-M8</f>
        <v>18.658999999999651</v>
      </c>
      <c r="P8" s="1151">
        <f t="shared" ref="P8" si="3">IF(M8=0," ",O8/M8)</f>
        <v>4.4267102940052224E-3</v>
      </c>
      <c r="Q8" s="1150">
        <f t="shared" ref="Q8" si="4">N8-L8</f>
        <v>28.648000000000138</v>
      </c>
      <c r="R8" s="1205">
        <f t="shared" ref="R8" si="5">IF(L8=0," ",Q8/L8)</f>
        <v>6.8126717406581149E-3</v>
      </c>
    </row>
    <row r="9" spans="1:18">
      <c r="A9" s="1281"/>
      <c r="B9" s="1284"/>
      <c r="C9" s="1283"/>
      <c r="D9" s="1219" t="s">
        <v>16</v>
      </c>
      <c r="E9" s="1199">
        <f>E8/(E7-E15)</f>
        <v>9.1641515451488215E-2</v>
      </c>
      <c r="F9" s="1199">
        <f t="shared" ref="F9" si="6">F8/(F7-F15)</f>
        <v>9.0418664013523817E-2</v>
      </c>
      <c r="G9" s="1199">
        <f t="shared" ref="G9" si="7">G8/(G7-G15)</f>
        <v>0.10471191745460663</v>
      </c>
      <c r="H9" s="1155"/>
      <c r="I9" s="1156">
        <f>G9-F9</f>
        <v>1.4293253441082815E-2</v>
      </c>
      <c r="J9" s="1157"/>
      <c r="K9" s="1156">
        <f>G9-E9</f>
        <v>1.3070402003118417E-2</v>
      </c>
      <c r="L9" s="1245">
        <f>L8/(L7-L15)</f>
        <v>0.12003665122718925</v>
      </c>
      <c r="M9" s="1245">
        <f t="shared" ref="M9" si="8">M8/(M7-M15)</f>
        <v>0.11902356207354017</v>
      </c>
      <c r="N9" s="1245">
        <f>N8/(N7-N15)</f>
        <v>0.11458095201108202</v>
      </c>
      <c r="O9" s="1155"/>
      <c r="P9" s="1156">
        <f>N9-M9</f>
        <v>-4.4426100624581494E-3</v>
      </c>
      <c r="Q9" s="1157"/>
      <c r="R9" s="1206">
        <f>N9-L9</f>
        <v>-5.4556992161072237E-3</v>
      </c>
    </row>
    <row r="10" spans="1:18" ht="15" hidden="1" customHeight="1">
      <c r="A10" s="1281"/>
      <c r="B10" s="1284"/>
      <c r="C10" s="1283" t="s">
        <v>17</v>
      </c>
      <c r="D10" s="1219" t="s">
        <v>14</v>
      </c>
      <c r="E10" s="1197" t="e">
        <f>#REF!</f>
        <v>#REF!</v>
      </c>
      <c r="F10" s="1197" t="e">
        <f>#REF!</f>
        <v>#REF!</v>
      </c>
      <c r="G10" s="1197" t="e">
        <f>#REF!</f>
        <v>#REF!</v>
      </c>
      <c r="H10" s="1150" t="e">
        <f t="shared" ref="H10" si="9">G10-F10</f>
        <v>#REF!</v>
      </c>
      <c r="I10" s="1151" t="e">
        <f t="shared" ref="I10" si="10">IF(F10=0," ",H10/F10)</f>
        <v>#REF!</v>
      </c>
      <c r="J10" s="1150" t="e">
        <f>G10-E10</f>
        <v>#REF!</v>
      </c>
      <c r="K10" s="1151" t="e">
        <f>IF(E10=0," ",J10/E10)</f>
        <v>#REF!</v>
      </c>
      <c r="L10" s="42" t="e">
        <f t="shared" ref="L10:N10" si="11">E10</f>
        <v>#REF!</v>
      </c>
      <c r="M10" s="42" t="e">
        <f t="shared" si="11"/>
        <v>#REF!</v>
      </c>
      <c r="N10" s="42" t="e">
        <f t="shared" si="11"/>
        <v>#REF!</v>
      </c>
      <c r="O10" s="1150" t="e">
        <f t="shared" ref="O10" si="12">N10-M10</f>
        <v>#REF!</v>
      </c>
      <c r="P10" s="1151" t="e">
        <f t="shared" ref="P10" si="13">IF(M10=0," ",O10/M10)</f>
        <v>#REF!</v>
      </c>
      <c r="Q10" s="1150" t="e">
        <f t="shared" ref="Q10" si="14">N10-L10</f>
        <v>#REF!</v>
      </c>
      <c r="R10" s="1205" t="e">
        <f t="shared" ref="R10" si="15">IF(L10=0," ",Q10/L10)</f>
        <v>#REF!</v>
      </c>
    </row>
    <row r="11" spans="1:18" ht="15" hidden="1" customHeight="1">
      <c r="A11" s="1281"/>
      <c r="B11" s="1284"/>
      <c r="C11" s="1283"/>
      <c r="D11" s="1219" t="s">
        <v>16</v>
      </c>
      <c r="E11" s="1199" t="e">
        <f>E10/E7</f>
        <v>#REF!</v>
      </c>
      <c r="F11" s="1199" t="e">
        <f>F10/F7</f>
        <v>#REF!</v>
      </c>
      <c r="G11" s="1199" t="e">
        <f>G10/G7</f>
        <v>#REF!</v>
      </c>
      <c r="H11" s="1155"/>
      <c r="I11" s="1156" t="e">
        <f>G11-F11</f>
        <v>#REF!</v>
      </c>
      <c r="J11" s="1157"/>
      <c r="K11" s="1156" t="e">
        <f>G11-E11</f>
        <v>#REF!</v>
      </c>
      <c r="L11" s="1200" t="e">
        <f>L10/L7</f>
        <v>#REF!</v>
      </c>
      <c r="M11" s="1200" t="e">
        <f>M10/M7</f>
        <v>#REF!</v>
      </c>
      <c r="N11" s="1200" t="e">
        <f>N10/N7</f>
        <v>#REF!</v>
      </c>
      <c r="O11" s="1155"/>
      <c r="P11" s="1156" t="e">
        <f>N11-M11</f>
        <v>#REF!</v>
      </c>
      <c r="Q11" s="1157"/>
      <c r="R11" s="1206" t="e">
        <f>N11-L11</f>
        <v>#REF!</v>
      </c>
    </row>
    <row r="12" spans="1:18" ht="15" hidden="1" customHeight="1">
      <c r="A12" s="1281"/>
      <c r="B12" s="1284"/>
      <c r="C12" s="1283" t="s">
        <v>18</v>
      </c>
      <c r="D12" s="1219" t="s">
        <v>14</v>
      </c>
      <c r="E12" s="1197" t="e">
        <f>E8-E10</f>
        <v>#REF!</v>
      </c>
      <c r="F12" s="1197" t="e">
        <f>F8-F10</f>
        <v>#REF!</v>
      </c>
      <c r="G12" s="1197" t="e">
        <f>G8-G10</f>
        <v>#REF!</v>
      </c>
      <c r="H12" s="1150" t="e">
        <f t="shared" ref="H12" si="16">G12-F12</f>
        <v>#REF!</v>
      </c>
      <c r="I12" s="1151" t="e">
        <f t="shared" ref="I12" si="17">IF(F12=0," ",H12/F12)</f>
        <v>#REF!</v>
      </c>
      <c r="J12" s="1150" t="e">
        <f>G12-E12</f>
        <v>#REF!</v>
      </c>
      <c r="K12" s="1151" t="e">
        <f>IF(E12=0," ",J12/E12)</f>
        <v>#REF!</v>
      </c>
      <c r="L12" s="42" t="e">
        <f t="shared" ref="L12:N12" si="18">E12</f>
        <v>#REF!</v>
      </c>
      <c r="M12" s="42" t="e">
        <f t="shared" si="18"/>
        <v>#REF!</v>
      </c>
      <c r="N12" s="42" t="e">
        <f t="shared" si="18"/>
        <v>#REF!</v>
      </c>
      <c r="O12" s="1150" t="e">
        <f t="shared" ref="O12" si="19">N12-M12</f>
        <v>#REF!</v>
      </c>
      <c r="P12" s="1151" t="e">
        <f t="shared" ref="P12" si="20">IF(M12=0," ",O12/M12)</f>
        <v>#REF!</v>
      </c>
      <c r="Q12" s="1150" t="e">
        <f t="shared" ref="Q12" si="21">N12-L12</f>
        <v>#REF!</v>
      </c>
      <c r="R12" s="1205" t="e">
        <f t="shared" ref="R12" si="22">IF(L12=0," ",Q12/L12)</f>
        <v>#REF!</v>
      </c>
    </row>
    <row r="13" spans="1:18" ht="15" hidden="1" customHeight="1">
      <c r="A13" s="1281"/>
      <c r="B13" s="1284"/>
      <c r="C13" s="1283"/>
      <c r="D13" s="1219" t="s">
        <v>16</v>
      </c>
      <c r="E13" s="1199" t="e">
        <f>E12/E7</f>
        <v>#REF!</v>
      </c>
      <c r="F13" s="1199" t="e">
        <f>F12/F7</f>
        <v>#REF!</v>
      </c>
      <c r="G13" s="1199" t="e">
        <f>G12/G7</f>
        <v>#REF!</v>
      </c>
      <c r="H13" s="1155"/>
      <c r="I13" s="1156" t="e">
        <f>G13-F13</f>
        <v>#REF!</v>
      </c>
      <c r="J13" s="1157"/>
      <c r="K13" s="1156" t="e">
        <f>G13-E13</f>
        <v>#REF!</v>
      </c>
      <c r="L13" s="1200" t="e">
        <f>L12/L7</f>
        <v>#REF!</v>
      </c>
      <c r="M13" s="1200" t="e">
        <f>M12/M7</f>
        <v>#REF!</v>
      </c>
      <c r="N13" s="1200" t="e">
        <f>N12/N7</f>
        <v>#REF!</v>
      </c>
      <c r="O13" s="1155"/>
      <c r="P13" s="1156" t="e">
        <f>N13-M13</f>
        <v>#REF!</v>
      </c>
      <c r="Q13" s="1157"/>
      <c r="R13" s="1206" t="e">
        <f>N13-L13</f>
        <v>#REF!</v>
      </c>
    </row>
    <row r="14" spans="1:18" ht="71.25">
      <c r="A14" s="1281"/>
      <c r="B14" s="1284"/>
      <c r="C14" s="443" t="s">
        <v>111</v>
      </c>
      <c r="D14" s="1219" t="s">
        <v>14</v>
      </c>
      <c r="E14" s="1160">
        <f>E15+E16</f>
        <v>4661.6299999999992</v>
      </c>
      <c r="F14" s="1160">
        <f>F15+F16</f>
        <v>4725.3230000000003</v>
      </c>
      <c r="G14" s="1160">
        <f>G15+G16</f>
        <v>4797.7509999999993</v>
      </c>
      <c r="H14" s="1150">
        <f t="shared" ref="H14:H16" si="23">G14-F14</f>
        <v>72.427999999998974</v>
      </c>
      <c r="I14" s="1151">
        <f t="shared" ref="I14:I16" si="24">IF(F14=0," ",H14/F14)</f>
        <v>1.5327629455171419E-2</v>
      </c>
      <c r="J14" s="1150">
        <f t="shared" ref="J14:J16" si="25">G14-E14</f>
        <v>136.12100000000009</v>
      </c>
      <c r="K14" s="1151">
        <f t="shared" ref="K14:K16" si="26">IF(E14=0," ",J14/E14)</f>
        <v>2.9200301182204534E-2</v>
      </c>
      <c r="L14" s="42">
        <f>E14+'05-2021'!L14</f>
        <v>34016.308999999994</v>
      </c>
      <c r="M14" s="42">
        <f>F14+'05-2021'!M14</f>
        <v>34388.413</v>
      </c>
      <c r="N14" s="42">
        <f>G14+'05-2021'!N14</f>
        <v>35870.794999999998</v>
      </c>
      <c r="O14" s="1150">
        <f t="shared" ref="O14:O16" si="27">N14-M14</f>
        <v>1482.3819999999978</v>
      </c>
      <c r="P14" s="1151">
        <f t="shared" ref="P14:P16" si="28">IF(M14=0," ",O14/M14)</f>
        <v>4.3107019797627703E-2</v>
      </c>
      <c r="Q14" s="1150">
        <f t="shared" ref="Q14:Q16" si="29">N14-L14</f>
        <v>1854.4860000000044</v>
      </c>
      <c r="R14" s="1205">
        <f t="shared" ref="R14:R16" si="30">IF(L14=0," ",Q14/L14)</f>
        <v>5.4517555093940517E-2</v>
      </c>
    </row>
    <row r="15" spans="1:18">
      <c r="A15" s="1281"/>
      <c r="B15" s="1284"/>
      <c r="C15" s="444" t="s">
        <v>315</v>
      </c>
      <c r="D15" s="1219" t="s">
        <v>14</v>
      </c>
      <c r="E15" s="1197">
        <v>383.70299999999997</v>
      </c>
      <c r="F15" s="1197">
        <v>383.70299999999997</v>
      </c>
      <c r="G15" s="1197">
        <v>390.28</v>
      </c>
      <c r="H15" s="1150">
        <f t="shared" si="23"/>
        <v>6.5769999999999982</v>
      </c>
      <c r="I15" s="1151">
        <f t="shared" si="24"/>
        <v>1.7140861551773114E-2</v>
      </c>
      <c r="J15" s="1150">
        <f t="shared" si="25"/>
        <v>6.5769999999999982</v>
      </c>
      <c r="K15" s="1151">
        <f t="shared" si="26"/>
        <v>1.7140861551773114E-2</v>
      </c>
      <c r="L15" s="42">
        <f>E15+'05-2021'!L15</f>
        <v>3189.5630000000001</v>
      </c>
      <c r="M15" s="42">
        <f>F15+'05-2021'!M15</f>
        <v>3189.5630000000001</v>
      </c>
      <c r="N15" s="42">
        <f>G15+'05-2021'!N15</f>
        <v>3154.799</v>
      </c>
      <c r="O15" s="1150">
        <f t="shared" si="27"/>
        <v>-34.764000000000124</v>
      </c>
      <c r="P15" s="1151">
        <f t="shared" si="28"/>
        <v>-1.0899298744059961E-2</v>
      </c>
      <c r="Q15" s="1150">
        <f t="shared" si="29"/>
        <v>-34.764000000000124</v>
      </c>
      <c r="R15" s="1205">
        <f t="shared" si="30"/>
        <v>-1.0899298744059961E-2</v>
      </c>
    </row>
    <row r="16" spans="1:18" ht="71.25">
      <c r="A16" s="1281"/>
      <c r="B16" s="1284"/>
      <c r="C16" s="443" t="s">
        <v>106</v>
      </c>
      <c r="D16" s="1219" t="s">
        <v>14</v>
      </c>
      <c r="E16" s="1195">
        <v>4277.9269999999997</v>
      </c>
      <c r="F16" s="1195">
        <v>4341.62</v>
      </c>
      <c r="G16" s="1195">
        <v>4407.4709999999995</v>
      </c>
      <c r="H16" s="1150">
        <f t="shared" si="23"/>
        <v>65.850999999999658</v>
      </c>
      <c r="I16" s="1151">
        <f t="shared" si="24"/>
        <v>1.5167379918095011E-2</v>
      </c>
      <c r="J16" s="1150">
        <f t="shared" si="25"/>
        <v>129.54399999999987</v>
      </c>
      <c r="K16" s="1151">
        <f t="shared" si="26"/>
        <v>3.0281956657979409E-2</v>
      </c>
      <c r="L16" s="42">
        <f>E16+'05-2021'!L16</f>
        <v>30826.746000000003</v>
      </c>
      <c r="M16" s="42">
        <f>F16+'05-2021'!M16</f>
        <v>31198.85</v>
      </c>
      <c r="N16" s="42">
        <f>G16+'05-2021'!N16</f>
        <v>32715.995999999999</v>
      </c>
      <c r="O16" s="1150">
        <f t="shared" si="27"/>
        <v>1517.1460000000006</v>
      </c>
      <c r="P16" s="1151">
        <f t="shared" si="28"/>
        <v>4.8628266747011532E-2</v>
      </c>
      <c r="Q16" s="1150">
        <f t="shared" si="29"/>
        <v>1889.2499999999964</v>
      </c>
      <c r="R16" s="1205">
        <f t="shared" si="30"/>
        <v>6.1286066326948559E-2</v>
      </c>
    </row>
  </sheetData>
  <mergeCells count="16">
    <mergeCell ref="B1:D1"/>
    <mergeCell ref="A3:A5"/>
    <mergeCell ref="B3:B5"/>
    <mergeCell ref="C3:C5"/>
    <mergeCell ref="D3:D5"/>
    <mergeCell ref="A7:A16"/>
    <mergeCell ref="B7:B16"/>
    <mergeCell ref="C8:C9"/>
    <mergeCell ref="C10:C11"/>
    <mergeCell ref="C12:C13"/>
    <mergeCell ref="L3:R3"/>
    <mergeCell ref="H4:I4"/>
    <mergeCell ref="J4:K4"/>
    <mergeCell ref="O4:P4"/>
    <mergeCell ref="Q4:R4"/>
    <mergeCell ref="E3:K3"/>
  </mergeCells>
  <pageMargins left="0" right="0" top="0.15748031496062992" bottom="0" header="0.31496062992125984" footer="0.31496062992125984"/>
  <pageSetup paperSize="9" scale="62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"/>
  <sheetViews>
    <sheetView view="pageBreakPreview" zoomScaleNormal="100" zoomScaleSheetLayoutView="100" workbookViewId="0">
      <selection activeCell="H27" sqref="H27"/>
    </sheetView>
  </sheetViews>
  <sheetFormatPr defaultRowHeight="15"/>
  <cols>
    <col min="1" max="1" width="4.28515625" customWidth="1"/>
    <col min="2" max="2" width="31.85546875" customWidth="1"/>
    <col min="3" max="3" width="18.42578125" customWidth="1"/>
    <col min="4" max="4" width="9.28515625" bestFit="1" customWidth="1"/>
    <col min="5" max="5" width="10.140625" customWidth="1"/>
    <col min="6" max="9" width="14" bestFit="1" customWidth="1"/>
    <col min="10" max="10" width="10.42578125" customWidth="1"/>
    <col min="11" max="11" width="10.28515625" customWidth="1"/>
    <col min="12" max="12" width="11.42578125" customWidth="1"/>
    <col min="13" max="13" width="11.5703125" customWidth="1"/>
    <col min="14" max="14" width="12.28515625" customWidth="1"/>
    <col min="15" max="15" width="10.7109375" customWidth="1"/>
    <col min="16" max="16" width="10.42578125" customWidth="1"/>
    <col min="17" max="17" width="10.140625" customWidth="1"/>
    <col min="18" max="18" width="11.140625" customWidth="1"/>
  </cols>
  <sheetData>
    <row r="1" spans="1:18">
      <c r="B1" s="1279" t="s">
        <v>323</v>
      </c>
      <c r="C1" s="1279"/>
      <c r="D1" s="1279"/>
      <c r="E1" s="216"/>
      <c r="F1" s="239"/>
      <c r="G1" s="1194"/>
      <c r="H1" s="80"/>
      <c r="I1" s="80"/>
      <c r="J1" s="80"/>
      <c r="K1" s="80"/>
      <c r="L1" s="6"/>
      <c r="M1" s="6"/>
      <c r="N1" s="6"/>
      <c r="O1" s="80"/>
      <c r="P1" s="80"/>
      <c r="Q1" s="80"/>
      <c r="R1" s="80"/>
    </row>
    <row r="2" spans="1:18">
      <c r="B2" s="1224"/>
      <c r="C2" s="6"/>
      <c r="D2" s="6"/>
      <c r="E2" s="6"/>
      <c r="F2" s="6"/>
      <c r="G2" s="1193"/>
      <c r="H2" s="445"/>
      <c r="I2" s="80"/>
      <c r="J2" s="80"/>
      <c r="K2" s="80"/>
      <c r="L2" s="6"/>
      <c r="M2" s="6"/>
      <c r="N2" s="6"/>
      <c r="O2" s="80"/>
      <c r="P2" s="80"/>
      <c r="Q2" s="80"/>
      <c r="R2" s="80"/>
    </row>
    <row r="3" spans="1:18">
      <c r="A3" s="1286" t="s">
        <v>30</v>
      </c>
      <c r="B3" s="1286" t="s">
        <v>29</v>
      </c>
      <c r="C3" s="1286" t="s">
        <v>27</v>
      </c>
      <c r="D3" s="1286" t="s">
        <v>28</v>
      </c>
      <c r="E3" s="1273" t="s">
        <v>41</v>
      </c>
      <c r="F3" s="1274"/>
      <c r="G3" s="1274"/>
      <c r="H3" s="1274"/>
      <c r="I3" s="1274"/>
      <c r="J3" s="1274"/>
      <c r="K3" s="1274"/>
      <c r="L3" s="1274" t="s">
        <v>43</v>
      </c>
      <c r="M3" s="1274"/>
      <c r="N3" s="1274"/>
      <c r="O3" s="1274"/>
      <c r="P3" s="1274"/>
      <c r="Q3" s="1274"/>
      <c r="R3" s="1274"/>
    </row>
    <row r="4" spans="1:18" ht="25.5" customHeight="1">
      <c r="A4" s="1286" t="s">
        <v>30</v>
      </c>
      <c r="B4" s="1286" t="s">
        <v>29</v>
      </c>
      <c r="C4" s="1286" t="s">
        <v>27</v>
      </c>
      <c r="D4" s="1286" t="s">
        <v>28</v>
      </c>
      <c r="E4" s="1247" t="s">
        <v>317</v>
      </c>
      <c r="F4" s="1247" t="s">
        <v>318</v>
      </c>
      <c r="G4" s="1247" t="s">
        <v>319</v>
      </c>
      <c r="H4" s="1288" t="s">
        <v>320</v>
      </c>
      <c r="I4" s="1288"/>
      <c r="J4" s="1288" t="s">
        <v>321</v>
      </c>
      <c r="K4" s="1288"/>
      <c r="L4" s="1247" t="s">
        <v>317</v>
      </c>
      <c r="M4" s="1247" t="s">
        <v>318</v>
      </c>
      <c r="N4" s="1247" t="s">
        <v>319</v>
      </c>
      <c r="O4" s="1288" t="s">
        <v>320</v>
      </c>
      <c r="P4" s="1288"/>
      <c r="Q4" s="1288" t="s">
        <v>321</v>
      </c>
      <c r="R4" s="1288"/>
    </row>
    <row r="5" spans="1:18">
      <c r="A5" s="1286"/>
      <c r="B5" s="1286"/>
      <c r="C5" s="1286"/>
      <c r="D5" s="1286"/>
      <c r="E5" s="1247" t="s">
        <v>14</v>
      </c>
      <c r="F5" s="1247" t="s">
        <v>14</v>
      </c>
      <c r="G5" s="1247" t="s">
        <v>14</v>
      </c>
      <c r="H5" s="1248" t="s">
        <v>14</v>
      </c>
      <c r="I5" s="1248" t="s">
        <v>26</v>
      </c>
      <c r="J5" s="1248" t="s">
        <v>14</v>
      </c>
      <c r="K5" s="1248" t="s">
        <v>26</v>
      </c>
      <c r="L5" s="1247" t="s">
        <v>14</v>
      </c>
      <c r="M5" s="1247" t="s">
        <v>14</v>
      </c>
      <c r="N5" s="1247" t="s">
        <v>14</v>
      </c>
      <c r="O5" s="1248" t="s">
        <v>14</v>
      </c>
      <c r="P5" s="1248" t="s">
        <v>26</v>
      </c>
      <c r="Q5" s="1248" t="s">
        <v>14</v>
      </c>
      <c r="R5" s="1248" t="s">
        <v>26</v>
      </c>
    </row>
    <row r="6" spans="1:18" ht="15.75" thickBot="1">
      <c r="A6" s="1223">
        <v>1</v>
      </c>
      <c r="B6" s="1223">
        <v>2</v>
      </c>
      <c r="C6" s="1223">
        <v>3</v>
      </c>
      <c r="D6" s="1223">
        <v>4</v>
      </c>
      <c r="E6" s="1242">
        <v>7</v>
      </c>
      <c r="F6" s="1240">
        <v>6</v>
      </c>
      <c r="G6" s="1240">
        <v>7</v>
      </c>
      <c r="H6" s="1240">
        <v>8</v>
      </c>
      <c r="I6" s="1240">
        <v>9</v>
      </c>
      <c r="J6" s="1240">
        <v>10</v>
      </c>
      <c r="K6" s="1240">
        <v>11</v>
      </c>
      <c r="L6" s="1240">
        <v>12</v>
      </c>
      <c r="M6" s="1240">
        <v>13</v>
      </c>
      <c r="N6" s="1240">
        <v>14</v>
      </c>
      <c r="O6" s="1240">
        <v>15</v>
      </c>
      <c r="P6" s="1240">
        <v>16</v>
      </c>
      <c r="Q6" s="1240">
        <v>17</v>
      </c>
      <c r="R6" s="1240">
        <v>18</v>
      </c>
    </row>
    <row r="7" spans="1:18" ht="15" customHeight="1">
      <c r="A7" s="1281">
        <v>18</v>
      </c>
      <c r="B7" s="1284" t="s">
        <v>324</v>
      </c>
      <c r="C7" s="1222" t="s">
        <v>105</v>
      </c>
      <c r="D7" s="1222" t="s">
        <v>14</v>
      </c>
      <c r="E7" s="1196">
        <v>5240.82</v>
      </c>
      <c r="F7" s="1196">
        <v>5304.6959999999999</v>
      </c>
      <c r="G7" s="1196">
        <v>5554.3389999999999</v>
      </c>
      <c r="H7" s="1150">
        <f>G7-F7</f>
        <v>249.64300000000003</v>
      </c>
      <c r="I7" s="1151">
        <f>IF(F7=0," ",H7/F7)</f>
        <v>4.7060755225181619E-2</v>
      </c>
      <c r="J7" s="1150">
        <f>G7-E7</f>
        <v>313.51900000000023</v>
      </c>
      <c r="K7" s="1151">
        <f>IF(E7=0," ",J7/E7)</f>
        <v>5.9822508691388034E-2</v>
      </c>
      <c r="L7" s="42">
        <f>E7+'06-2021'!L7</f>
        <v>43462.224999999999</v>
      </c>
      <c r="M7" s="42">
        <f>F7+'06-2021'!M7</f>
        <v>43908.205000000002</v>
      </c>
      <c r="N7" s="42">
        <f>G7+'06-2021'!N7</f>
        <v>45659.023000000001</v>
      </c>
      <c r="O7" s="1202">
        <f>N7-M7</f>
        <v>1750.8179999999993</v>
      </c>
      <c r="P7" s="1203">
        <f>IF(M7=0," ",O7/M7)</f>
        <v>3.9874506370734107E-2</v>
      </c>
      <c r="Q7" s="1202">
        <f>N7-L7</f>
        <v>2196.7980000000025</v>
      </c>
      <c r="R7" s="1204">
        <f>IF(L7=0," ",Q7/L7)</f>
        <v>5.0544996258245004E-2</v>
      </c>
    </row>
    <row r="8" spans="1:18">
      <c r="A8" s="1281"/>
      <c r="B8" s="1284"/>
      <c r="C8" s="1283" t="s">
        <v>15</v>
      </c>
      <c r="D8" s="1222" t="s">
        <v>14</v>
      </c>
      <c r="E8" s="1197">
        <v>658.67</v>
      </c>
      <c r="F8" s="1197">
        <v>658.66800000000001</v>
      </c>
      <c r="G8" s="1197">
        <v>410.75200000000001</v>
      </c>
      <c r="H8" s="1150">
        <f t="shared" ref="H8" si="0">G8-F8</f>
        <v>-247.916</v>
      </c>
      <c r="I8" s="1151">
        <f t="shared" ref="I8" si="1">IF(F8=0," ",H8/F8)</f>
        <v>-0.37638992633618151</v>
      </c>
      <c r="J8" s="1150">
        <f>G8-E8</f>
        <v>-247.91799999999995</v>
      </c>
      <c r="K8" s="1151">
        <f>IF(E8=0," ",J8/E8)</f>
        <v>-0.37639181987945397</v>
      </c>
      <c r="L8" s="42">
        <f>E8+'06-2021'!L8</f>
        <v>4863.7749999999996</v>
      </c>
      <c r="M8" s="42">
        <f>F8+'06-2021'!M8</f>
        <v>4873.7619999999997</v>
      </c>
      <c r="N8" s="42">
        <f>G8+'06-2021'!N8</f>
        <v>4644.5050000000001</v>
      </c>
      <c r="O8" s="1150">
        <f t="shared" ref="O8" si="2">N8-M8</f>
        <v>-229.25699999999961</v>
      </c>
      <c r="P8" s="1151">
        <f t="shared" ref="P8" si="3">IF(M8=0," ",O8/M8)</f>
        <v>-4.7039022422514606E-2</v>
      </c>
      <c r="Q8" s="1150">
        <f t="shared" ref="Q8" si="4">N8-L8</f>
        <v>-219.26999999999953</v>
      </c>
      <c r="R8" s="1205">
        <f t="shared" ref="R8" si="5">IF(L8=0," ",Q8/L8)</f>
        <v>-4.5082266346613394E-2</v>
      </c>
    </row>
    <row r="9" spans="1:18">
      <c r="A9" s="1281"/>
      <c r="B9" s="1284"/>
      <c r="C9" s="1283"/>
      <c r="D9" s="1222" t="s">
        <v>16</v>
      </c>
      <c r="E9" s="1199">
        <f>E8/(E7-E15)</f>
        <v>0.13521108834795603</v>
      </c>
      <c r="F9" s="1199">
        <f>F8/(F7-F15)</f>
        <v>0.13346055286192271</v>
      </c>
      <c r="G9" s="1199">
        <f>G8/(G7-G15)</f>
        <v>7.8794616095124739E-2</v>
      </c>
      <c r="H9" s="1155"/>
      <c r="I9" s="1156">
        <f>G9-F9</f>
        <v>-5.4665936766797971E-2</v>
      </c>
      <c r="J9" s="1157"/>
      <c r="K9" s="1156">
        <f>G9-E9</f>
        <v>-5.6416472252831293E-2</v>
      </c>
      <c r="L9" s="1245">
        <f>L8/(L7-L15)</f>
        <v>0.12188915783376307</v>
      </c>
      <c r="M9" s="1245">
        <f t="shared" ref="M9" si="6">M8/(M7-M15)</f>
        <v>0.12078941646668151</v>
      </c>
      <c r="N9" s="1245">
        <f>N8/(N7-N15)</f>
        <v>0.1101563865613385</v>
      </c>
      <c r="O9" s="1155"/>
      <c r="P9" s="1156">
        <f>N9-M9</f>
        <v>-1.0633029905343011E-2</v>
      </c>
      <c r="Q9" s="1157"/>
      <c r="R9" s="1206">
        <f>N9-L9</f>
        <v>-1.1732771272424572E-2</v>
      </c>
    </row>
    <row r="10" spans="1:18" ht="15" hidden="1" customHeight="1">
      <c r="A10" s="1281"/>
      <c r="B10" s="1284"/>
      <c r="C10" s="1283" t="s">
        <v>17</v>
      </c>
      <c r="D10" s="1222" t="s">
        <v>14</v>
      </c>
      <c r="E10" s="1197" t="e">
        <f>#REF!</f>
        <v>#REF!</v>
      </c>
      <c r="F10" s="1197" t="e">
        <f>#REF!</f>
        <v>#REF!</v>
      </c>
      <c r="G10" s="1197" t="e">
        <f>#REF!</f>
        <v>#REF!</v>
      </c>
      <c r="H10" s="1150" t="e">
        <f t="shared" ref="H10" si="7">G10-F10</f>
        <v>#REF!</v>
      </c>
      <c r="I10" s="1151" t="e">
        <f t="shared" ref="I10" si="8">IF(F10=0," ",H10/F10)</f>
        <v>#REF!</v>
      </c>
      <c r="J10" s="1150" t="e">
        <f>G10-E10</f>
        <v>#REF!</v>
      </c>
      <c r="K10" s="1151" t="e">
        <f>IF(E10=0," ",J10/E10)</f>
        <v>#REF!</v>
      </c>
      <c r="L10" s="42" t="e">
        <f t="shared" ref="L10:N10" si="9">E10</f>
        <v>#REF!</v>
      </c>
      <c r="M10" s="42" t="e">
        <f t="shared" si="9"/>
        <v>#REF!</v>
      </c>
      <c r="N10" s="42" t="e">
        <f t="shared" si="9"/>
        <v>#REF!</v>
      </c>
      <c r="O10" s="1150" t="e">
        <f t="shared" ref="O10" si="10">N10-M10</f>
        <v>#REF!</v>
      </c>
      <c r="P10" s="1151" t="e">
        <f t="shared" ref="P10" si="11">IF(M10=0," ",O10/M10)</f>
        <v>#REF!</v>
      </c>
      <c r="Q10" s="1150" t="e">
        <f t="shared" ref="Q10" si="12">N10-L10</f>
        <v>#REF!</v>
      </c>
      <c r="R10" s="1205" t="e">
        <f t="shared" ref="R10" si="13">IF(L10=0," ",Q10/L10)</f>
        <v>#REF!</v>
      </c>
    </row>
    <row r="11" spans="1:18" ht="15" hidden="1" customHeight="1">
      <c r="A11" s="1281"/>
      <c r="B11" s="1284"/>
      <c r="C11" s="1283"/>
      <c r="D11" s="1222" t="s">
        <v>16</v>
      </c>
      <c r="E11" s="1199" t="e">
        <f>E10/E7</f>
        <v>#REF!</v>
      </c>
      <c r="F11" s="1199" t="e">
        <f>F10/F7</f>
        <v>#REF!</v>
      </c>
      <c r="G11" s="1199" t="e">
        <f>G10/G7</f>
        <v>#REF!</v>
      </c>
      <c r="H11" s="1155"/>
      <c r="I11" s="1156" t="e">
        <f>G11-F11</f>
        <v>#REF!</v>
      </c>
      <c r="J11" s="1157"/>
      <c r="K11" s="1156" t="e">
        <f>G11-E11</f>
        <v>#REF!</v>
      </c>
      <c r="L11" s="1200" t="e">
        <f>L10/L7</f>
        <v>#REF!</v>
      </c>
      <c r="M11" s="1200" t="e">
        <f>M10/M7</f>
        <v>#REF!</v>
      </c>
      <c r="N11" s="1200" t="e">
        <f>N10/N7</f>
        <v>#REF!</v>
      </c>
      <c r="O11" s="1155"/>
      <c r="P11" s="1156" t="e">
        <f>N11-M11</f>
        <v>#REF!</v>
      </c>
      <c r="Q11" s="1157"/>
      <c r="R11" s="1206" t="e">
        <f>N11-L11</f>
        <v>#REF!</v>
      </c>
    </row>
    <row r="12" spans="1:18" ht="15" hidden="1" customHeight="1">
      <c r="A12" s="1281"/>
      <c r="B12" s="1284"/>
      <c r="C12" s="1283" t="s">
        <v>18</v>
      </c>
      <c r="D12" s="1222" t="s">
        <v>14</v>
      </c>
      <c r="E12" s="1197" t="e">
        <f>E8-E10</f>
        <v>#REF!</v>
      </c>
      <c r="F12" s="1197" t="e">
        <f>F8-F10</f>
        <v>#REF!</v>
      </c>
      <c r="G12" s="1197" t="e">
        <f>G8-G10</f>
        <v>#REF!</v>
      </c>
      <c r="H12" s="1150" t="e">
        <f t="shared" ref="H12" si="14">G12-F12</f>
        <v>#REF!</v>
      </c>
      <c r="I12" s="1151" t="e">
        <f t="shared" ref="I12" si="15">IF(F12=0," ",H12/F12)</f>
        <v>#REF!</v>
      </c>
      <c r="J12" s="1150" t="e">
        <f>G12-E12</f>
        <v>#REF!</v>
      </c>
      <c r="K12" s="1151" t="e">
        <f>IF(E12=0," ",J12/E12)</f>
        <v>#REF!</v>
      </c>
      <c r="L12" s="42" t="e">
        <f t="shared" ref="L12:N12" si="16">E12</f>
        <v>#REF!</v>
      </c>
      <c r="M12" s="42" t="e">
        <f t="shared" si="16"/>
        <v>#REF!</v>
      </c>
      <c r="N12" s="42" t="e">
        <f t="shared" si="16"/>
        <v>#REF!</v>
      </c>
      <c r="O12" s="1150" t="e">
        <f t="shared" ref="O12" si="17">N12-M12</f>
        <v>#REF!</v>
      </c>
      <c r="P12" s="1151" t="e">
        <f t="shared" ref="P12" si="18">IF(M12=0," ",O12/M12)</f>
        <v>#REF!</v>
      </c>
      <c r="Q12" s="1150" t="e">
        <f t="shared" ref="Q12" si="19">N12-L12</f>
        <v>#REF!</v>
      </c>
      <c r="R12" s="1205" t="e">
        <f t="shared" ref="R12" si="20">IF(L12=0," ",Q12/L12)</f>
        <v>#REF!</v>
      </c>
    </row>
    <row r="13" spans="1:18" ht="15" hidden="1" customHeight="1">
      <c r="A13" s="1281"/>
      <c r="B13" s="1284"/>
      <c r="C13" s="1283"/>
      <c r="D13" s="1222" t="s">
        <v>16</v>
      </c>
      <c r="E13" s="1199" t="e">
        <f>E12/E7</f>
        <v>#REF!</v>
      </c>
      <c r="F13" s="1199" t="e">
        <f>F12/F7</f>
        <v>#REF!</v>
      </c>
      <c r="G13" s="1199" t="e">
        <f>G12/G7</f>
        <v>#REF!</v>
      </c>
      <c r="H13" s="1155"/>
      <c r="I13" s="1156" t="e">
        <f>G13-F13</f>
        <v>#REF!</v>
      </c>
      <c r="J13" s="1157"/>
      <c r="K13" s="1156" t="e">
        <f>G13-E13</f>
        <v>#REF!</v>
      </c>
      <c r="L13" s="1200" t="e">
        <f>L12/L7</f>
        <v>#REF!</v>
      </c>
      <c r="M13" s="1200" t="e">
        <f>M12/M7</f>
        <v>#REF!</v>
      </c>
      <c r="N13" s="1200" t="e">
        <f>N12/N7</f>
        <v>#REF!</v>
      </c>
      <c r="O13" s="1155"/>
      <c r="P13" s="1156" t="e">
        <f>N13-M13</f>
        <v>#REF!</v>
      </c>
      <c r="Q13" s="1157"/>
      <c r="R13" s="1206" t="e">
        <f>N13-L13</f>
        <v>#REF!</v>
      </c>
    </row>
    <row r="14" spans="1:18" ht="71.25">
      <c r="A14" s="1281"/>
      <c r="B14" s="1284"/>
      <c r="C14" s="443" t="s">
        <v>111</v>
      </c>
      <c r="D14" s="1222" t="s">
        <v>14</v>
      </c>
      <c r="E14" s="1160">
        <f>E15+E16</f>
        <v>4582.16</v>
      </c>
      <c r="F14" s="1160">
        <f>F15+F16</f>
        <v>4646.0280000000002</v>
      </c>
      <c r="G14" s="1160">
        <f>G15+G16</f>
        <v>5143.5870000000004</v>
      </c>
      <c r="H14" s="1150">
        <f t="shared" ref="H14:H16" si="21">G14-F14</f>
        <v>497.5590000000002</v>
      </c>
      <c r="I14" s="1151">
        <f t="shared" ref="I14:I16" si="22">IF(F14=0," ",H14/F14)</f>
        <v>0.10709341398717359</v>
      </c>
      <c r="J14" s="1150">
        <f t="shared" ref="J14:J16" si="23">G14-E14</f>
        <v>561.42700000000059</v>
      </c>
      <c r="K14" s="1151">
        <f t="shared" ref="K14:K16" si="24">IF(E14=0," ",J14/E14)</f>
        <v>0.12252452991602227</v>
      </c>
      <c r="L14" s="42">
        <f>E14+'06-2021'!L14</f>
        <v>38598.468999999997</v>
      </c>
      <c r="M14" s="42">
        <f>F14+'06-2021'!M14</f>
        <v>39034.440999999999</v>
      </c>
      <c r="N14" s="42">
        <f>G14+'06-2021'!N14</f>
        <v>41014.381999999998</v>
      </c>
      <c r="O14" s="1150">
        <f t="shared" ref="O14:O16" si="25">N14-M14</f>
        <v>1979.9409999999989</v>
      </c>
      <c r="P14" s="1151">
        <f t="shared" ref="P14:P16" si="26">IF(M14=0," ",O14/M14)</f>
        <v>5.0722924404117867E-2</v>
      </c>
      <c r="Q14" s="1150">
        <f t="shared" ref="Q14:Q16" si="27">N14-L14</f>
        <v>2415.9130000000005</v>
      </c>
      <c r="R14" s="1205">
        <f t="shared" ref="R14:R16" si="28">IF(L14=0," ",Q14/L14)</f>
        <v>6.2590902245371463E-2</v>
      </c>
    </row>
    <row r="15" spans="1:18">
      <c r="A15" s="1281"/>
      <c r="B15" s="1284"/>
      <c r="C15" s="444" t="s">
        <v>315</v>
      </c>
      <c r="D15" s="1222" t="s">
        <v>14</v>
      </c>
      <c r="E15" s="1197">
        <v>369.4</v>
      </c>
      <c r="F15" s="1197">
        <v>369.39499999999998</v>
      </c>
      <c r="G15" s="1197">
        <v>341.39400000000001</v>
      </c>
      <c r="H15" s="1150">
        <f t="shared" si="21"/>
        <v>-28.000999999999976</v>
      </c>
      <c r="I15" s="1151">
        <f t="shared" si="22"/>
        <v>-7.5802325424004058E-2</v>
      </c>
      <c r="J15" s="1150">
        <f t="shared" si="23"/>
        <v>-28.005999999999972</v>
      </c>
      <c r="K15" s="1151">
        <f t="shared" si="24"/>
        <v>-7.5814834867352396E-2</v>
      </c>
      <c r="L15" s="42">
        <f>E15+'06-2021'!L15</f>
        <v>3558.9630000000002</v>
      </c>
      <c r="M15" s="42">
        <f>F15+'06-2021'!M15</f>
        <v>3558.9580000000001</v>
      </c>
      <c r="N15" s="42">
        <f>G15+'06-2021'!N15</f>
        <v>3496.1930000000002</v>
      </c>
      <c r="O15" s="1150">
        <f t="shared" si="25"/>
        <v>-62.764999999999873</v>
      </c>
      <c r="P15" s="1151">
        <f t="shared" si="26"/>
        <v>-1.7635779910861515E-2</v>
      </c>
      <c r="Q15" s="1150">
        <f t="shared" si="27"/>
        <v>-62.769999999999982</v>
      </c>
      <c r="R15" s="1205">
        <f t="shared" si="28"/>
        <v>-1.7637160037909914E-2</v>
      </c>
    </row>
    <row r="16" spans="1:18" ht="71.25">
      <c r="A16" s="1281"/>
      <c r="B16" s="1284"/>
      <c r="C16" s="443" t="s">
        <v>106</v>
      </c>
      <c r="D16" s="1222" t="s">
        <v>14</v>
      </c>
      <c r="E16" s="1195">
        <v>4212.76</v>
      </c>
      <c r="F16" s="1195">
        <v>4276.6329999999998</v>
      </c>
      <c r="G16" s="1195">
        <v>4802.1930000000002</v>
      </c>
      <c r="H16" s="1150">
        <f t="shared" si="21"/>
        <v>525.5600000000004</v>
      </c>
      <c r="I16" s="1151">
        <f t="shared" si="22"/>
        <v>0.1228910687449684</v>
      </c>
      <c r="J16" s="1150">
        <f t="shared" si="23"/>
        <v>589.43299999999999</v>
      </c>
      <c r="K16" s="1151">
        <f t="shared" si="24"/>
        <v>0.13991611200258261</v>
      </c>
      <c r="L16" s="42">
        <f>E16+'06-2021'!L16</f>
        <v>35039.506000000001</v>
      </c>
      <c r="M16" s="42">
        <f>F16+'06-2021'!M16</f>
        <v>35475.483</v>
      </c>
      <c r="N16" s="42">
        <f>G16+'06-2021'!N16</f>
        <v>37518.188999999998</v>
      </c>
      <c r="O16" s="1150">
        <f t="shared" si="25"/>
        <v>2042.7059999999983</v>
      </c>
      <c r="P16" s="1151">
        <f t="shared" si="26"/>
        <v>5.7580780506920747E-2</v>
      </c>
      <c r="Q16" s="1150">
        <f t="shared" si="27"/>
        <v>2478.6829999999973</v>
      </c>
      <c r="R16" s="1205">
        <f t="shared" si="28"/>
        <v>7.0739667391429464E-2</v>
      </c>
    </row>
  </sheetData>
  <mergeCells count="16">
    <mergeCell ref="B1:D1"/>
    <mergeCell ref="A3:A5"/>
    <mergeCell ref="B3:B5"/>
    <mergeCell ref="C3:C5"/>
    <mergeCell ref="D3:D5"/>
    <mergeCell ref="A7:A16"/>
    <mergeCell ref="B7:B16"/>
    <mergeCell ref="C8:C9"/>
    <mergeCell ref="C10:C11"/>
    <mergeCell ref="C12:C13"/>
    <mergeCell ref="L3:R3"/>
    <mergeCell ref="H4:I4"/>
    <mergeCell ref="J4:K4"/>
    <mergeCell ref="O4:P4"/>
    <mergeCell ref="Q4:R4"/>
    <mergeCell ref="E3:K3"/>
  </mergeCells>
  <pageMargins left="0" right="0" top="0" bottom="0" header="0.31496062992125984" footer="0.31496062992125984"/>
  <pageSetup paperSize="9" scale="57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"/>
  <sheetViews>
    <sheetView view="pageBreakPreview" zoomScale="90" zoomScaleNormal="100" zoomScaleSheetLayoutView="90" workbookViewId="0">
      <selection activeCell="G7" sqref="G7"/>
    </sheetView>
  </sheetViews>
  <sheetFormatPr defaultRowHeight="15"/>
  <cols>
    <col min="1" max="1" width="6.140625" customWidth="1"/>
    <col min="2" max="2" width="21.28515625" customWidth="1"/>
    <col min="3" max="3" width="18.42578125" customWidth="1"/>
    <col min="4" max="4" width="9.28515625" bestFit="1" customWidth="1"/>
    <col min="5" max="5" width="10.140625" customWidth="1"/>
    <col min="6" max="9" width="14" bestFit="1" customWidth="1"/>
    <col min="10" max="10" width="10.42578125" customWidth="1"/>
    <col min="11" max="11" width="10.28515625" customWidth="1"/>
    <col min="12" max="12" width="11.42578125" customWidth="1"/>
    <col min="13" max="13" width="11.5703125" customWidth="1"/>
    <col min="14" max="14" width="12.7109375" customWidth="1"/>
    <col min="15" max="15" width="10.7109375" customWidth="1"/>
    <col min="16" max="16" width="10.42578125" customWidth="1"/>
    <col min="17" max="17" width="10.140625" customWidth="1"/>
    <col min="18" max="18" width="11.140625" customWidth="1"/>
  </cols>
  <sheetData>
    <row r="1" spans="1:18">
      <c r="B1" s="1279" t="s">
        <v>323</v>
      </c>
      <c r="C1" s="1279"/>
      <c r="D1" s="1279"/>
      <c r="E1" s="216"/>
      <c r="F1" s="239"/>
      <c r="G1" s="1194"/>
      <c r="H1" s="80"/>
      <c r="I1" s="80"/>
      <c r="J1" s="80"/>
      <c r="K1" s="80"/>
      <c r="L1" s="6"/>
      <c r="M1" s="6"/>
      <c r="N1" s="6"/>
      <c r="O1" s="80"/>
      <c r="P1" s="80"/>
      <c r="Q1" s="80"/>
      <c r="R1" s="80"/>
    </row>
    <row r="2" spans="1:18">
      <c r="B2" s="1227"/>
      <c r="C2" s="6"/>
      <c r="D2" s="6"/>
      <c r="E2" s="6"/>
      <c r="F2" s="6"/>
      <c r="G2" s="1193"/>
      <c r="H2" s="445"/>
      <c r="I2" s="80"/>
      <c r="J2" s="80"/>
      <c r="K2" s="80"/>
      <c r="L2" s="6"/>
      <c r="M2" s="6"/>
      <c r="N2" s="6"/>
      <c r="O2" s="80"/>
      <c r="P2" s="80"/>
      <c r="Q2" s="80"/>
      <c r="R2" s="80"/>
    </row>
    <row r="3" spans="1:18">
      <c r="A3" s="1286" t="s">
        <v>30</v>
      </c>
      <c r="B3" s="1286" t="s">
        <v>29</v>
      </c>
      <c r="C3" s="1286" t="s">
        <v>27</v>
      </c>
      <c r="D3" s="1286" t="s">
        <v>28</v>
      </c>
      <c r="E3" s="1273" t="s">
        <v>42</v>
      </c>
      <c r="F3" s="1274"/>
      <c r="G3" s="1274"/>
      <c r="H3" s="1274"/>
      <c r="I3" s="1274"/>
      <c r="J3" s="1274"/>
      <c r="K3" s="1274"/>
      <c r="L3" s="1274" t="s">
        <v>43</v>
      </c>
      <c r="M3" s="1274"/>
      <c r="N3" s="1274"/>
      <c r="O3" s="1274"/>
      <c r="P3" s="1274"/>
      <c r="Q3" s="1274"/>
      <c r="R3" s="1274"/>
    </row>
    <row r="4" spans="1:18" ht="25.5" customHeight="1">
      <c r="A4" s="1286" t="s">
        <v>30</v>
      </c>
      <c r="B4" s="1286" t="s">
        <v>29</v>
      </c>
      <c r="C4" s="1286" t="s">
        <v>27</v>
      </c>
      <c r="D4" s="1286" t="s">
        <v>28</v>
      </c>
      <c r="E4" s="1247" t="s">
        <v>317</v>
      </c>
      <c r="F4" s="1247" t="s">
        <v>318</v>
      </c>
      <c r="G4" s="1247" t="s">
        <v>319</v>
      </c>
      <c r="H4" s="1288" t="s">
        <v>320</v>
      </c>
      <c r="I4" s="1288"/>
      <c r="J4" s="1288" t="s">
        <v>321</v>
      </c>
      <c r="K4" s="1288"/>
      <c r="L4" s="1247" t="s">
        <v>317</v>
      </c>
      <c r="M4" s="1247" t="s">
        <v>318</v>
      </c>
      <c r="N4" s="1247" t="s">
        <v>319</v>
      </c>
      <c r="O4" s="1288" t="s">
        <v>320</v>
      </c>
      <c r="P4" s="1288"/>
      <c r="Q4" s="1288" t="s">
        <v>321</v>
      </c>
      <c r="R4" s="1288"/>
    </row>
    <row r="5" spans="1:18">
      <c r="A5" s="1286"/>
      <c r="B5" s="1286"/>
      <c r="C5" s="1286"/>
      <c r="D5" s="1286"/>
      <c r="E5" s="1247" t="s">
        <v>14</v>
      </c>
      <c r="F5" s="1247" t="s">
        <v>14</v>
      </c>
      <c r="G5" s="1247" t="s">
        <v>14</v>
      </c>
      <c r="H5" s="1248" t="s">
        <v>14</v>
      </c>
      <c r="I5" s="1248" t="s">
        <v>26</v>
      </c>
      <c r="J5" s="1248" t="s">
        <v>14</v>
      </c>
      <c r="K5" s="1248" t="s">
        <v>26</v>
      </c>
      <c r="L5" s="1247" t="s">
        <v>14</v>
      </c>
      <c r="M5" s="1247" t="s">
        <v>14</v>
      </c>
      <c r="N5" s="1247" t="s">
        <v>14</v>
      </c>
      <c r="O5" s="1248" t="s">
        <v>14</v>
      </c>
      <c r="P5" s="1248" t="s">
        <v>26</v>
      </c>
      <c r="Q5" s="1248" t="s">
        <v>14</v>
      </c>
      <c r="R5" s="1248" t="s">
        <v>26</v>
      </c>
    </row>
    <row r="6" spans="1:18" ht="15.75" thickBot="1">
      <c r="A6" s="1225">
        <v>1</v>
      </c>
      <c r="B6" s="1225">
        <v>2</v>
      </c>
      <c r="C6" s="1225">
        <v>3</v>
      </c>
      <c r="D6" s="1225">
        <v>4</v>
      </c>
      <c r="E6" s="1243">
        <v>7</v>
      </c>
      <c r="F6" s="1243">
        <v>6</v>
      </c>
      <c r="G6" s="1243">
        <v>7</v>
      </c>
      <c r="H6" s="1243">
        <v>8</v>
      </c>
      <c r="I6" s="1243">
        <v>9</v>
      </c>
      <c r="J6" s="1243">
        <v>10</v>
      </c>
      <c r="K6" s="1243">
        <v>11</v>
      </c>
      <c r="L6" s="1243">
        <v>12</v>
      </c>
      <c r="M6" s="1243">
        <v>13</v>
      </c>
      <c r="N6" s="1243">
        <v>14</v>
      </c>
      <c r="O6" s="1243">
        <v>15</v>
      </c>
      <c r="P6" s="1243">
        <v>16</v>
      </c>
      <c r="Q6" s="1243">
        <v>17</v>
      </c>
      <c r="R6" s="1243">
        <v>18</v>
      </c>
    </row>
    <row r="7" spans="1:18" ht="15" customHeight="1">
      <c r="A7" s="1281">
        <v>18</v>
      </c>
      <c r="B7" s="1284" t="s">
        <v>324</v>
      </c>
      <c r="C7" s="1226" t="s">
        <v>105</v>
      </c>
      <c r="D7" s="1226" t="s">
        <v>14</v>
      </c>
      <c r="E7" s="1196">
        <v>5262.3950000000004</v>
      </c>
      <c r="F7" s="1196">
        <v>5326.0879999999997</v>
      </c>
      <c r="G7" s="1196">
        <v>5544.8959999999997</v>
      </c>
      <c r="H7" s="1150">
        <f>G7-F7</f>
        <v>218.80799999999999</v>
      </c>
      <c r="I7" s="1151">
        <f>IF(F7=0," ",H7/F7)</f>
        <v>4.1082310318567773E-2</v>
      </c>
      <c r="J7" s="1150">
        <f>G7-E7</f>
        <v>282.50099999999929</v>
      </c>
      <c r="K7" s="1151">
        <f>IF(E7=0," ",J7/E7)</f>
        <v>5.3682971346696563E-2</v>
      </c>
      <c r="L7" s="42">
        <f>E7+'07-2021'!L7</f>
        <v>48724.619999999995</v>
      </c>
      <c r="M7" s="42">
        <f>F7+'07-2021'!M7</f>
        <v>49234.293000000005</v>
      </c>
      <c r="N7" s="42">
        <f>G7+'07-2021'!N7</f>
        <v>51203.919000000002</v>
      </c>
      <c r="O7" s="1202">
        <f>N7-M7</f>
        <v>1969.6259999999966</v>
      </c>
      <c r="P7" s="1203">
        <f>IF(M7=0," ",O7/M7)</f>
        <v>4.0005164692828964E-2</v>
      </c>
      <c r="Q7" s="1202">
        <f>N7-L7</f>
        <v>2479.2990000000063</v>
      </c>
      <c r="R7" s="1204">
        <f>IF(L7=0," ",Q7/L7)</f>
        <v>5.088390632907977E-2</v>
      </c>
    </row>
    <row r="8" spans="1:18">
      <c r="A8" s="1281"/>
      <c r="B8" s="1284"/>
      <c r="C8" s="1283" t="s">
        <v>15</v>
      </c>
      <c r="D8" s="1226" t="s">
        <v>14</v>
      </c>
      <c r="E8" s="1197">
        <v>582.19600000000003</v>
      </c>
      <c r="F8" s="1197">
        <v>582.19600000000003</v>
      </c>
      <c r="G8" s="1197">
        <v>440.46899999999999</v>
      </c>
      <c r="H8" s="1150">
        <f t="shared" ref="H8" si="0">G8-F8</f>
        <v>-141.72700000000003</v>
      </c>
      <c r="I8" s="1151">
        <f t="shared" ref="I8" si="1">IF(F8=0," ",H8/F8)</f>
        <v>-0.24343520051666453</v>
      </c>
      <c r="J8" s="1150">
        <f>G8-E8</f>
        <v>-141.72700000000003</v>
      </c>
      <c r="K8" s="1151">
        <f>IF(E8=0," ",J8/E8)</f>
        <v>-0.24343520051666453</v>
      </c>
      <c r="L8" s="42">
        <f>E8+'07-2021'!L8</f>
        <v>5445.9709999999995</v>
      </c>
      <c r="M8" s="42">
        <f>F8+'07-2021'!M8</f>
        <v>5455.9579999999996</v>
      </c>
      <c r="N8" s="42">
        <f>G8+'07-2021'!N8</f>
        <v>5084.9740000000002</v>
      </c>
      <c r="O8" s="1150">
        <f t="shared" ref="O8" si="2">N8-M8</f>
        <v>-370.98399999999947</v>
      </c>
      <c r="P8" s="1151">
        <f t="shared" ref="P8" si="3">IF(M8=0," ",O8/M8)</f>
        <v>-6.7996124603598398E-2</v>
      </c>
      <c r="Q8" s="1150">
        <f t="shared" ref="Q8" si="4">N8-L8</f>
        <v>-360.99699999999939</v>
      </c>
      <c r="R8" s="1205">
        <f t="shared" ref="R8" si="5">IF(L8=0," ",Q8/L8)</f>
        <v>-6.6286985369551077E-2</v>
      </c>
    </row>
    <row r="9" spans="1:18">
      <c r="A9" s="1281"/>
      <c r="B9" s="1284"/>
      <c r="C9" s="1283"/>
      <c r="D9" s="1226" t="s">
        <v>16</v>
      </c>
      <c r="E9" s="1199">
        <f>E8/(E7-E15)</f>
        <v>0.1190985271940096</v>
      </c>
      <c r="F9" s="1199">
        <f>F8/(F7-F15)</f>
        <v>0.11756668805175394</v>
      </c>
      <c r="G9" s="1199">
        <f>G8/(G7-G15)</f>
        <v>8.5214405246713545E-2</v>
      </c>
      <c r="H9" s="1155"/>
      <c r="I9" s="1156">
        <f>G9-F9</f>
        <v>-3.2352282805040392E-2</v>
      </c>
      <c r="J9" s="1157"/>
      <c r="K9" s="1156">
        <f>G9-E9</f>
        <v>-3.388412194729605E-2</v>
      </c>
      <c r="L9" s="1245">
        <f>L8/(L7-L15)</f>
        <v>0.121584600940292</v>
      </c>
      <c r="M9" s="1245">
        <f t="shared" ref="M9" si="6">M8/(M7-M15)</f>
        <v>0.12043712833292891</v>
      </c>
      <c r="N9" s="1245">
        <f>N8/(N7-N15)</f>
        <v>0.1074325537725393</v>
      </c>
      <c r="O9" s="1155"/>
      <c r="P9" s="1156">
        <f>N9-M9</f>
        <v>-1.3004574560389615E-2</v>
      </c>
      <c r="Q9" s="1157"/>
      <c r="R9" s="1206">
        <f>N9-L9</f>
        <v>-1.4152047167752702E-2</v>
      </c>
    </row>
    <row r="10" spans="1:18" ht="15" hidden="1" customHeight="1">
      <c r="A10" s="1281"/>
      <c r="B10" s="1284"/>
      <c r="C10" s="1283" t="s">
        <v>17</v>
      </c>
      <c r="D10" s="1226" t="s">
        <v>14</v>
      </c>
      <c r="E10" s="1197"/>
      <c r="F10" s="1197" t="e">
        <f>#REF!</f>
        <v>#REF!</v>
      </c>
      <c r="G10" s="1197" t="e">
        <f>#REF!</f>
        <v>#REF!</v>
      </c>
      <c r="H10" s="1150" t="e">
        <f t="shared" ref="H10" si="7">G10-F10</f>
        <v>#REF!</v>
      </c>
      <c r="I10" s="1151" t="e">
        <f t="shared" ref="I10" si="8">IF(F10=0," ",H10/F10)</f>
        <v>#REF!</v>
      </c>
      <c r="J10" s="1150" t="e">
        <f>G10-E10</f>
        <v>#REF!</v>
      </c>
      <c r="K10" s="1151" t="str">
        <f>IF(E10=0," ",J10/E10)</f>
        <v xml:space="preserve"> </v>
      </c>
      <c r="L10" s="42">
        <f t="shared" ref="L10:N10" si="9">E10</f>
        <v>0</v>
      </c>
      <c r="M10" s="42" t="e">
        <f t="shared" si="9"/>
        <v>#REF!</v>
      </c>
      <c r="N10" s="42" t="e">
        <f t="shared" si="9"/>
        <v>#REF!</v>
      </c>
      <c r="O10" s="1150" t="e">
        <f t="shared" ref="O10" si="10">N10-M10</f>
        <v>#REF!</v>
      </c>
      <c r="P10" s="1151" t="e">
        <f t="shared" ref="P10" si="11">IF(M10=0," ",O10/M10)</f>
        <v>#REF!</v>
      </c>
      <c r="Q10" s="1150" t="e">
        <f t="shared" ref="Q10" si="12">N10-L10</f>
        <v>#REF!</v>
      </c>
      <c r="R10" s="1205" t="str">
        <f t="shared" ref="R10" si="13">IF(L10=0," ",Q10/L10)</f>
        <v xml:space="preserve"> </v>
      </c>
    </row>
    <row r="11" spans="1:18" ht="15" hidden="1" customHeight="1">
      <c r="A11" s="1281"/>
      <c r="B11" s="1284"/>
      <c r="C11" s="1283"/>
      <c r="D11" s="1226" t="s">
        <v>16</v>
      </c>
      <c r="E11" s="1199"/>
      <c r="F11" s="1199" t="e">
        <f>F10/F7</f>
        <v>#REF!</v>
      </c>
      <c r="G11" s="1199" t="e">
        <f>G10/G7</f>
        <v>#REF!</v>
      </c>
      <c r="H11" s="1155"/>
      <c r="I11" s="1156" t="e">
        <f>G11-F11</f>
        <v>#REF!</v>
      </c>
      <c r="J11" s="1157"/>
      <c r="K11" s="1156" t="e">
        <f>G11-E11</f>
        <v>#REF!</v>
      </c>
      <c r="L11" s="1200">
        <f>L10/L7</f>
        <v>0</v>
      </c>
      <c r="M11" s="1200" t="e">
        <f>M10/M7</f>
        <v>#REF!</v>
      </c>
      <c r="N11" s="1200" t="e">
        <f>N10/N7</f>
        <v>#REF!</v>
      </c>
      <c r="O11" s="1155"/>
      <c r="P11" s="1156" t="e">
        <f>N11-M11</f>
        <v>#REF!</v>
      </c>
      <c r="Q11" s="1157"/>
      <c r="R11" s="1206" t="e">
        <f>N11-L11</f>
        <v>#REF!</v>
      </c>
    </row>
    <row r="12" spans="1:18" ht="15" hidden="1" customHeight="1">
      <c r="A12" s="1281"/>
      <c r="B12" s="1284"/>
      <c r="C12" s="1283" t="s">
        <v>18</v>
      </c>
      <c r="D12" s="1226" t="s">
        <v>14</v>
      </c>
      <c r="E12" s="1197"/>
      <c r="F12" s="1197" t="e">
        <f>F8-F10</f>
        <v>#REF!</v>
      </c>
      <c r="G12" s="1197" t="e">
        <f>G8-G10</f>
        <v>#REF!</v>
      </c>
      <c r="H12" s="1150" t="e">
        <f t="shared" ref="H12" si="14">G12-F12</f>
        <v>#REF!</v>
      </c>
      <c r="I12" s="1151" t="e">
        <f t="shared" ref="I12" si="15">IF(F12=0," ",H12/F12)</f>
        <v>#REF!</v>
      </c>
      <c r="J12" s="1150" t="e">
        <f>G12-E12</f>
        <v>#REF!</v>
      </c>
      <c r="K12" s="1151" t="str">
        <f>IF(E12=0," ",J12/E12)</f>
        <v xml:space="preserve"> </v>
      </c>
      <c r="L12" s="42">
        <f t="shared" ref="L12:N12" si="16">E12</f>
        <v>0</v>
      </c>
      <c r="M12" s="42" t="e">
        <f t="shared" si="16"/>
        <v>#REF!</v>
      </c>
      <c r="N12" s="42" t="e">
        <f t="shared" si="16"/>
        <v>#REF!</v>
      </c>
      <c r="O12" s="1150" t="e">
        <f t="shared" ref="O12" si="17">N12-M12</f>
        <v>#REF!</v>
      </c>
      <c r="P12" s="1151" t="e">
        <f t="shared" ref="P12" si="18">IF(M12=0," ",O12/M12)</f>
        <v>#REF!</v>
      </c>
      <c r="Q12" s="1150" t="e">
        <f t="shared" ref="Q12" si="19">N12-L12</f>
        <v>#REF!</v>
      </c>
      <c r="R12" s="1205" t="str">
        <f t="shared" ref="R12" si="20">IF(L12=0," ",Q12/L12)</f>
        <v xml:space="preserve"> </v>
      </c>
    </row>
    <row r="13" spans="1:18" ht="15" hidden="1" customHeight="1">
      <c r="A13" s="1281"/>
      <c r="B13" s="1284"/>
      <c r="C13" s="1283"/>
      <c r="D13" s="1226" t="s">
        <v>16</v>
      </c>
      <c r="E13" s="1199"/>
      <c r="F13" s="1199" t="e">
        <f>F12/F7</f>
        <v>#REF!</v>
      </c>
      <c r="G13" s="1199" t="e">
        <f>G12/G7</f>
        <v>#REF!</v>
      </c>
      <c r="H13" s="1155"/>
      <c r="I13" s="1156" t="e">
        <f>G13-F13</f>
        <v>#REF!</v>
      </c>
      <c r="J13" s="1157"/>
      <c r="K13" s="1156" t="e">
        <f>G13-E13</f>
        <v>#REF!</v>
      </c>
      <c r="L13" s="1200">
        <f>L12/L7</f>
        <v>0</v>
      </c>
      <c r="M13" s="1200" t="e">
        <f>M12/M7</f>
        <v>#REF!</v>
      </c>
      <c r="N13" s="1200" t="e">
        <f>N12/N7</f>
        <v>#REF!</v>
      </c>
      <c r="O13" s="1155"/>
      <c r="P13" s="1156" t="e">
        <f>N13-M13</f>
        <v>#REF!</v>
      </c>
      <c r="Q13" s="1157"/>
      <c r="R13" s="1206" t="e">
        <f>N13-L13</f>
        <v>#REF!</v>
      </c>
    </row>
    <row r="14" spans="1:18" ht="71.25">
      <c r="A14" s="1281"/>
      <c r="B14" s="1284"/>
      <c r="C14" s="443" t="s">
        <v>111</v>
      </c>
      <c r="D14" s="1226" t="s">
        <v>14</v>
      </c>
      <c r="E14" s="1160">
        <f>E15+E16</f>
        <v>4680.1989999999996</v>
      </c>
      <c r="F14" s="1160">
        <f>F15+F16</f>
        <v>4743.8919999999998</v>
      </c>
      <c r="G14" s="1160">
        <f>G15+G16</f>
        <v>5104.4269999999997</v>
      </c>
      <c r="H14" s="1150">
        <f t="shared" ref="H14:H16" si="21">G14-F14</f>
        <v>360.53499999999985</v>
      </c>
      <c r="I14" s="1151">
        <f t="shared" ref="I14:I16" si="22">IF(F14=0," ",H14/F14)</f>
        <v>7.5999833048475782E-2</v>
      </c>
      <c r="J14" s="1150">
        <f t="shared" ref="J14:J16" si="23">G14-E14</f>
        <v>424.22800000000007</v>
      </c>
      <c r="K14" s="1151">
        <f t="shared" ref="K14:K16" si="24">IF(E14=0," ",J14/E14)</f>
        <v>9.0643154276132301E-2</v>
      </c>
      <c r="L14" s="42">
        <f>E14+'07-2021'!L14</f>
        <v>43278.667999999998</v>
      </c>
      <c r="M14" s="42">
        <f>F14+'07-2021'!M14</f>
        <v>43778.332999999999</v>
      </c>
      <c r="N14" s="42">
        <f>G14+'07-2021'!N14</f>
        <v>46118.808999999994</v>
      </c>
      <c r="O14" s="1150">
        <f t="shared" ref="O14:O16" si="25">N14-M14</f>
        <v>2340.4759999999951</v>
      </c>
      <c r="P14" s="1151">
        <f t="shared" ref="P14:P16" si="26">IF(M14=0," ",O14/M14)</f>
        <v>5.3461971701846099E-2</v>
      </c>
      <c r="Q14" s="1150">
        <f t="shared" ref="Q14:Q16" si="27">N14-L14</f>
        <v>2840.140999999996</v>
      </c>
      <c r="R14" s="1205">
        <f t="shared" ref="R14:R16" si="28">IF(L14=0," ",Q14/L14)</f>
        <v>6.5624501197680027E-2</v>
      </c>
    </row>
    <row r="15" spans="1:18">
      <c r="A15" s="1281"/>
      <c r="B15" s="1284"/>
      <c r="C15" s="444" t="s">
        <v>315</v>
      </c>
      <c r="D15" s="1226" t="s">
        <v>14</v>
      </c>
      <c r="E15" s="1197">
        <v>374.03899999999999</v>
      </c>
      <c r="F15" s="1197">
        <v>374.03899999999999</v>
      </c>
      <c r="G15" s="1197">
        <v>375.94600000000003</v>
      </c>
      <c r="H15" s="1150">
        <f t="shared" si="21"/>
        <v>1.9070000000000391</v>
      </c>
      <c r="I15" s="1151">
        <f t="shared" si="22"/>
        <v>5.0983988300686272E-3</v>
      </c>
      <c r="J15" s="1150">
        <f t="shared" si="23"/>
        <v>1.9070000000000391</v>
      </c>
      <c r="K15" s="1151">
        <f t="shared" si="24"/>
        <v>5.0983988300686272E-3</v>
      </c>
      <c r="L15" s="42">
        <f>E15+'07-2021'!L15</f>
        <v>3933.0020000000004</v>
      </c>
      <c r="M15" s="42">
        <f>F15+'07-2021'!M15</f>
        <v>3932.9970000000003</v>
      </c>
      <c r="N15" s="42">
        <f>G15+'07-2021'!N15</f>
        <v>3872.1390000000001</v>
      </c>
      <c r="O15" s="1150">
        <f t="shared" si="25"/>
        <v>-60.858000000000175</v>
      </c>
      <c r="P15" s="1151">
        <f t="shared" si="26"/>
        <v>-1.5473696013498147E-2</v>
      </c>
      <c r="Q15" s="1150">
        <f t="shared" si="27"/>
        <v>-60.863000000000284</v>
      </c>
      <c r="R15" s="1205">
        <f t="shared" si="28"/>
        <v>-1.5474947635419529E-2</v>
      </c>
    </row>
    <row r="16" spans="1:18" ht="71.25">
      <c r="A16" s="1281"/>
      <c r="B16" s="1284"/>
      <c r="C16" s="443" t="s">
        <v>106</v>
      </c>
      <c r="D16" s="1226" t="s">
        <v>14</v>
      </c>
      <c r="E16" s="1195">
        <v>4306.16</v>
      </c>
      <c r="F16" s="1195">
        <v>4369.8530000000001</v>
      </c>
      <c r="G16" s="1195">
        <v>4728.4809999999998</v>
      </c>
      <c r="H16" s="1150">
        <f t="shared" si="21"/>
        <v>358.6279999999997</v>
      </c>
      <c r="I16" s="1151">
        <f t="shared" si="22"/>
        <v>8.2068664552331555E-2</v>
      </c>
      <c r="J16" s="1150">
        <f t="shared" si="23"/>
        <v>422.32099999999991</v>
      </c>
      <c r="K16" s="1151">
        <f t="shared" si="24"/>
        <v>9.8073689783937407E-2</v>
      </c>
      <c r="L16" s="42">
        <f>E16+'07-2021'!L16</f>
        <v>39345.665999999997</v>
      </c>
      <c r="M16" s="42">
        <f>F16+'07-2021'!M16</f>
        <v>39845.336000000003</v>
      </c>
      <c r="N16" s="42">
        <f>G16+'07-2021'!N16</f>
        <v>42246.67</v>
      </c>
      <c r="O16" s="1150">
        <f t="shared" si="25"/>
        <v>2401.3339999999953</v>
      </c>
      <c r="P16" s="1151">
        <f t="shared" si="26"/>
        <v>6.0266375969322862E-2</v>
      </c>
      <c r="Q16" s="1150">
        <f t="shared" si="27"/>
        <v>2901.0040000000008</v>
      </c>
      <c r="R16" s="1205">
        <f t="shared" si="28"/>
        <v>7.3731221121025148E-2</v>
      </c>
    </row>
  </sheetData>
  <mergeCells count="16">
    <mergeCell ref="L3:R3"/>
    <mergeCell ref="H4:I4"/>
    <mergeCell ref="J4:K4"/>
    <mergeCell ref="O4:P4"/>
    <mergeCell ref="Q4:R4"/>
    <mergeCell ref="E3:K3"/>
    <mergeCell ref="A7:A16"/>
    <mergeCell ref="B7:B16"/>
    <mergeCell ref="C8:C9"/>
    <mergeCell ref="C10:C11"/>
    <mergeCell ref="C12:C13"/>
    <mergeCell ref="B1:D1"/>
    <mergeCell ref="A3:A5"/>
    <mergeCell ref="B3:B5"/>
    <mergeCell ref="C3:C5"/>
    <mergeCell ref="D3:D5"/>
  </mergeCells>
  <pageMargins left="0" right="0" top="0" bottom="0" header="0.31496062992125984" footer="0.31496062992125984"/>
  <pageSetup paperSize="9" scale="62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"/>
  <sheetViews>
    <sheetView view="pageBreakPreview" zoomScale="80" zoomScaleNormal="100" zoomScaleSheetLayoutView="80" workbookViewId="0">
      <selection activeCell="I21" sqref="I21"/>
    </sheetView>
  </sheetViews>
  <sheetFormatPr defaultRowHeight="15"/>
  <cols>
    <col min="1" max="1" width="6.140625" customWidth="1"/>
    <col min="2" max="2" width="31.85546875" customWidth="1"/>
    <col min="3" max="3" width="18.42578125" customWidth="1"/>
    <col min="4" max="4" width="9.28515625" bestFit="1" customWidth="1"/>
    <col min="5" max="5" width="10.140625" customWidth="1"/>
    <col min="6" max="9" width="14" bestFit="1" customWidth="1"/>
    <col min="10" max="10" width="10.42578125" customWidth="1"/>
    <col min="11" max="11" width="10.28515625" customWidth="1"/>
    <col min="12" max="12" width="11.42578125" customWidth="1"/>
    <col min="13" max="13" width="11.5703125" customWidth="1"/>
    <col min="14" max="14" width="12.7109375" customWidth="1"/>
    <col min="15" max="15" width="10.7109375" customWidth="1"/>
    <col min="16" max="16" width="10.42578125" customWidth="1"/>
    <col min="17" max="17" width="10.140625" customWidth="1"/>
    <col min="18" max="18" width="11.140625" customWidth="1"/>
  </cols>
  <sheetData>
    <row r="1" spans="1:18">
      <c r="B1" s="1279" t="s">
        <v>323</v>
      </c>
      <c r="C1" s="1279"/>
      <c r="D1" s="1279"/>
      <c r="E1" s="216"/>
      <c r="F1" s="239"/>
      <c r="G1" s="1194"/>
      <c r="H1" s="80"/>
      <c r="I1" s="80"/>
      <c r="J1" s="80"/>
      <c r="K1" s="80"/>
      <c r="L1" s="6"/>
      <c r="M1" s="6"/>
      <c r="N1" s="6"/>
      <c r="O1" s="80"/>
      <c r="P1" s="80"/>
      <c r="Q1" s="80"/>
      <c r="R1" s="80"/>
    </row>
    <row r="2" spans="1:18">
      <c r="B2" s="1230"/>
      <c r="C2" s="6"/>
      <c r="D2" s="6"/>
      <c r="E2" s="6"/>
      <c r="F2" s="6"/>
      <c r="G2" s="1193"/>
      <c r="H2" s="445"/>
      <c r="I2" s="80"/>
      <c r="J2" s="80"/>
      <c r="K2" s="80"/>
      <c r="L2" s="6"/>
      <c r="M2" s="6"/>
      <c r="N2" s="6"/>
      <c r="O2" s="80"/>
      <c r="P2" s="80"/>
      <c r="Q2" s="80"/>
      <c r="R2" s="80"/>
    </row>
    <row r="3" spans="1:18">
      <c r="A3" s="1286" t="s">
        <v>30</v>
      </c>
      <c r="B3" s="1286" t="s">
        <v>29</v>
      </c>
      <c r="C3" s="1286" t="s">
        <v>27</v>
      </c>
      <c r="D3" s="1286" t="s">
        <v>28</v>
      </c>
      <c r="E3" s="1273" t="s">
        <v>44</v>
      </c>
      <c r="F3" s="1274"/>
      <c r="G3" s="1274"/>
      <c r="H3" s="1274"/>
      <c r="I3" s="1274"/>
      <c r="J3" s="1274"/>
      <c r="K3" s="1274"/>
      <c r="L3" s="1274" t="s">
        <v>43</v>
      </c>
      <c r="M3" s="1274"/>
      <c r="N3" s="1274"/>
      <c r="O3" s="1274"/>
      <c r="P3" s="1274"/>
      <c r="Q3" s="1274"/>
      <c r="R3" s="1274"/>
    </row>
    <row r="4" spans="1:18" ht="25.5" customHeight="1">
      <c r="A4" s="1286" t="s">
        <v>30</v>
      </c>
      <c r="B4" s="1286" t="s">
        <v>29</v>
      </c>
      <c r="C4" s="1286" t="s">
        <v>27</v>
      </c>
      <c r="D4" s="1286" t="s">
        <v>28</v>
      </c>
      <c r="E4" s="1247" t="s">
        <v>317</v>
      </c>
      <c r="F4" s="1247" t="s">
        <v>318</v>
      </c>
      <c r="G4" s="1247" t="s">
        <v>319</v>
      </c>
      <c r="H4" s="1288" t="s">
        <v>320</v>
      </c>
      <c r="I4" s="1288"/>
      <c r="J4" s="1288" t="s">
        <v>321</v>
      </c>
      <c r="K4" s="1288"/>
      <c r="L4" s="1247" t="s">
        <v>317</v>
      </c>
      <c r="M4" s="1247" t="s">
        <v>318</v>
      </c>
      <c r="N4" s="1247" t="s">
        <v>319</v>
      </c>
      <c r="O4" s="1288" t="s">
        <v>320</v>
      </c>
      <c r="P4" s="1288"/>
      <c r="Q4" s="1288" t="s">
        <v>321</v>
      </c>
      <c r="R4" s="1288"/>
    </row>
    <row r="5" spans="1:18">
      <c r="A5" s="1286"/>
      <c r="B5" s="1286"/>
      <c r="C5" s="1286"/>
      <c r="D5" s="1286"/>
      <c r="E5" s="1247" t="s">
        <v>14</v>
      </c>
      <c r="F5" s="1247" t="s">
        <v>14</v>
      </c>
      <c r="G5" s="1247" t="s">
        <v>14</v>
      </c>
      <c r="H5" s="1248" t="s">
        <v>14</v>
      </c>
      <c r="I5" s="1248" t="s">
        <v>26</v>
      </c>
      <c r="J5" s="1248" t="s">
        <v>14</v>
      </c>
      <c r="K5" s="1248" t="s">
        <v>26</v>
      </c>
      <c r="L5" s="1247" t="s">
        <v>14</v>
      </c>
      <c r="M5" s="1247" t="s">
        <v>14</v>
      </c>
      <c r="N5" s="1247" t="s">
        <v>14</v>
      </c>
      <c r="O5" s="1248" t="s">
        <v>14</v>
      </c>
      <c r="P5" s="1248" t="s">
        <v>26</v>
      </c>
      <c r="Q5" s="1248" t="s">
        <v>14</v>
      </c>
      <c r="R5" s="1248" t="s">
        <v>26</v>
      </c>
    </row>
    <row r="6" spans="1:18" ht="15.75" thickBot="1">
      <c r="A6" s="1228">
        <v>1</v>
      </c>
      <c r="B6" s="1228">
        <v>2</v>
      </c>
      <c r="C6" s="1228">
        <v>3</v>
      </c>
      <c r="D6" s="1228">
        <v>4</v>
      </c>
      <c r="E6" s="1243">
        <v>7</v>
      </c>
      <c r="F6" s="1243">
        <v>6</v>
      </c>
      <c r="G6" s="1243">
        <v>7</v>
      </c>
      <c r="H6" s="1243">
        <v>8</v>
      </c>
      <c r="I6" s="1243">
        <v>9</v>
      </c>
      <c r="J6" s="1243">
        <v>10</v>
      </c>
      <c r="K6" s="1243">
        <v>11</v>
      </c>
      <c r="L6" s="1243">
        <v>12</v>
      </c>
      <c r="M6" s="1243">
        <v>13</v>
      </c>
      <c r="N6" s="1243">
        <v>14</v>
      </c>
      <c r="O6" s="1243">
        <v>15</v>
      </c>
      <c r="P6" s="1243">
        <v>16</v>
      </c>
      <c r="Q6" s="1243">
        <v>17</v>
      </c>
      <c r="R6" s="1243">
        <v>18</v>
      </c>
    </row>
    <row r="7" spans="1:18" ht="15" customHeight="1">
      <c r="A7" s="1281">
        <v>18</v>
      </c>
      <c r="B7" s="1284" t="s">
        <v>324</v>
      </c>
      <c r="C7" s="1229" t="s">
        <v>105</v>
      </c>
      <c r="D7" s="1229" t="s">
        <v>14</v>
      </c>
      <c r="E7" s="1196">
        <v>5519.402</v>
      </c>
      <c r="F7" s="1196">
        <v>5574.4470000000001</v>
      </c>
      <c r="G7" s="1196">
        <v>6283.4780000000001</v>
      </c>
      <c r="H7" s="1150">
        <f>G7-F7</f>
        <v>709.03099999999995</v>
      </c>
      <c r="I7" s="1151">
        <f>IF(F7=0," ",H7/F7)</f>
        <v>0.1271930650699522</v>
      </c>
      <c r="J7" s="1150">
        <f>G7-E7</f>
        <v>764.07600000000002</v>
      </c>
      <c r="K7" s="1151">
        <f>IF(E7=0," ",J7/E7)</f>
        <v>0.13843456229497325</v>
      </c>
      <c r="L7" s="42">
        <f>E7+'08-2021'!L7</f>
        <v>54244.021999999997</v>
      </c>
      <c r="M7" s="42">
        <f>F7+'08-2021'!M7</f>
        <v>54808.740000000005</v>
      </c>
      <c r="N7" s="42">
        <f>G7+'08-2021'!N7</f>
        <v>57487.397000000004</v>
      </c>
      <c r="O7" s="1202">
        <f>N7-M7</f>
        <v>2678.6569999999992</v>
      </c>
      <c r="P7" s="1203">
        <f>IF(M7=0," ",O7/M7)</f>
        <v>4.8872807512086558E-2</v>
      </c>
      <c r="Q7" s="1202">
        <f>N7-L7</f>
        <v>3243.3750000000073</v>
      </c>
      <c r="R7" s="1204">
        <f>IF(L7=0," ",Q7/L7)</f>
        <v>5.9792303011749523E-2</v>
      </c>
    </row>
    <row r="8" spans="1:18">
      <c r="A8" s="1281"/>
      <c r="B8" s="1284"/>
      <c r="C8" s="1283" t="s">
        <v>15</v>
      </c>
      <c r="D8" s="1229" t="s">
        <v>14</v>
      </c>
      <c r="E8" s="1197">
        <v>573.51499999999999</v>
      </c>
      <c r="F8" s="1197">
        <v>654</v>
      </c>
      <c r="G8" s="1197">
        <v>550.08699999999999</v>
      </c>
      <c r="H8" s="1150">
        <f t="shared" ref="H8" si="0">G8-F8</f>
        <v>-103.91300000000001</v>
      </c>
      <c r="I8" s="1151">
        <f t="shared" ref="I8" si="1">IF(F8=0," ",H8/F8)</f>
        <v>-0.15888837920489299</v>
      </c>
      <c r="J8" s="1150">
        <f>G8-E8</f>
        <v>-23.427999999999997</v>
      </c>
      <c r="K8" s="1151">
        <f>IF(E8=0," ",J8/E8)</f>
        <v>-4.0849846996155285E-2</v>
      </c>
      <c r="L8" s="42">
        <f>E8+'08-2021'!L8</f>
        <v>6019.4859999999999</v>
      </c>
      <c r="M8" s="42">
        <f>F8+'08-2021'!M8</f>
        <v>6109.9579999999996</v>
      </c>
      <c r="N8" s="42">
        <f>G8+'08-2021'!N8</f>
        <v>5635.0609999999997</v>
      </c>
      <c r="O8" s="1150">
        <f t="shared" ref="O8" si="2">N8-M8</f>
        <v>-474.89699999999993</v>
      </c>
      <c r="P8" s="1151">
        <f t="shared" ref="P8" si="3">IF(M8=0," ",O8/M8)</f>
        <v>-7.7725084198614777E-2</v>
      </c>
      <c r="Q8" s="1150">
        <f t="shared" ref="Q8" si="4">N8-L8</f>
        <v>-384.42500000000018</v>
      </c>
      <c r="R8" s="1205">
        <f t="shared" ref="R8" si="5">IF(L8=0," ",Q8/L8)</f>
        <v>-6.3863426212802915E-2</v>
      </c>
    </row>
    <row r="9" spans="1:18">
      <c r="A9" s="1281"/>
      <c r="B9" s="1284"/>
      <c r="C9" s="1283"/>
      <c r="D9" s="1229" t="s">
        <v>16</v>
      </c>
      <c r="E9" s="1199">
        <f>E8/(E7-E15)</f>
        <v>0.11136434158501779</v>
      </c>
      <c r="F9" s="1199">
        <f>F8/(F7-F15)</f>
        <v>0.1259036813735899</v>
      </c>
      <c r="G9" s="1199">
        <f>G8/(G7-G15)</f>
        <v>9.4589933233508006E-2</v>
      </c>
      <c r="H9" s="1155"/>
      <c r="I9" s="1156">
        <f>G9-F9</f>
        <v>-3.1313748140081893E-2</v>
      </c>
      <c r="J9" s="1157"/>
      <c r="K9" s="1156">
        <f>G9-E9</f>
        <v>-1.6774408351509784E-2</v>
      </c>
      <c r="L9" s="1246">
        <f>L8/(L7-L15)</f>
        <v>0.120530702351927</v>
      </c>
      <c r="M9" s="1246">
        <f>M8/(M7-M15)</f>
        <v>0.12099946722241516</v>
      </c>
      <c r="N9" s="1246">
        <f>N8/(N7-N15)</f>
        <v>0.10602728584074832</v>
      </c>
      <c r="O9" s="1155"/>
      <c r="P9" s="1156">
        <f>N9-M9</f>
        <v>-1.4972181381666838E-2</v>
      </c>
      <c r="Q9" s="1157"/>
      <c r="R9" s="1206">
        <f>N9-L9</f>
        <v>-1.4503416511178688E-2</v>
      </c>
    </row>
    <row r="10" spans="1:18" ht="15" hidden="1" customHeight="1">
      <c r="A10" s="1281"/>
      <c r="B10" s="1284"/>
      <c r="C10" s="1283" t="s">
        <v>17</v>
      </c>
      <c r="D10" s="1229" t="s">
        <v>14</v>
      </c>
      <c r="E10" s="1197" t="e">
        <f>#REF!</f>
        <v>#REF!</v>
      </c>
      <c r="F10" s="1197" t="e">
        <f>#REF!</f>
        <v>#REF!</v>
      </c>
      <c r="G10" s="1197" t="e">
        <f>#REF!</f>
        <v>#REF!</v>
      </c>
      <c r="H10" s="1150" t="e">
        <f t="shared" ref="H10" si="6">G10-F10</f>
        <v>#REF!</v>
      </c>
      <c r="I10" s="1151" t="e">
        <f t="shared" ref="I10" si="7">IF(F10=0," ",H10/F10)</f>
        <v>#REF!</v>
      </c>
      <c r="J10" s="1150" t="e">
        <f>G10-E10</f>
        <v>#REF!</v>
      </c>
      <c r="K10" s="1151" t="e">
        <f>IF(E10=0," ",J10/E10)</f>
        <v>#REF!</v>
      </c>
      <c r="L10" s="42" t="e">
        <f t="shared" ref="L10:N10" si="8">E10</f>
        <v>#REF!</v>
      </c>
      <c r="M10" s="42" t="e">
        <f t="shared" si="8"/>
        <v>#REF!</v>
      </c>
      <c r="N10" s="42" t="e">
        <f t="shared" si="8"/>
        <v>#REF!</v>
      </c>
      <c r="O10" s="1150" t="e">
        <f t="shared" ref="O10" si="9">N10-M10</f>
        <v>#REF!</v>
      </c>
      <c r="P10" s="1151" t="e">
        <f t="shared" ref="P10" si="10">IF(M10=0," ",O10/M10)</f>
        <v>#REF!</v>
      </c>
      <c r="Q10" s="1150" t="e">
        <f t="shared" ref="Q10" si="11">N10-L10</f>
        <v>#REF!</v>
      </c>
      <c r="R10" s="1205" t="e">
        <f t="shared" ref="R10" si="12">IF(L10=0," ",Q10/L10)</f>
        <v>#REF!</v>
      </c>
    </row>
    <row r="11" spans="1:18" ht="15" hidden="1" customHeight="1">
      <c r="A11" s="1281"/>
      <c r="B11" s="1284"/>
      <c r="C11" s="1283"/>
      <c r="D11" s="1229" t="s">
        <v>16</v>
      </c>
      <c r="E11" s="1199" t="e">
        <f>E10/E7</f>
        <v>#REF!</v>
      </c>
      <c r="F11" s="1199" t="e">
        <f>F10/F7</f>
        <v>#REF!</v>
      </c>
      <c r="G11" s="1199" t="e">
        <f>G10/G7</f>
        <v>#REF!</v>
      </c>
      <c r="H11" s="1155"/>
      <c r="I11" s="1156" t="e">
        <f>G11-F11</f>
        <v>#REF!</v>
      </c>
      <c r="J11" s="1157"/>
      <c r="K11" s="1156" t="e">
        <f>G11-E11</f>
        <v>#REF!</v>
      </c>
      <c r="L11" s="1200" t="e">
        <f>L10/L7</f>
        <v>#REF!</v>
      </c>
      <c r="M11" s="1200" t="e">
        <f>M10/M7</f>
        <v>#REF!</v>
      </c>
      <c r="N11" s="1200" t="e">
        <f>N10/N7</f>
        <v>#REF!</v>
      </c>
      <c r="O11" s="1155"/>
      <c r="P11" s="1156" t="e">
        <f>N11-M11</f>
        <v>#REF!</v>
      </c>
      <c r="Q11" s="1157"/>
      <c r="R11" s="1206" t="e">
        <f>N11-L11</f>
        <v>#REF!</v>
      </c>
    </row>
    <row r="12" spans="1:18" ht="15" hidden="1" customHeight="1">
      <c r="A12" s="1281"/>
      <c r="B12" s="1284"/>
      <c r="C12" s="1283" t="s">
        <v>18</v>
      </c>
      <c r="D12" s="1229" t="s">
        <v>14</v>
      </c>
      <c r="E12" s="1197" t="e">
        <f>E8-E10</f>
        <v>#REF!</v>
      </c>
      <c r="F12" s="1197" t="e">
        <f>F8-F10</f>
        <v>#REF!</v>
      </c>
      <c r="G12" s="1197" t="e">
        <f>G8-G10</f>
        <v>#REF!</v>
      </c>
      <c r="H12" s="1150" t="e">
        <f t="shared" ref="H12" si="13">G12-F12</f>
        <v>#REF!</v>
      </c>
      <c r="I12" s="1151" t="e">
        <f t="shared" ref="I12" si="14">IF(F12=0," ",H12/F12)</f>
        <v>#REF!</v>
      </c>
      <c r="J12" s="1150" t="e">
        <f>G12-E12</f>
        <v>#REF!</v>
      </c>
      <c r="K12" s="1151" t="e">
        <f>IF(E12=0," ",J12/E12)</f>
        <v>#REF!</v>
      </c>
      <c r="L12" s="42" t="e">
        <f t="shared" ref="L12:N12" si="15">E12</f>
        <v>#REF!</v>
      </c>
      <c r="M12" s="42" t="e">
        <f t="shared" si="15"/>
        <v>#REF!</v>
      </c>
      <c r="N12" s="42" t="e">
        <f t="shared" si="15"/>
        <v>#REF!</v>
      </c>
      <c r="O12" s="1150" t="e">
        <f t="shared" ref="O12" si="16">N12-M12</f>
        <v>#REF!</v>
      </c>
      <c r="P12" s="1151" t="e">
        <f t="shared" ref="P12" si="17">IF(M12=0," ",O12/M12)</f>
        <v>#REF!</v>
      </c>
      <c r="Q12" s="1150" t="e">
        <f t="shared" ref="Q12" si="18">N12-L12</f>
        <v>#REF!</v>
      </c>
      <c r="R12" s="1205" t="e">
        <f t="shared" ref="R12" si="19">IF(L12=0," ",Q12/L12)</f>
        <v>#REF!</v>
      </c>
    </row>
    <row r="13" spans="1:18" ht="15" hidden="1" customHeight="1">
      <c r="A13" s="1281"/>
      <c r="B13" s="1284"/>
      <c r="C13" s="1283"/>
      <c r="D13" s="1229" t="s">
        <v>16</v>
      </c>
      <c r="E13" s="1199" t="e">
        <f>E12/E7</f>
        <v>#REF!</v>
      </c>
      <c r="F13" s="1199" t="e">
        <f>F12/F7</f>
        <v>#REF!</v>
      </c>
      <c r="G13" s="1199" t="e">
        <f>G12/G7</f>
        <v>#REF!</v>
      </c>
      <c r="H13" s="1155"/>
      <c r="I13" s="1156" t="e">
        <f>G13-F13</f>
        <v>#REF!</v>
      </c>
      <c r="J13" s="1157"/>
      <c r="K13" s="1156" t="e">
        <f>G13-E13</f>
        <v>#REF!</v>
      </c>
      <c r="L13" s="1200" t="e">
        <f>L12/L7</f>
        <v>#REF!</v>
      </c>
      <c r="M13" s="1200" t="e">
        <f>M12/M7</f>
        <v>#REF!</v>
      </c>
      <c r="N13" s="1200" t="e">
        <f>N12/N7</f>
        <v>#REF!</v>
      </c>
      <c r="O13" s="1155"/>
      <c r="P13" s="1156" t="e">
        <f>N13-M13</f>
        <v>#REF!</v>
      </c>
      <c r="Q13" s="1157"/>
      <c r="R13" s="1206" t="e">
        <f>N13-L13</f>
        <v>#REF!</v>
      </c>
    </row>
    <row r="14" spans="1:18" ht="71.25">
      <c r="A14" s="1281"/>
      <c r="B14" s="1284"/>
      <c r="C14" s="443" t="s">
        <v>111</v>
      </c>
      <c r="D14" s="1229" t="s">
        <v>14</v>
      </c>
      <c r="E14" s="1160">
        <f>E15+E16</f>
        <v>4945.8869999999997</v>
      </c>
      <c r="F14" s="1160">
        <f>F15+F16</f>
        <v>4920.4470000000001</v>
      </c>
      <c r="G14" s="1160">
        <f>G15+G16</f>
        <v>5733.3909999999996</v>
      </c>
      <c r="H14" s="1150">
        <f t="shared" ref="H14:H16" si="20">G14-F14</f>
        <v>812.94399999999951</v>
      </c>
      <c r="I14" s="1151">
        <f t="shared" ref="I14:I16" si="21">IF(F14=0," ",H14/F14)</f>
        <v>0.16521750970999169</v>
      </c>
      <c r="J14" s="1150">
        <f t="shared" ref="J14:J16" si="22">G14-E14</f>
        <v>787.50399999999991</v>
      </c>
      <c r="K14" s="1151">
        <f t="shared" ref="K14:K16" si="23">IF(E14=0," ",J14/E14)</f>
        <v>0.1592240178556445</v>
      </c>
      <c r="L14" s="42">
        <f>E14+'08-2021'!L14</f>
        <v>48224.555</v>
      </c>
      <c r="M14" s="42">
        <f>F14+'08-2021'!M14</f>
        <v>48698.78</v>
      </c>
      <c r="N14" s="42">
        <f>G14+'08-2021'!N14</f>
        <v>51852.2</v>
      </c>
      <c r="O14" s="1150">
        <f t="shared" ref="O14:O16" si="24">N14-M14</f>
        <v>3153.4199999999983</v>
      </c>
      <c r="P14" s="1151">
        <f t="shared" ref="P14:P16" si="25">IF(M14=0," ",O14/M14)</f>
        <v>6.4753572882113239E-2</v>
      </c>
      <c r="Q14" s="1150">
        <f t="shared" ref="Q14:Q16" si="26">N14-L14</f>
        <v>3627.6449999999968</v>
      </c>
      <c r="R14" s="1205">
        <f t="shared" ref="R14:R16" si="27">IF(L14=0," ",Q14/L14)</f>
        <v>7.5224022284912664E-2</v>
      </c>
    </row>
    <row r="15" spans="1:18">
      <c r="A15" s="1281"/>
      <c r="B15" s="1284"/>
      <c r="C15" s="444" t="s">
        <v>315</v>
      </c>
      <c r="D15" s="1229" t="s">
        <v>14</v>
      </c>
      <c r="E15" s="1197">
        <v>369.50400000000002</v>
      </c>
      <c r="F15" s="1197">
        <v>380</v>
      </c>
      <c r="G15" s="1197">
        <v>467.98599999999999</v>
      </c>
      <c r="H15" s="1150">
        <f t="shared" si="20"/>
        <v>87.98599999999999</v>
      </c>
      <c r="I15" s="1151">
        <f t="shared" si="21"/>
        <v>0.23154210526315785</v>
      </c>
      <c r="J15" s="1150">
        <f t="shared" si="22"/>
        <v>98.481999999999971</v>
      </c>
      <c r="K15" s="1151">
        <f t="shared" si="23"/>
        <v>0.26652485494067713</v>
      </c>
      <c r="L15" s="42">
        <f>E15+'08-2021'!L15</f>
        <v>4302.5060000000003</v>
      </c>
      <c r="M15" s="42">
        <f>F15+'08-2021'!M15</f>
        <v>4312.9970000000003</v>
      </c>
      <c r="N15" s="42">
        <f>G15+'08-2021'!N15</f>
        <v>4340.125</v>
      </c>
      <c r="O15" s="1150">
        <f t="shared" si="24"/>
        <v>27.127999999999702</v>
      </c>
      <c r="P15" s="1151">
        <f t="shared" si="25"/>
        <v>6.2898258449981996E-3</v>
      </c>
      <c r="Q15" s="1150">
        <f t="shared" si="26"/>
        <v>37.618999999999687</v>
      </c>
      <c r="R15" s="1205">
        <f t="shared" si="27"/>
        <v>8.743509015443485E-3</v>
      </c>
    </row>
    <row r="16" spans="1:18" ht="71.25">
      <c r="A16" s="1281"/>
      <c r="B16" s="1284"/>
      <c r="C16" s="443" t="s">
        <v>106</v>
      </c>
      <c r="D16" s="1229" t="s">
        <v>14</v>
      </c>
      <c r="E16" s="1195">
        <v>4576.3829999999998</v>
      </c>
      <c r="F16" s="1195">
        <v>4540.4470000000001</v>
      </c>
      <c r="G16" s="1195">
        <v>5265.4049999999997</v>
      </c>
      <c r="H16" s="1150">
        <f t="shared" si="20"/>
        <v>724.95799999999963</v>
      </c>
      <c r="I16" s="1151">
        <f t="shared" si="21"/>
        <v>0.15966665837086075</v>
      </c>
      <c r="J16" s="1150">
        <f t="shared" si="22"/>
        <v>689.02199999999993</v>
      </c>
      <c r="K16" s="1151">
        <f t="shared" si="23"/>
        <v>0.15056038797452048</v>
      </c>
      <c r="L16" s="42">
        <f>E16+'08-2021'!L16</f>
        <v>43922.048999999999</v>
      </c>
      <c r="M16" s="42">
        <f>F16+'08-2021'!M16</f>
        <v>44385.783000000003</v>
      </c>
      <c r="N16" s="42">
        <f>G16+'08-2021'!N16</f>
        <v>47512.074999999997</v>
      </c>
      <c r="O16" s="1150">
        <f t="shared" si="24"/>
        <v>3126.291999999994</v>
      </c>
      <c r="P16" s="1151">
        <f t="shared" si="25"/>
        <v>7.0434535310551896E-2</v>
      </c>
      <c r="Q16" s="1150">
        <f t="shared" si="26"/>
        <v>3590.025999999998</v>
      </c>
      <c r="R16" s="1205">
        <f t="shared" si="27"/>
        <v>8.1736305152794633E-2</v>
      </c>
    </row>
  </sheetData>
  <mergeCells count="16">
    <mergeCell ref="L3:R3"/>
    <mergeCell ref="H4:I4"/>
    <mergeCell ref="J4:K4"/>
    <mergeCell ref="O4:P4"/>
    <mergeCell ref="Q4:R4"/>
    <mergeCell ref="E3:K3"/>
    <mergeCell ref="A7:A16"/>
    <mergeCell ref="B7:B16"/>
    <mergeCell ref="C8:C9"/>
    <mergeCell ref="C10:C11"/>
    <mergeCell ref="C12:C13"/>
    <mergeCell ref="B1:D1"/>
    <mergeCell ref="A3:A5"/>
    <mergeCell ref="B3:B5"/>
    <mergeCell ref="C3:C5"/>
    <mergeCell ref="D3:D5"/>
  </mergeCells>
  <pageMargins left="0" right="0" top="0" bottom="0" header="0.31496062992125984" footer="0.31496062992125984"/>
  <pageSetup paperSize="9" scale="62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"/>
  <sheetViews>
    <sheetView view="pageBreakPreview" zoomScaleNormal="100" zoomScaleSheetLayoutView="100" workbookViewId="0">
      <selection activeCell="G17" sqref="G17"/>
    </sheetView>
  </sheetViews>
  <sheetFormatPr defaultRowHeight="15"/>
  <cols>
    <col min="1" max="1" width="6.140625" customWidth="1"/>
    <col min="2" max="2" width="31.85546875" customWidth="1"/>
    <col min="3" max="3" width="18.42578125" customWidth="1"/>
    <col min="4" max="4" width="9.28515625" bestFit="1" customWidth="1"/>
    <col min="5" max="5" width="10.140625" customWidth="1"/>
    <col min="6" max="8" width="14" bestFit="1" customWidth="1"/>
    <col min="9" max="9" width="10.28515625" customWidth="1"/>
    <col min="10" max="10" width="10.42578125" customWidth="1"/>
    <col min="11" max="11" width="10.28515625" customWidth="1"/>
    <col min="12" max="12" width="11.42578125" customWidth="1"/>
    <col min="13" max="13" width="11.5703125" customWidth="1"/>
    <col min="14" max="14" width="12.7109375" customWidth="1"/>
    <col min="15" max="15" width="10.7109375" customWidth="1"/>
    <col min="16" max="16" width="10.42578125" customWidth="1"/>
    <col min="17" max="17" width="10.140625" customWidth="1"/>
    <col min="18" max="18" width="11.140625" customWidth="1"/>
  </cols>
  <sheetData>
    <row r="1" spans="1:18">
      <c r="B1" s="1279" t="s">
        <v>323</v>
      </c>
      <c r="C1" s="1279"/>
      <c r="D1" s="1279"/>
      <c r="E1" s="216"/>
      <c r="F1" s="239"/>
      <c r="G1" s="1194"/>
      <c r="H1" s="80"/>
      <c r="I1" s="80"/>
      <c r="J1" s="80"/>
      <c r="K1" s="80"/>
      <c r="L1" s="6"/>
      <c r="M1" s="6"/>
      <c r="N1" s="6"/>
      <c r="O1" s="80"/>
      <c r="P1" s="80"/>
      <c r="Q1" s="80"/>
      <c r="R1" s="80"/>
    </row>
    <row r="2" spans="1:18">
      <c r="B2" s="1233"/>
      <c r="C2" s="6"/>
      <c r="D2" s="6"/>
      <c r="E2" s="6"/>
      <c r="F2" s="6"/>
      <c r="G2" s="1193"/>
      <c r="H2" s="445"/>
      <c r="I2" s="80"/>
      <c r="J2" s="80"/>
      <c r="K2" s="80"/>
      <c r="L2" s="6"/>
      <c r="M2" s="6"/>
      <c r="N2" s="6"/>
      <c r="O2" s="80"/>
      <c r="P2" s="80"/>
      <c r="Q2" s="80"/>
      <c r="R2" s="80"/>
    </row>
    <row r="3" spans="1:18">
      <c r="A3" s="1286" t="s">
        <v>30</v>
      </c>
      <c r="B3" s="1286" t="s">
        <v>29</v>
      </c>
      <c r="C3" s="1286" t="s">
        <v>27</v>
      </c>
      <c r="D3" s="1286" t="s">
        <v>28</v>
      </c>
      <c r="E3" s="1273" t="s">
        <v>47</v>
      </c>
      <c r="F3" s="1274"/>
      <c r="G3" s="1274"/>
      <c r="H3" s="1274"/>
      <c r="I3" s="1274"/>
      <c r="J3" s="1274"/>
      <c r="K3" s="1274"/>
      <c r="L3" s="1274" t="s">
        <v>43</v>
      </c>
      <c r="M3" s="1274"/>
      <c r="N3" s="1274"/>
      <c r="O3" s="1274"/>
      <c r="P3" s="1274"/>
      <c r="Q3" s="1274"/>
      <c r="R3" s="1274"/>
    </row>
    <row r="4" spans="1:18" ht="25.5" customHeight="1">
      <c r="A4" s="1286" t="s">
        <v>30</v>
      </c>
      <c r="B4" s="1286" t="s">
        <v>29</v>
      </c>
      <c r="C4" s="1286" t="s">
        <v>27</v>
      </c>
      <c r="D4" s="1286" t="s">
        <v>28</v>
      </c>
      <c r="E4" s="1247" t="s">
        <v>317</v>
      </c>
      <c r="F4" s="1247" t="s">
        <v>318</v>
      </c>
      <c r="G4" s="1247" t="s">
        <v>319</v>
      </c>
      <c r="H4" s="1288" t="s">
        <v>320</v>
      </c>
      <c r="I4" s="1288"/>
      <c r="J4" s="1288" t="s">
        <v>321</v>
      </c>
      <c r="K4" s="1288"/>
      <c r="L4" s="1247" t="s">
        <v>317</v>
      </c>
      <c r="M4" s="1247" t="s">
        <v>318</v>
      </c>
      <c r="N4" s="1247" t="s">
        <v>319</v>
      </c>
      <c r="O4" s="1288" t="s">
        <v>320</v>
      </c>
      <c r="P4" s="1288"/>
      <c r="Q4" s="1288" t="s">
        <v>321</v>
      </c>
      <c r="R4" s="1288"/>
    </row>
    <row r="5" spans="1:18">
      <c r="A5" s="1286"/>
      <c r="B5" s="1286"/>
      <c r="C5" s="1286"/>
      <c r="D5" s="1286"/>
      <c r="E5" s="1247" t="s">
        <v>14</v>
      </c>
      <c r="F5" s="1247" t="s">
        <v>14</v>
      </c>
      <c r="G5" s="1247" t="s">
        <v>14</v>
      </c>
      <c r="H5" s="1248" t="s">
        <v>14</v>
      </c>
      <c r="I5" s="1248" t="s">
        <v>26</v>
      </c>
      <c r="J5" s="1248" t="s">
        <v>14</v>
      </c>
      <c r="K5" s="1248" t="s">
        <v>26</v>
      </c>
      <c r="L5" s="1247" t="s">
        <v>14</v>
      </c>
      <c r="M5" s="1247" t="s">
        <v>14</v>
      </c>
      <c r="N5" s="1247" t="s">
        <v>14</v>
      </c>
      <c r="O5" s="1248" t="s">
        <v>14</v>
      </c>
      <c r="P5" s="1248" t="s">
        <v>26</v>
      </c>
      <c r="Q5" s="1248" t="s">
        <v>14</v>
      </c>
      <c r="R5" s="1248" t="s">
        <v>26</v>
      </c>
    </row>
    <row r="6" spans="1:18" ht="15.75" thickBot="1">
      <c r="A6" s="1232">
        <v>1</v>
      </c>
      <c r="B6" s="1232">
        <v>2</v>
      </c>
      <c r="C6" s="1232">
        <v>3</v>
      </c>
      <c r="D6" s="1232">
        <v>4</v>
      </c>
      <c r="E6" s="1243">
        <v>7</v>
      </c>
      <c r="F6" s="1243">
        <v>6</v>
      </c>
      <c r="G6" s="1243">
        <v>7</v>
      </c>
      <c r="H6" s="1243">
        <v>8</v>
      </c>
      <c r="I6" s="1243">
        <v>9</v>
      </c>
      <c r="J6" s="1243">
        <v>10</v>
      </c>
      <c r="K6" s="1243">
        <v>11</v>
      </c>
      <c r="L6" s="1243">
        <v>12</v>
      </c>
      <c r="M6" s="1243">
        <v>13</v>
      </c>
      <c r="N6" s="1243">
        <v>14</v>
      </c>
      <c r="O6" s="1243">
        <v>15</v>
      </c>
      <c r="P6" s="1243">
        <v>16</v>
      </c>
      <c r="Q6" s="1243">
        <v>17</v>
      </c>
      <c r="R6" s="1243">
        <v>18</v>
      </c>
    </row>
    <row r="7" spans="1:18" ht="15" customHeight="1">
      <c r="A7" s="1281">
        <v>18</v>
      </c>
      <c r="B7" s="1284" t="s">
        <v>324</v>
      </c>
      <c r="C7" s="1231" t="s">
        <v>105</v>
      </c>
      <c r="D7" s="1231" t="s">
        <v>14</v>
      </c>
      <c r="E7" s="1196">
        <v>6564.94</v>
      </c>
      <c r="F7" s="1196">
        <v>6643.4390000000003</v>
      </c>
      <c r="G7" s="1196">
        <v>6951.1779999999999</v>
      </c>
      <c r="H7" s="1150">
        <f>G7-F7</f>
        <v>307.73899999999958</v>
      </c>
      <c r="I7" s="1151">
        <f>IF(F7=0," ",H7/F7)</f>
        <v>4.6322243645196347E-2</v>
      </c>
      <c r="J7" s="1150">
        <f>G7-E7</f>
        <v>386.23800000000028</v>
      </c>
      <c r="K7" s="1151">
        <f>IF(E7=0," ",J7/E7)</f>
        <v>5.8833439452607383E-2</v>
      </c>
      <c r="L7" s="42">
        <f>E7+'09-2021'!L7</f>
        <v>60808.962</v>
      </c>
      <c r="M7" s="42">
        <f>F7+'09-2021'!M7</f>
        <v>61452.179000000004</v>
      </c>
      <c r="N7" s="42">
        <f>G7+'09-2021'!N7</f>
        <v>64438.575000000004</v>
      </c>
      <c r="O7" s="1202">
        <f>N7-M7</f>
        <v>2986.3960000000006</v>
      </c>
      <c r="P7" s="1203">
        <f>IF(M7=0," ",O7/M7)</f>
        <v>4.8597072530170177E-2</v>
      </c>
      <c r="Q7" s="1202">
        <f>N7-L7</f>
        <v>3629.6130000000048</v>
      </c>
      <c r="R7" s="1204">
        <f>IF(L7=0," ",Q7/L7)</f>
        <v>5.9688784031538065E-2</v>
      </c>
    </row>
    <row r="8" spans="1:18">
      <c r="A8" s="1281"/>
      <c r="B8" s="1284"/>
      <c r="C8" s="1283" t="s">
        <v>15</v>
      </c>
      <c r="D8" s="1231" t="s">
        <v>14</v>
      </c>
      <c r="E8" s="1197">
        <v>842.327</v>
      </c>
      <c r="F8" s="1197">
        <v>803</v>
      </c>
      <c r="G8" s="1197">
        <v>892.84</v>
      </c>
      <c r="H8" s="1150">
        <f>G8-F8</f>
        <v>89.840000000000032</v>
      </c>
      <c r="I8" s="1151">
        <f>IF(F8=0," ",H8/F8)</f>
        <v>0.11188044831880452</v>
      </c>
      <c r="J8" s="1150">
        <f>G8-E8</f>
        <v>50.513000000000034</v>
      </c>
      <c r="K8" s="1151">
        <f>IF(E8=0," ",J8/E8)</f>
        <v>5.9968397071446168E-2</v>
      </c>
      <c r="L8" s="42">
        <f>E8+'09-2021'!L8</f>
        <v>6861.8130000000001</v>
      </c>
      <c r="M8" s="42">
        <f>F8+'09-2021'!M8</f>
        <v>6912.9579999999996</v>
      </c>
      <c r="N8" s="42">
        <f>G8+'09-2021'!N8</f>
        <v>6527.9009999999998</v>
      </c>
      <c r="O8" s="1150">
        <f t="shared" ref="O8" si="0">N8-M8</f>
        <v>-385.05699999999979</v>
      </c>
      <c r="P8" s="1151">
        <f t="shared" ref="P8" si="1">IF(M8=0," ",O8/M8)</f>
        <v>-5.5700757910000294E-2</v>
      </c>
      <c r="Q8" s="1150">
        <f t="shared" ref="Q8" si="2">N8-L8</f>
        <v>-333.91200000000026</v>
      </c>
      <c r="R8" s="1205">
        <f t="shared" ref="R8" si="3">IF(L8=0," ",Q8/L8)</f>
        <v>-4.8662357892877622E-2</v>
      </c>
    </row>
    <row r="9" spans="1:18">
      <c r="A9" s="1281"/>
      <c r="B9" s="1284"/>
      <c r="C9" s="1283"/>
      <c r="D9" s="1231" t="s">
        <v>16</v>
      </c>
      <c r="E9" s="1199">
        <f>E8/(E7-E15)</f>
        <v>0.13781859609516134</v>
      </c>
      <c r="F9" s="1199">
        <f>F8/(F7-F15)</f>
        <v>0.12965333153357933</v>
      </c>
      <c r="G9" s="1199">
        <f>G8/(G7-G15)</f>
        <v>0.1383235405025964</v>
      </c>
      <c r="H9" s="1155"/>
      <c r="I9" s="1156">
        <f>G9-F9</f>
        <v>8.6702089690170736E-3</v>
      </c>
      <c r="J9" s="1157"/>
      <c r="K9" s="1156">
        <f>G9-E9</f>
        <v>5.0494440743506508E-4</v>
      </c>
      <c r="L9" s="1246">
        <f>L8/(L7-L15)</f>
        <v>0.12241571064176357</v>
      </c>
      <c r="M9" s="1246">
        <f>M8/(M7-M15)</f>
        <v>0.12194492416560182</v>
      </c>
      <c r="N9" s="1246">
        <f>N8/(N7-N15)</f>
        <v>0.10952487596304243</v>
      </c>
      <c r="O9" s="1155"/>
      <c r="P9" s="1156">
        <f>N9-M9</f>
        <v>-1.2420048202559389E-2</v>
      </c>
      <c r="Q9" s="1157"/>
      <c r="R9" s="1206">
        <f>N9-L9</f>
        <v>-1.2890834678721139E-2</v>
      </c>
    </row>
    <row r="10" spans="1:18" ht="15" hidden="1" customHeight="1">
      <c r="A10" s="1281"/>
      <c r="B10" s="1284"/>
      <c r="C10" s="1283" t="s">
        <v>17</v>
      </c>
      <c r="D10" s="1231" t="s">
        <v>14</v>
      </c>
      <c r="E10" s="1197" t="e">
        <f>#REF!</f>
        <v>#REF!</v>
      </c>
      <c r="F10" s="1197" t="e">
        <f>#REF!</f>
        <v>#REF!</v>
      </c>
      <c r="G10" s="1197"/>
      <c r="H10" s="1150" t="e">
        <f>G10-F10</f>
        <v>#REF!</v>
      </c>
      <c r="I10" s="1151" t="e">
        <f>IF(F10=0," ",H10/F10)</f>
        <v>#REF!</v>
      </c>
      <c r="J10" s="1150" t="e">
        <f>G10-E10</f>
        <v>#REF!</v>
      </c>
      <c r="K10" s="1151" t="e">
        <f>IF(E10=0," ",J10/E10)</f>
        <v>#REF!</v>
      </c>
      <c r="L10" s="42" t="e">
        <f t="shared" ref="L10" si="4">E10</f>
        <v>#REF!</v>
      </c>
      <c r="M10" s="42" t="e">
        <f>F10</f>
        <v>#REF!</v>
      </c>
      <c r="N10" s="42">
        <f>G10</f>
        <v>0</v>
      </c>
      <c r="O10" s="1150" t="e">
        <f t="shared" ref="O10" si="5">N10-M10</f>
        <v>#REF!</v>
      </c>
      <c r="P10" s="1151" t="e">
        <f t="shared" ref="P10" si="6">IF(M10=0," ",O10/M10)</f>
        <v>#REF!</v>
      </c>
      <c r="Q10" s="1150" t="e">
        <f t="shared" ref="Q10" si="7">N10-L10</f>
        <v>#REF!</v>
      </c>
      <c r="R10" s="1205" t="e">
        <f t="shared" ref="R10" si="8">IF(L10=0," ",Q10/L10)</f>
        <v>#REF!</v>
      </c>
    </row>
    <row r="11" spans="1:18" ht="15" hidden="1" customHeight="1">
      <c r="A11" s="1281"/>
      <c r="B11" s="1284"/>
      <c r="C11" s="1283"/>
      <c r="D11" s="1231" t="s">
        <v>16</v>
      </c>
      <c r="E11" s="1199" t="e">
        <f>E10/E7</f>
        <v>#REF!</v>
      </c>
      <c r="F11" s="1199" t="e">
        <f>F10/F7</f>
        <v>#REF!</v>
      </c>
      <c r="G11" s="1199"/>
      <c r="H11" s="1155"/>
      <c r="I11" s="1156" t="e">
        <f>G11-F11</f>
        <v>#REF!</v>
      </c>
      <c r="J11" s="1157"/>
      <c r="K11" s="1156" t="e">
        <f>G11-E11</f>
        <v>#REF!</v>
      </c>
      <c r="L11" s="1200" t="e">
        <f>L10/L7</f>
        <v>#REF!</v>
      </c>
      <c r="M11" s="1200" t="e">
        <f>M10/M7</f>
        <v>#REF!</v>
      </c>
      <c r="N11" s="1200">
        <f>N10/N7</f>
        <v>0</v>
      </c>
      <c r="O11" s="1155"/>
      <c r="P11" s="1156" t="e">
        <f>N11-M11</f>
        <v>#REF!</v>
      </c>
      <c r="Q11" s="1157"/>
      <c r="R11" s="1206" t="e">
        <f>N11-L11</f>
        <v>#REF!</v>
      </c>
    </row>
    <row r="12" spans="1:18" ht="15" hidden="1" customHeight="1">
      <c r="A12" s="1281"/>
      <c r="B12" s="1284"/>
      <c r="C12" s="1283" t="s">
        <v>18</v>
      </c>
      <c r="D12" s="1231" t="s">
        <v>14</v>
      </c>
      <c r="E12" s="1197" t="e">
        <f>E8-E10</f>
        <v>#REF!</v>
      </c>
      <c r="F12" s="1197" t="e">
        <f>F8-F10</f>
        <v>#REF!</v>
      </c>
      <c r="G12" s="1197"/>
      <c r="H12" s="1150" t="e">
        <f>G12-F12</f>
        <v>#REF!</v>
      </c>
      <c r="I12" s="1151" t="e">
        <f>IF(F12=0," ",H12/F12)</f>
        <v>#REF!</v>
      </c>
      <c r="J12" s="1150" t="e">
        <f>G12-E12</f>
        <v>#REF!</v>
      </c>
      <c r="K12" s="1151" t="e">
        <f>IF(E12=0," ",J12/E12)</f>
        <v>#REF!</v>
      </c>
      <c r="L12" s="42" t="e">
        <f t="shared" ref="L12" si="9">E12</f>
        <v>#REF!</v>
      </c>
      <c r="M12" s="42" t="e">
        <f>F12</f>
        <v>#REF!</v>
      </c>
      <c r="N12" s="42">
        <f>G12</f>
        <v>0</v>
      </c>
      <c r="O12" s="1150" t="e">
        <f t="shared" ref="O12" si="10">N12-M12</f>
        <v>#REF!</v>
      </c>
      <c r="P12" s="1151" t="e">
        <f t="shared" ref="P12" si="11">IF(M12=0," ",O12/M12)</f>
        <v>#REF!</v>
      </c>
      <c r="Q12" s="1150" t="e">
        <f t="shared" ref="Q12" si="12">N12-L12</f>
        <v>#REF!</v>
      </c>
      <c r="R12" s="1205" t="e">
        <f t="shared" ref="R12" si="13">IF(L12=0," ",Q12/L12)</f>
        <v>#REF!</v>
      </c>
    </row>
    <row r="13" spans="1:18" ht="15" hidden="1" customHeight="1">
      <c r="A13" s="1281"/>
      <c r="B13" s="1284"/>
      <c r="C13" s="1283"/>
      <c r="D13" s="1231" t="s">
        <v>16</v>
      </c>
      <c r="E13" s="1199" t="e">
        <f>E12/E7</f>
        <v>#REF!</v>
      </c>
      <c r="F13" s="1199" t="e">
        <f>F12/F7</f>
        <v>#REF!</v>
      </c>
      <c r="G13" s="1199"/>
      <c r="H13" s="1155"/>
      <c r="I13" s="1156" t="e">
        <f>G13-F13</f>
        <v>#REF!</v>
      </c>
      <c r="J13" s="1157"/>
      <c r="K13" s="1156" t="e">
        <f>G13-E13</f>
        <v>#REF!</v>
      </c>
      <c r="L13" s="1200" t="e">
        <f>L12/L7</f>
        <v>#REF!</v>
      </c>
      <c r="M13" s="1200" t="e">
        <f>M12/M7</f>
        <v>#REF!</v>
      </c>
      <c r="N13" s="1200">
        <f>N12/N7</f>
        <v>0</v>
      </c>
      <c r="O13" s="1155"/>
      <c r="P13" s="1156" t="e">
        <f>N13-M13</f>
        <v>#REF!</v>
      </c>
      <c r="Q13" s="1157"/>
      <c r="R13" s="1206" t="e">
        <f>N13-L13</f>
        <v>#REF!</v>
      </c>
    </row>
    <row r="14" spans="1:18" ht="71.25">
      <c r="A14" s="1281"/>
      <c r="B14" s="1284"/>
      <c r="C14" s="443" t="s">
        <v>111</v>
      </c>
      <c r="D14" s="1231" t="s">
        <v>14</v>
      </c>
      <c r="E14" s="1160">
        <f>E15+E16</f>
        <v>5722.6129999999994</v>
      </c>
      <c r="F14" s="1160">
        <f>F15+F16</f>
        <v>5840.4390000000003</v>
      </c>
      <c r="G14" s="1160">
        <f>G15+G16</f>
        <v>6058.3379999999997</v>
      </c>
      <c r="H14" s="1150">
        <f>G14-F14</f>
        <v>217.89899999999943</v>
      </c>
      <c r="I14" s="1151">
        <f>IF(F14=0," ",H14/F14)</f>
        <v>3.7308668064164253E-2</v>
      </c>
      <c r="J14" s="1150">
        <f>G14-E14</f>
        <v>335.72500000000036</v>
      </c>
      <c r="K14" s="1151">
        <f t="shared" ref="K14:K16" si="14">IF(E14=0," ",J14/E14)</f>
        <v>5.8666381948246436E-2</v>
      </c>
      <c r="L14" s="42">
        <f>E14+'09-2021'!L14</f>
        <v>53947.167999999998</v>
      </c>
      <c r="M14" s="42">
        <f>F14+'09-2021'!M14</f>
        <v>54539.218999999997</v>
      </c>
      <c r="N14" s="42">
        <f>G14+'09-2021'!N14</f>
        <v>57910.538</v>
      </c>
      <c r="O14" s="1150">
        <f t="shared" ref="O14:O16" si="15">N14-M14</f>
        <v>3371.3190000000031</v>
      </c>
      <c r="P14" s="1151">
        <f t="shared" ref="P14:P16" si="16">IF(M14=0," ",O14/M14)</f>
        <v>6.1814581539937401E-2</v>
      </c>
      <c r="Q14" s="1150">
        <f t="shared" ref="Q14:Q16" si="17">N14-L14</f>
        <v>3963.3700000000026</v>
      </c>
      <c r="R14" s="1205">
        <f t="shared" ref="R14:R16" si="18">IF(L14=0," ",Q14/L14)</f>
        <v>7.3467619282628571E-2</v>
      </c>
    </row>
    <row r="15" spans="1:18">
      <c r="A15" s="1281"/>
      <c r="B15" s="1284"/>
      <c r="C15" s="444" t="s">
        <v>315</v>
      </c>
      <c r="D15" s="1231" t="s">
        <v>14</v>
      </c>
      <c r="E15" s="1197">
        <v>453.08699999999999</v>
      </c>
      <c r="F15" s="1197">
        <v>450</v>
      </c>
      <c r="G15" s="1197">
        <v>496.45600000000002</v>
      </c>
      <c r="H15" s="1150">
        <f>G15-F15</f>
        <v>46.456000000000017</v>
      </c>
      <c r="I15" s="1151">
        <f>IF(F15=0," ",H15/F15)</f>
        <v>0.10323555555555559</v>
      </c>
      <c r="J15" s="1150">
        <f>G15-E15</f>
        <v>43.369000000000028</v>
      </c>
      <c r="K15" s="1151">
        <f t="shared" si="14"/>
        <v>9.5718923738708078E-2</v>
      </c>
      <c r="L15" s="42">
        <f>E15+'09-2021'!L15</f>
        <v>4755.5930000000008</v>
      </c>
      <c r="M15" s="42">
        <f>F15+'09-2021'!M15</f>
        <v>4762.9970000000003</v>
      </c>
      <c r="N15" s="42">
        <f>G15+'09-2021'!N15</f>
        <v>4836.5810000000001</v>
      </c>
      <c r="O15" s="1150">
        <f t="shared" si="15"/>
        <v>73.583999999999833</v>
      </c>
      <c r="P15" s="1151">
        <f t="shared" si="16"/>
        <v>1.5449096440749349E-2</v>
      </c>
      <c r="Q15" s="1150">
        <f t="shared" si="17"/>
        <v>80.987999999999374</v>
      </c>
      <c r="R15" s="1205">
        <f t="shared" si="18"/>
        <v>1.7030052824116647E-2</v>
      </c>
    </row>
    <row r="16" spans="1:18" ht="71.25">
      <c r="A16" s="1281"/>
      <c r="B16" s="1284"/>
      <c r="C16" s="443" t="s">
        <v>106</v>
      </c>
      <c r="D16" s="1231" t="s">
        <v>14</v>
      </c>
      <c r="E16" s="1195">
        <v>5269.5259999999998</v>
      </c>
      <c r="F16" s="1195">
        <v>5390.4390000000003</v>
      </c>
      <c r="G16" s="1195">
        <v>5561.8819999999996</v>
      </c>
      <c r="H16" s="1150">
        <f>G16-F16</f>
        <v>171.4429999999993</v>
      </c>
      <c r="I16" s="1151">
        <f>IF(F16=0," ",H16/F16)</f>
        <v>3.1805016251922946E-2</v>
      </c>
      <c r="J16" s="1150">
        <f>G16-E16</f>
        <v>292.35599999999977</v>
      </c>
      <c r="K16" s="1151">
        <f t="shared" si="14"/>
        <v>5.5480511909420271E-2</v>
      </c>
      <c r="L16" s="42">
        <f>E16+'09-2021'!L16</f>
        <v>49191.574999999997</v>
      </c>
      <c r="M16" s="42">
        <f>F16+'09-2021'!M16</f>
        <v>49776.222000000002</v>
      </c>
      <c r="N16" s="42">
        <f>G16+'09-2021'!N16</f>
        <v>53073.956999999995</v>
      </c>
      <c r="O16" s="1150">
        <f t="shared" si="15"/>
        <v>3297.7349999999933</v>
      </c>
      <c r="P16" s="1151">
        <f t="shared" si="16"/>
        <v>6.6251211271116425E-2</v>
      </c>
      <c r="Q16" s="1150">
        <f t="shared" si="17"/>
        <v>3882.3819999999978</v>
      </c>
      <c r="R16" s="1205">
        <f t="shared" si="18"/>
        <v>7.8923718136693077E-2</v>
      </c>
    </row>
  </sheetData>
  <mergeCells count="16">
    <mergeCell ref="B1:D1"/>
    <mergeCell ref="A3:A5"/>
    <mergeCell ref="B3:B5"/>
    <mergeCell ref="C3:C5"/>
    <mergeCell ref="D3:D5"/>
    <mergeCell ref="A7:A16"/>
    <mergeCell ref="B7:B16"/>
    <mergeCell ref="C8:C9"/>
    <mergeCell ref="C10:C11"/>
    <mergeCell ref="C12:C13"/>
    <mergeCell ref="L3:R3"/>
    <mergeCell ref="H4:I4"/>
    <mergeCell ref="J4:K4"/>
    <mergeCell ref="O4:P4"/>
    <mergeCell ref="Q4:R4"/>
    <mergeCell ref="E3:K3"/>
  </mergeCells>
  <pageMargins left="0" right="0" top="0" bottom="0" header="0.31496062992125984" footer="0.31496062992125984"/>
  <pageSetup paperSize="9" scale="63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7"/>
  <sheetViews>
    <sheetView view="pageBreakPreview" zoomScaleNormal="100" zoomScaleSheetLayoutView="100" workbookViewId="0">
      <selection activeCell="G7" sqref="G7"/>
    </sheetView>
  </sheetViews>
  <sheetFormatPr defaultRowHeight="15"/>
  <cols>
    <col min="1" max="1" width="6.140625" customWidth="1"/>
    <col min="2" max="2" width="31.85546875" customWidth="1"/>
    <col min="3" max="3" width="18.42578125" customWidth="1"/>
    <col min="4" max="4" width="9.28515625" bestFit="1" customWidth="1"/>
    <col min="5" max="5" width="10.140625" customWidth="1"/>
    <col min="6" max="9" width="14" bestFit="1" customWidth="1"/>
    <col min="10" max="10" width="10.42578125" customWidth="1"/>
    <col min="11" max="11" width="10.28515625" customWidth="1"/>
    <col min="12" max="12" width="11.42578125" customWidth="1"/>
    <col min="13" max="13" width="11.5703125" customWidth="1"/>
    <col min="14" max="14" width="12.7109375" customWidth="1"/>
    <col min="15" max="15" width="10.7109375" customWidth="1"/>
    <col min="16" max="16" width="10.42578125" customWidth="1"/>
    <col min="17" max="17" width="10.140625" customWidth="1"/>
    <col min="18" max="18" width="11.140625" customWidth="1"/>
  </cols>
  <sheetData>
    <row r="1" spans="1:18">
      <c r="B1" s="1279" t="s">
        <v>322</v>
      </c>
      <c r="C1" s="1279"/>
      <c r="D1" s="1279"/>
      <c r="E1" s="216"/>
      <c r="F1" s="239"/>
      <c r="G1" s="1194"/>
      <c r="H1" s="80"/>
      <c r="I1" s="80"/>
      <c r="J1" s="80"/>
      <c r="K1" s="80"/>
      <c r="L1" s="6"/>
      <c r="M1" s="6"/>
      <c r="N1" s="6"/>
      <c r="O1" s="80"/>
      <c r="P1" s="80"/>
      <c r="Q1" s="80"/>
      <c r="R1" s="80"/>
    </row>
    <row r="2" spans="1:18">
      <c r="B2" s="1236"/>
      <c r="C2" s="6"/>
      <c r="D2" s="6"/>
      <c r="E2" s="6"/>
      <c r="F2" s="6"/>
      <c r="G2" s="1193"/>
      <c r="H2" s="445"/>
      <c r="I2" s="80"/>
      <c r="J2" s="80"/>
      <c r="K2" s="80"/>
      <c r="L2" s="6"/>
      <c r="M2" s="6"/>
      <c r="N2" s="6"/>
      <c r="O2" s="80"/>
      <c r="P2" s="80"/>
      <c r="Q2" s="80"/>
      <c r="R2" s="80"/>
    </row>
    <row r="3" spans="1:18">
      <c r="A3" s="1286" t="s">
        <v>30</v>
      </c>
      <c r="B3" s="1286" t="s">
        <v>29</v>
      </c>
      <c r="C3" s="1286" t="s">
        <v>27</v>
      </c>
      <c r="D3" s="1286" t="s">
        <v>28</v>
      </c>
      <c r="E3" s="1273" t="s">
        <v>48</v>
      </c>
      <c r="F3" s="1274"/>
      <c r="G3" s="1274"/>
      <c r="H3" s="1274"/>
      <c r="I3" s="1274"/>
      <c r="J3" s="1274"/>
      <c r="K3" s="1274"/>
      <c r="L3" s="1274" t="s">
        <v>43</v>
      </c>
      <c r="M3" s="1274"/>
      <c r="N3" s="1274"/>
      <c r="O3" s="1274"/>
      <c r="P3" s="1274"/>
      <c r="Q3" s="1274"/>
      <c r="R3" s="1274"/>
    </row>
    <row r="4" spans="1:18" ht="25.5" customHeight="1">
      <c r="A4" s="1286" t="s">
        <v>30</v>
      </c>
      <c r="B4" s="1286" t="s">
        <v>29</v>
      </c>
      <c r="C4" s="1286" t="s">
        <v>27</v>
      </c>
      <c r="D4" s="1286" t="s">
        <v>28</v>
      </c>
      <c r="E4" s="1247" t="s">
        <v>317</v>
      </c>
      <c r="F4" s="1247" t="s">
        <v>318</v>
      </c>
      <c r="G4" s="1247" t="s">
        <v>319</v>
      </c>
      <c r="H4" s="1288" t="s">
        <v>320</v>
      </c>
      <c r="I4" s="1288"/>
      <c r="J4" s="1288" t="s">
        <v>321</v>
      </c>
      <c r="K4" s="1288"/>
      <c r="L4" s="1247" t="s">
        <v>317</v>
      </c>
      <c r="M4" s="1247" t="s">
        <v>318</v>
      </c>
      <c r="N4" s="1247" t="s">
        <v>319</v>
      </c>
      <c r="O4" s="1288" t="s">
        <v>320</v>
      </c>
      <c r="P4" s="1288"/>
      <c r="Q4" s="1288" t="s">
        <v>321</v>
      </c>
      <c r="R4" s="1288"/>
    </row>
    <row r="5" spans="1:18">
      <c r="A5" s="1286"/>
      <c r="B5" s="1286"/>
      <c r="C5" s="1286"/>
      <c r="D5" s="1286"/>
      <c r="E5" s="1247" t="s">
        <v>14</v>
      </c>
      <c r="F5" s="1247" t="s">
        <v>14</v>
      </c>
      <c r="G5" s="1247" t="s">
        <v>14</v>
      </c>
      <c r="H5" s="1248" t="s">
        <v>14</v>
      </c>
      <c r="I5" s="1248" t="s">
        <v>26</v>
      </c>
      <c r="J5" s="1248" t="s">
        <v>14</v>
      </c>
      <c r="K5" s="1248" t="s">
        <v>26</v>
      </c>
      <c r="L5" s="1247" t="s">
        <v>14</v>
      </c>
      <c r="M5" s="1247" t="s">
        <v>14</v>
      </c>
      <c r="N5" s="1247" t="s">
        <v>14</v>
      </c>
      <c r="O5" s="1248" t="s">
        <v>14</v>
      </c>
      <c r="P5" s="1248" t="s">
        <v>26</v>
      </c>
      <c r="Q5" s="1248" t="s">
        <v>14</v>
      </c>
      <c r="R5" s="1248" t="s">
        <v>26</v>
      </c>
    </row>
    <row r="6" spans="1:18" ht="15.75" thickBot="1">
      <c r="A6" s="1234">
        <v>1</v>
      </c>
      <c r="B6" s="1234">
        <v>2</v>
      </c>
      <c r="C6" s="1234">
        <v>3</v>
      </c>
      <c r="D6" s="1234">
        <v>4</v>
      </c>
      <c r="E6" s="1243">
        <v>7</v>
      </c>
      <c r="F6" s="1243">
        <v>6</v>
      </c>
      <c r="G6" s="1243">
        <v>7</v>
      </c>
      <c r="H6" s="1243">
        <v>8</v>
      </c>
      <c r="I6" s="1243">
        <v>9</v>
      </c>
      <c r="J6" s="1243">
        <v>10</v>
      </c>
      <c r="K6" s="1243">
        <v>11</v>
      </c>
      <c r="L6" s="1243">
        <v>12</v>
      </c>
      <c r="M6" s="1243">
        <v>13</v>
      </c>
      <c r="N6" s="1243">
        <v>14</v>
      </c>
      <c r="O6" s="1243">
        <v>15</v>
      </c>
      <c r="P6" s="1243">
        <v>16</v>
      </c>
      <c r="Q6" s="1243">
        <v>17</v>
      </c>
      <c r="R6" s="1243">
        <v>18</v>
      </c>
    </row>
    <row r="7" spans="1:18" ht="15" customHeight="1">
      <c r="A7" s="1281">
        <v>18</v>
      </c>
      <c r="B7" s="1284" t="s">
        <v>324</v>
      </c>
      <c r="C7" s="1235" t="s">
        <v>105</v>
      </c>
      <c r="D7" s="1235" t="s">
        <v>14</v>
      </c>
      <c r="E7" s="1196">
        <v>7085.5519999999997</v>
      </c>
      <c r="F7" s="1196">
        <v>7152.902</v>
      </c>
      <c r="G7" s="1196">
        <v>7067.6289999999999</v>
      </c>
      <c r="H7" s="1150">
        <f>G7-F7</f>
        <v>-85.273000000000138</v>
      </c>
      <c r="I7" s="1151">
        <f>IF(F7=0," ",H7/F7)</f>
        <v>-1.1921455096127437E-2</v>
      </c>
      <c r="J7" s="1150">
        <f>G7-E7</f>
        <v>-17.922999999999774</v>
      </c>
      <c r="K7" s="1151">
        <f>IF(E7=0," ",J7/E7)</f>
        <v>-2.529513579181943E-3</v>
      </c>
      <c r="L7" s="42">
        <f>E7+'10-2021'!L7</f>
        <v>67894.513999999996</v>
      </c>
      <c r="M7" s="42">
        <f>F7+'10-2021'!M7</f>
        <v>68605.081000000006</v>
      </c>
      <c r="N7" s="42">
        <f>G7+'10-2021'!N7</f>
        <v>71506.203999999998</v>
      </c>
      <c r="O7" s="1202">
        <f>N7-M7</f>
        <v>2901.1229999999923</v>
      </c>
      <c r="P7" s="1203">
        <f>IF(M7=0," ",O7/M7)</f>
        <v>4.2287290645425989E-2</v>
      </c>
      <c r="Q7" s="1202">
        <f>N7-L7</f>
        <v>3611.6900000000023</v>
      </c>
      <c r="R7" s="1204">
        <f>IF(L7=0," ",Q7/L7)</f>
        <v>5.3195608705587059E-2</v>
      </c>
    </row>
    <row r="8" spans="1:18">
      <c r="A8" s="1281"/>
      <c r="B8" s="1284"/>
      <c r="C8" s="1283" t="s">
        <v>15</v>
      </c>
      <c r="D8" s="1235" t="s">
        <v>14</v>
      </c>
      <c r="E8" s="1197">
        <v>693.65800000000002</v>
      </c>
      <c r="F8" s="1197">
        <v>807</v>
      </c>
      <c r="G8" s="1197">
        <v>676.35299999999995</v>
      </c>
      <c r="H8" s="1150">
        <f t="shared" ref="H8" si="0">G8-F8</f>
        <v>-130.64700000000005</v>
      </c>
      <c r="I8" s="1151">
        <f t="shared" ref="I8" si="1">IF(F8=0," ",H8/F8)</f>
        <v>-0.16189219330855026</v>
      </c>
      <c r="J8" s="1150">
        <f>G8-E8</f>
        <v>-17.305000000000064</v>
      </c>
      <c r="K8" s="1151">
        <f>IF(E8=0," ",J8/E8)</f>
        <v>-2.4947452490997096E-2</v>
      </c>
      <c r="L8" s="42">
        <f>E8+'10-2021'!L8</f>
        <v>7555.4710000000005</v>
      </c>
      <c r="M8" s="42">
        <f>F8+'10-2021'!M8</f>
        <v>7719.9579999999996</v>
      </c>
      <c r="N8" s="42">
        <f>G8+'10-2021'!N8</f>
        <v>7204.2539999999999</v>
      </c>
      <c r="O8" s="1150">
        <f t="shared" ref="O8" si="2">N8-M8</f>
        <v>-515.70399999999972</v>
      </c>
      <c r="P8" s="1151">
        <f t="shared" ref="P8" si="3">IF(M8=0," ",O8/M8)</f>
        <v>-6.6801399696734071E-2</v>
      </c>
      <c r="Q8" s="1150">
        <f t="shared" ref="Q8" si="4">N8-L8</f>
        <v>-351.21700000000055</v>
      </c>
      <c r="R8" s="1205">
        <f t="shared" ref="R8" si="5">IF(L8=0," ",Q8/L8)</f>
        <v>-4.6485123164393127E-2</v>
      </c>
    </row>
    <row r="9" spans="1:18">
      <c r="A9" s="1281"/>
      <c r="B9" s="1284"/>
      <c r="C9" s="1283"/>
      <c r="D9" s="1235" t="s">
        <v>16</v>
      </c>
      <c r="E9" s="1199">
        <f>E8/(E7-E15)</f>
        <v>0.10563179312031486</v>
      </c>
      <c r="F9" s="1199">
        <f>F8/(F7-F15)</f>
        <v>0.12184990809164925</v>
      </c>
      <c r="G9" s="1199">
        <f>G8/(G7-G15)</f>
        <v>0.10331476471192057</v>
      </c>
      <c r="H9" s="1155"/>
      <c r="I9" s="1156">
        <f>G9-F9</f>
        <v>-1.8535143379728683E-2</v>
      </c>
      <c r="J9" s="1157"/>
      <c r="K9" s="1156">
        <f>G9-E9</f>
        <v>-2.3170284083942894E-3</v>
      </c>
      <c r="L9" s="1246">
        <f>L8/(L7-L15)</f>
        <v>0.12065563972143589</v>
      </c>
      <c r="M9" s="1246">
        <f>M8/(M7-M15)</f>
        <v>0.12193498479689911</v>
      </c>
      <c r="N9" s="1246">
        <f>N8/(N7-N15)</f>
        <v>0.10891027920472661</v>
      </c>
      <c r="O9" s="1155"/>
      <c r="P9" s="1156">
        <f>N9-M9</f>
        <v>-1.3024705592172503E-2</v>
      </c>
      <c r="Q9" s="1157"/>
      <c r="R9" s="1206">
        <f>N9-L9</f>
        <v>-1.1745360516709283E-2</v>
      </c>
    </row>
    <row r="10" spans="1:18" ht="15" hidden="1" customHeight="1">
      <c r="A10" s="1281"/>
      <c r="B10" s="1284"/>
      <c r="C10" s="1283" t="s">
        <v>17</v>
      </c>
      <c r="D10" s="1235" t="s">
        <v>14</v>
      </c>
      <c r="E10" s="1197" t="e">
        <f>#REF!</f>
        <v>#REF!</v>
      </c>
      <c r="F10" s="1197" t="e">
        <f>#REF!</f>
        <v>#REF!</v>
      </c>
      <c r="G10" s="1197" t="e">
        <f>#REF!</f>
        <v>#REF!</v>
      </c>
      <c r="H10" s="1150" t="e">
        <f t="shared" ref="H10" si="6">G10-F10</f>
        <v>#REF!</v>
      </c>
      <c r="I10" s="1151" t="e">
        <f t="shared" ref="I10" si="7">IF(F10=0," ",H10/F10)</f>
        <v>#REF!</v>
      </c>
      <c r="J10" s="1150" t="e">
        <f>G10-E10</f>
        <v>#REF!</v>
      </c>
      <c r="K10" s="1151" t="e">
        <f>IF(E10=0," ",J10/E10)</f>
        <v>#REF!</v>
      </c>
      <c r="L10" s="42" t="e">
        <f t="shared" ref="L10:N10" si="8">E10</f>
        <v>#REF!</v>
      </c>
      <c r="M10" s="42" t="e">
        <f t="shared" si="8"/>
        <v>#REF!</v>
      </c>
      <c r="N10" s="42" t="e">
        <f t="shared" si="8"/>
        <v>#REF!</v>
      </c>
      <c r="O10" s="1150" t="e">
        <f t="shared" ref="O10" si="9">N10-M10</f>
        <v>#REF!</v>
      </c>
      <c r="P10" s="1151" t="e">
        <f t="shared" ref="P10" si="10">IF(M10=0," ",O10/M10)</f>
        <v>#REF!</v>
      </c>
      <c r="Q10" s="1150" t="e">
        <f t="shared" ref="Q10" si="11">N10-L10</f>
        <v>#REF!</v>
      </c>
      <c r="R10" s="1205" t="e">
        <f t="shared" ref="R10" si="12">IF(L10=0," ",Q10/L10)</f>
        <v>#REF!</v>
      </c>
    </row>
    <row r="11" spans="1:18" ht="15" hidden="1" customHeight="1">
      <c r="A11" s="1281"/>
      <c r="B11" s="1284"/>
      <c r="C11" s="1283"/>
      <c r="D11" s="1235" t="s">
        <v>16</v>
      </c>
      <c r="E11" s="1199" t="e">
        <f>E10/E7</f>
        <v>#REF!</v>
      </c>
      <c r="F11" s="1199" t="e">
        <f>F10/F7</f>
        <v>#REF!</v>
      </c>
      <c r="G11" s="1199" t="e">
        <f>G10/G7</f>
        <v>#REF!</v>
      </c>
      <c r="H11" s="1155"/>
      <c r="I11" s="1156" t="e">
        <f>G11-F11</f>
        <v>#REF!</v>
      </c>
      <c r="J11" s="1157"/>
      <c r="K11" s="1156" t="e">
        <f>G11-E11</f>
        <v>#REF!</v>
      </c>
      <c r="L11" s="1200" t="e">
        <f>L10/L7</f>
        <v>#REF!</v>
      </c>
      <c r="M11" s="1200" t="e">
        <f>M10/M7</f>
        <v>#REF!</v>
      </c>
      <c r="N11" s="1200" t="e">
        <f>N10/N7</f>
        <v>#REF!</v>
      </c>
      <c r="O11" s="1155"/>
      <c r="P11" s="1156" t="e">
        <f>N11-M11</f>
        <v>#REF!</v>
      </c>
      <c r="Q11" s="1157"/>
      <c r="R11" s="1206" t="e">
        <f>N11-L11</f>
        <v>#REF!</v>
      </c>
    </row>
    <row r="12" spans="1:18" ht="15" hidden="1" customHeight="1">
      <c r="A12" s="1281"/>
      <c r="B12" s="1284"/>
      <c r="C12" s="1283" t="s">
        <v>18</v>
      </c>
      <c r="D12" s="1235" t="s">
        <v>14</v>
      </c>
      <c r="E12" s="1197" t="e">
        <f>E8-E10</f>
        <v>#REF!</v>
      </c>
      <c r="F12" s="1197" t="e">
        <f>F8-F10</f>
        <v>#REF!</v>
      </c>
      <c r="G12" s="1197" t="e">
        <f>G8-G10</f>
        <v>#REF!</v>
      </c>
      <c r="H12" s="1150" t="e">
        <f t="shared" ref="H12" si="13">G12-F12</f>
        <v>#REF!</v>
      </c>
      <c r="I12" s="1151" t="e">
        <f t="shared" ref="I12" si="14">IF(F12=0," ",H12/F12)</f>
        <v>#REF!</v>
      </c>
      <c r="J12" s="1150" t="e">
        <f>G12-E12</f>
        <v>#REF!</v>
      </c>
      <c r="K12" s="1151" t="e">
        <f>IF(E12=0," ",J12/E12)</f>
        <v>#REF!</v>
      </c>
      <c r="L12" s="42" t="e">
        <f t="shared" ref="L12:N12" si="15">E12</f>
        <v>#REF!</v>
      </c>
      <c r="M12" s="42" t="e">
        <f t="shared" si="15"/>
        <v>#REF!</v>
      </c>
      <c r="N12" s="42" t="e">
        <f t="shared" si="15"/>
        <v>#REF!</v>
      </c>
      <c r="O12" s="1150" t="e">
        <f t="shared" ref="O12" si="16">N12-M12</f>
        <v>#REF!</v>
      </c>
      <c r="P12" s="1151" t="e">
        <f t="shared" ref="P12" si="17">IF(M12=0," ",O12/M12)</f>
        <v>#REF!</v>
      </c>
      <c r="Q12" s="1150" t="e">
        <f t="shared" ref="Q12" si="18">N12-L12</f>
        <v>#REF!</v>
      </c>
      <c r="R12" s="1205" t="e">
        <f t="shared" ref="R12" si="19">IF(L12=0," ",Q12/L12)</f>
        <v>#REF!</v>
      </c>
    </row>
    <row r="13" spans="1:18" ht="15" hidden="1" customHeight="1">
      <c r="A13" s="1281"/>
      <c r="B13" s="1284"/>
      <c r="C13" s="1283"/>
      <c r="D13" s="1235" t="s">
        <v>16</v>
      </c>
      <c r="E13" s="1199" t="e">
        <f>E12/E7</f>
        <v>#REF!</v>
      </c>
      <c r="F13" s="1199" t="e">
        <f>F12/F7</f>
        <v>#REF!</v>
      </c>
      <c r="G13" s="1199" t="e">
        <f>G12/G7</f>
        <v>#REF!</v>
      </c>
      <c r="H13" s="1155"/>
      <c r="I13" s="1156" t="e">
        <f>G13-F13</f>
        <v>#REF!</v>
      </c>
      <c r="J13" s="1157"/>
      <c r="K13" s="1156" t="e">
        <f>G13-E13</f>
        <v>#REF!</v>
      </c>
      <c r="L13" s="1200" t="e">
        <f>L12/L7</f>
        <v>#REF!</v>
      </c>
      <c r="M13" s="1200" t="e">
        <f>M12/M7</f>
        <v>#REF!</v>
      </c>
      <c r="N13" s="1200" t="e">
        <f>N12/N7</f>
        <v>#REF!</v>
      </c>
      <c r="O13" s="1155"/>
      <c r="P13" s="1156" t="e">
        <f>N13-M13</f>
        <v>#REF!</v>
      </c>
      <c r="Q13" s="1157"/>
      <c r="R13" s="1206" t="e">
        <f>N13-L13</f>
        <v>#REF!</v>
      </c>
    </row>
    <row r="14" spans="1:18" ht="71.25">
      <c r="A14" s="1281"/>
      <c r="B14" s="1284"/>
      <c r="C14" s="443" t="s">
        <v>111</v>
      </c>
      <c r="D14" s="1235" t="s">
        <v>14</v>
      </c>
      <c r="E14" s="1160">
        <f t="shared" ref="E14" si="20">E15+E16</f>
        <v>6391.8939999999993</v>
      </c>
      <c r="F14" s="1160">
        <f t="shared" ref="F14:G14" si="21">F15+F16</f>
        <v>6345.902</v>
      </c>
      <c r="G14" s="1160">
        <f t="shared" si="21"/>
        <v>6391.2759999999998</v>
      </c>
      <c r="H14" s="1150">
        <f t="shared" ref="H14:H16" si="22">G14-F14</f>
        <v>45.373999999999796</v>
      </c>
      <c r="I14" s="1151">
        <f t="shared" ref="I14:I16" si="23">IF(F14=0," ",H14/F14)</f>
        <v>7.1501261759163307E-3</v>
      </c>
      <c r="J14" s="1150">
        <f t="shared" ref="J14:J16" si="24">G14-E14</f>
        <v>-0.61799999999948341</v>
      </c>
      <c r="K14" s="1151">
        <f t="shared" ref="K14:K16" si="25">IF(E14=0," ",J14/E14)</f>
        <v>-9.6684957541455399E-5</v>
      </c>
      <c r="L14" s="42">
        <f>E14+'10-2021'!L14</f>
        <v>60339.061999999998</v>
      </c>
      <c r="M14" s="42">
        <f>F14+'10-2021'!M14</f>
        <v>60885.120999999999</v>
      </c>
      <c r="N14" s="42">
        <f>G14+'10-2021'!N14</f>
        <v>64301.813999999998</v>
      </c>
      <c r="O14" s="1150">
        <f t="shared" ref="O14:O16" si="26">N14-M14</f>
        <v>3416.6929999999993</v>
      </c>
      <c r="P14" s="1151">
        <f t="shared" ref="P14:P16" si="27">IF(M14=0," ",O14/M14)</f>
        <v>5.6117043768378144E-2</v>
      </c>
      <c r="Q14" s="1150">
        <f t="shared" ref="Q14:Q16" si="28">N14-L14</f>
        <v>3962.7520000000004</v>
      </c>
      <c r="R14" s="1205">
        <f t="shared" ref="R14:R16" si="29">IF(L14=0," ",Q14/L14)</f>
        <v>6.5674736541313825E-2</v>
      </c>
    </row>
    <row r="15" spans="1:18">
      <c r="A15" s="1281"/>
      <c r="B15" s="1284"/>
      <c r="C15" s="444" t="s">
        <v>315</v>
      </c>
      <c r="D15" s="1235" t="s">
        <v>14</v>
      </c>
      <c r="E15" s="1197">
        <v>518.798</v>
      </c>
      <c r="F15" s="1197">
        <v>530</v>
      </c>
      <c r="G15" s="1197">
        <v>521.101</v>
      </c>
      <c r="H15" s="1150">
        <f t="shared" si="22"/>
        <v>-8.8990000000000009</v>
      </c>
      <c r="I15" s="1151">
        <f t="shared" si="23"/>
        <v>-1.6790566037735852E-2</v>
      </c>
      <c r="J15" s="1150">
        <f t="shared" si="24"/>
        <v>2.3029999999999973</v>
      </c>
      <c r="K15" s="1151">
        <f t="shared" si="25"/>
        <v>4.4391073211538928E-3</v>
      </c>
      <c r="L15" s="42">
        <f>E15+'10-2021'!L15</f>
        <v>5274.3910000000005</v>
      </c>
      <c r="M15" s="42">
        <f>F15+'10-2021'!M15</f>
        <v>5292.9970000000003</v>
      </c>
      <c r="N15" s="42">
        <f>G15+'10-2021'!N15</f>
        <v>5357.6819999999998</v>
      </c>
      <c r="O15" s="1150">
        <f t="shared" si="26"/>
        <v>64.684999999999491</v>
      </c>
      <c r="P15" s="1151">
        <f t="shared" si="27"/>
        <v>1.2220864663252121E-2</v>
      </c>
      <c r="Q15" s="1150">
        <f t="shared" si="28"/>
        <v>83.290999999999258</v>
      </c>
      <c r="R15" s="1205">
        <f t="shared" si="29"/>
        <v>1.5791586175541262E-2</v>
      </c>
    </row>
    <row r="16" spans="1:18" ht="71.25">
      <c r="A16" s="1281"/>
      <c r="B16" s="1284"/>
      <c r="C16" s="443" t="s">
        <v>106</v>
      </c>
      <c r="D16" s="1235" t="s">
        <v>14</v>
      </c>
      <c r="E16" s="1195">
        <v>5873.0959999999995</v>
      </c>
      <c r="F16" s="1195">
        <v>5815.902</v>
      </c>
      <c r="G16" s="1195">
        <v>5870.1750000000002</v>
      </c>
      <c r="H16" s="1150">
        <f t="shared" si="22"/>
        <v>54.273000000000138</v>
      </c>
      <c r="I16" s="1151">
        <f t="shared" si="23"/>
        <v>9.3318284936713403E-3</v>
      </c>
      <c r="J16" s="1150">
        <f t="shared" si="24"/>
        <v>-2.920999999999367</v>
      </c>
      <c r="K16" s="1151">
        <f t="shared" si="25"/>
        <v>-4.9735267395584323E-4</v>
      </c>
      <c r="L16" s="42">
        <f>E16+'10-2021'!L16</f>
        <v>55064.670999999995</v>
      </c>
      <c r="M16" s="42">
        <f>F16+'10-2021'!M16</f>
        <v>55592.124000000003</v>
      </c>
      <c r="N16" s="42">
        <f>G16+'10-2021'!N16</f>
        <v>58944.131999999998</v>
      </c>
      <c r="O16" s="1150">
        <f t="shared" si="26"/>
        <v>3352.0079999999944</v>
      </c>
      <c r="P16" s="1151">
        <f t="shared" si="27"/>
        <v>6.0296454943869281E-2</v>
      </c>
      <c r="Q16" s="1150">
        <f t="shared" si="28"/>
        <v>3879.461000000003</v>
      </c>
      <c r="R16" s="1205">
        <f t="shared" si="29"/>
        <v>7.0452813565343983E-2</v>
      </c>
    </row>
    <row r="17" spans="7:7">
      <c r="G17" s="215"/>
    </row>
  </sheetData>
  <mergeCells count="16">
    <mergeCell ref="L3:R3"/>
    <mergeCell ref="H4:I4"/>
    <mergeCell ref="J4:K4"/>
    <mergeCell ref="O4:P4"/>
    <mergeCell ref="Q4:R4"/>
    <mergeCell ref="E3:K3"/>
    <mergeCell ref="A7:A16"/>
    <mergeCell ref="B7:B16"/>
    <mergeCell ref="C8:C9"/>
    <mergeCell ref="C10:C11"/>
    <mergeCell ref="C12:C13"/>
    <mergeCell ref="B1:D1"/>
    <mergeCell ref="A3:A5"/>
    <mergeCell ref="B3:B5"/>
    <mergeCell ref="C3:C5"/>
    <mergeCell ref="D3:D5"/>
  </mergeCells>
  <pageMargins left="0" right="0" top="0" bottom="0" header="0.31496062992125984" footer="0.31496062992125984"/>
  <pageSetup paperSize="9" scale="62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"/>
  <sheetViews>
    <sheetView tabSelected="1" view="pageBreakPreview" zoomScaleNormal="100" zoomScaleSheetLayoutView="100" workbookViewId="0">
      <selection activeCell="G17" sqref="G17"/>
    </sheetView>
  </sheetViews>
  <sheetFormatPr defaultRowHeight="15"/>
  <cols>
    <col min="1" max="1" width="6.140625" customWidth="1"/>
    <col min="2" max="2" width="21.140625" customWidth="1"/>
    <col min="3" max="3" width="20.42578125" customWidth="1"/>
    <col min="4" max="4" width="9.28515625" bestFit="1" customWidth="1"/>
    <col min="5" max="5" width="10.140625" customWidth="1"/>
    <col min="6" max="6" width="10.5703125" customWidth="1"/>
    <col min="7" max="7" width="10.28515625" customWidth="1"/>
    <col min="8" max="8" width="10.42578125" customWidth="1"/>
    <col min="9" max="10" width="9.7109375" customWidth="1"/>
    <col min="11" max="11" width="9.5703125" customWidth="1"/>
    <col min="12" max="12" width="11.42578125" customWidth="1"/>
    <col min="13" max="13" width="11.5703125" customWidth="1"/>
    <col min="14" max="14" width="12.7109375" customWidth="1"/>
    <col min="15" max="15" width="10.7109375" customWidth="1"/>
    <col min="16" max="16" width="10.42578125" customWidth="1"/>
    <col min="17" max="17" width="10.140625" customWidth="1"/>
    <col min="18" max="18" width="11.140625" customWidth="1"/>
  </cols>
  <sheetData>
    <row r="1" spans="1:18" ht="15" customHeight="1">
      <c r="B1" s="1582" t="s">
        <v>323</v>
      </c>
      <c r="C1" s="1582"/>
      <c r="D1" s="1582"/>
      <c r="E1" s="1582"/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  <c r="Q1" s="1582"/>
      <c r="R1" s="1582"/>
    </row>
    <row r="2" spans="1:18">
      <c r="B2" s="1239"/>
      <c r="C2" s="6"/>
      <c r="D2" s="6"/>
      <c r="E2" s="6"/>
      <c r="F2" s="6"/>
      <c r="G2" s="1193"/>
      <c r="H2" s="445"/>
      <c r="I2" s="80"/>
      <c r="J2" s="80"/>
      <c r="K2" s="80"/>
      <c r="L2" s="6"/>
      <c r="M2" s="6"/>
      <c r="N2" s="6"/>
      <c r="O2" s="80"/>
      <c r="P2" s="80"/>
      <c r="Q2" s="80"/>
      <c r="R2" s="80"/>
    </row>
    <row r="3" spans="1:18">
      <c r="A3" s="1286" t="s">
        <v>30</v>
      </c>
      <c r="B3" s="1286" t="s">
        <v>29</v>
      </c>
      <c r="C3" s="1286" t="s">
        <v>27</v>
      </c>
      <c r="D3" s="1286" t="s">
        <v>28</v>
      </c>
      <c r="E3" s="1273" t="s">
        <v>77</v>
      </c>
      <c r="F3" s="1274"/>
      <c r="G3" s="1274"/>
      <c r="H3" s="1274"/>
      <c r="I3" s="1274"/>
      <c r="J3" s="1274"/>
      <c r="K3" s="1274"/>
      <c r="L3" s="1274" t="s">
        <v>43</v>
      </c>
      <c r="M3" s="1274"/>
      <c r="N3" s="1274"/>
      <c r="O3" s="1274"/>
      <c r="P3" s="1274"/>
      <c r="Q3" s="1274"/>
      <c r="R3" s="1274"/>
    </row>
    <row r="4" spans="1:18" ht="25.5" customHeight="1">
      <c r="A4" s="1286" t="s">
        <v>30</v>
      </c>
      <c r="B4" s="1286" t="s">
        <v>29</v>
      </c>
      <c r="C4" s="1286" t="s">
        <v>27</v>
      </c>
      <c r="D4" s="1286" t="s">
        <v>28</v>
      </c>
      <c r="E4" s="1247" t="s">
        <v>317</v>
      </c>
      <c r="F4" s="1247" t="s">
        <v>318</v>
      </c>
      <c r="G4" s="1247" t="s">
        <v>319</v>
      </c>
      <c r="H4" s="1288" t="s">
        <v>320</v>
      </c>
      <c r="I4" s="1288"/>
      <c r="J4" s="1288" t="s">
        <v>321</v>
      </c>
      <c r="K4" s="1288"/>
      <c r="L4" s="1247" t="s">
        <v>317</v>
      </c>
      <c r="M4" s="1247" t="s">
        <v>318</v>
      </c>
      <c r="N4" s="1247" t="s">
        <v>319</v>
      </c>
      <c r="O4" s="1288" t="s">
        <v>320</v>
      </c>
      <c r="P4" s="1288"/>
      <c r="Q4" s="1288" t="s">
        <v>321</v>
      </c>
      <c r="R4" s="1288"/>
    </row>
    <row r="5" spans="1:18">
      <c r="A5" s="1286"/>
      <c r="B5" s="1286"/>
      <c r="C5" s="1286"/>
      <c r="D5" s="1286"/>
      <c r="E5" s="1247" t="s">
        <v>14</v>
      </c>
      <c r="F5" s="1247" t="s">
        <v>14</v>
      </c>
      <c r="G5" s="1247" t="s">
        <v>14</v>
      </c>
      <c r="H5" s="1248" t="s">
        <v>14</v>
      </c>
      <c r="I5" s="1248" t="s">
        <v>26</v>
      </c>
      <c r="J5" s="1248" t="s">
        <v>14</v>
      </c>
      <c r="K5" s="1248" t="s">
        <v>26</v>
      </c>
      <c r="L5" s="1247" t="s">
        <v>14</v>
      </c>
      <c r="M5" s="1247" t="s">
        <v>14</v>
      </c>
      <c r="N5" s="1247" t="s">
        <v>14</v>
      </c>
      <c r="O5" s="1248" t="s">
        <v>14</v>
      </c>
      <c r="P5" s="1248" t="s">
        <v>26</v>
      </c>
      <c r="Q5" s="1248" t="s">
        <v>14</v>
      </c>
      <c r="R5" s="1248" t="s">
        <v>26</v>
      </c>
    </row>
    <row r="6" spans="1:18" ht="15.75" thickBot="1">
      <c r="A6" s="1237">
        <v>1</v>
      </c>
      <c r="B6" s="1237">
        <v>2</v>
      </c>
      <c r="C6" s="1237">
        <v>3</v>
      </c>
      <c r="D6" s="1237">
        <v>4</v>
      </c>
      <c r="E6" s="1243">
        <v>7</v>
      </c>
      <c r="F6" s="1243">
        <v>6</v>
      </c>
      <c r="G6" s="1243">
        <v>7</v>
      </c>
      <c r="H6" s="1243">
        <v>8</v>
      </c>
      <c r="I6" s="1243">
        <v>9</v>
      </c>
      <c r="J6" s="1243">
        <v>10</v>
      </c>
      <c r="K6" s="1243">
        <v>11</v>
      </c>
      <c r="L6" s="1243">
        <v>12</v>
      </c>
      <c r="M6" s="1243">
        <v>13</v>
      </c>
      <c r="N6" s="1243">
        <v>14</v>
      </c>
      <c r="O6" s="1243">
        <v>15</v>
      </c>
      <c r="P6" s="1243">
        <v>16</v>
      </c>
      <c r="Q6" s="1243">
        <v>17</v>
      </c>
      <c r="R6" s="1243">
        <v>18</v>
      </c>
    </row>
    <row r="7" spans="1:18" ht="15" customHeight="1">
      <c r="A7" s="1281">
        <v>18</v>
      </c>
      <c r="B7" s="1284" t="s">
        <v>324</v>
      </c>
      <c r="C7" s="1238" t="s">
        <v>105</v>
      </c>
      <c r="D7" s="1238" t="s">
        <v>14</v>
      </c>
      <c r="E7" s="1196">
        <v>7949.9780000000001</v>
      </c>
      <c r="F7" s="1196">
        <v>8028.5420000000004</v>
      </c>
      <c r="G7" s="1196">
        <v>8088.2269999999999</v>
      </c>
      <c r="H7" s="1150">
        <f>G7-F7</f>
        <v>59.684999999999491</v>
      </c>
      <c r="I7" s="1151">
        <f>IF(F7=0," ",H7/F7)</f>
        <v>7.4341019826513321E-3</v>
      </c>
      <c r="J7" s="1150">
        <f>G7-E7</f>
        <v>138.2489999999998</v>
      </c>
      <c r="K7" s="1151">
        <f>IF(E7=0," ",J7/E7)</f>
        <v>1.738985944363617E-2</v>
      </c>
      <c r="L7" s="42">
        <f>E7+'11-2021'!L7</f>
        <v>75844.491999999998</v>
      </c>
      <c r="M7" s="42">
        <f>F7+'11-2021'!M7</f>
        <v>76633.623000000007</v>
      </c>
      <c r="N7" s="42">
        <f>G7+'11-2021'!N7</f>
        <v>79594.430999999997</v>
      </c>
      <c r="O7" s="1202">
        <f>N7-M7</f>
        <v>2960.80799999999</v>
      </c>
      <c r="P7" s="1203">
        <f>IF(M7=0," ",O7/M7)</f>
        <v>3.8635887017895394E-2</v>
      </c>
      <c r="Q7" s="1202">
        <f>N7-L7</f>
        <v>3749.9389999999985</v>
      </c>
      <c r="R7" s="1204">
        <f>IF(L7=0," ",Q7/L7)</f>
        <v>4.9442469731355028E-2</v>
      </c>
    </row>
    <row r="8" spans="1:18">
      <c r="A8" s="1281"/>
      <c r="B8" s="1284"/>
      <c r="C8" s="1283" t="s">
        <v>15</v>
      </c>
      <c r="D8" s="1238" t="s">
        <v>14</v>
      </c>
      <c r="E8" s="1197">
        <v>1294.5989999999999</v>
      </c>
      <c r="F8" s="1197">
        <v>1103</v>
      </c>
      <c r="G8" s="1197">
        <v>1289.25</v>
      </c>
      <c r="H8" s="1150">
        <f t="shared" ref="H8" si="0">G8-F8</f>
        <v>186.25</v>
      </c>
      <c r="I8" s="1151">
        <f t="shared" ref="I8" si="1">IF(F8=0," ",H8/F8)</f>
        <v>0.16885766092475069</v>
      </c>
      <c r="J8" s="1150">
        <f>G8-E8</f>
        <v>-5.3489999999999327</v>
      </c>
      <c r="K8" s="1151">
        <f>IF(E8=0," ",J8/E8)</f>
        <v>-4.1317813469653021E-3</v>
      </c>
      <c r="L8" s="42">
        <f>E8+'11-2021'!L8</f>
        <v>8850.07</v>
      </c>
      <c r="M8" s="42">
        <f>F8+'11-2021'!M8</f>
        <v>8822.9579999999987</v>
      </c>
      <c r="N8" s="42">
        <f>G8+'11-2021'!N8</f>
        <v>8493.5040000000008</v>
      </c>
      <c r="O8" s="1150">
        <f t="shared" ref="O8" si="2">N8-M8</f>
        <v>-329.4539999999979</v>
      </c>
      <c r="P8" s="1151">
        <f t="shared" ref="P8" si="3">IF(M8=0," ",O8/M8)</f>
        <v>-3.7340538173251871E-2</v>
      </c>
      <c r="Q8" s="1150">
        <f t="shared" ref="Q8" si="4">N8-L8</f>
        <v>-356.56599999999889</v>
      </c>
      <c r="R8" s="1205">
        <f t="shared" ref="R8" si="5">IF(L8=0," ",Q8/L8)</f>
        <v>-4.0289624827826095E-2</v>
      </c>
    </row>
    <row r="9" spans="1:18">
      <c r="A9" s="1281"/>
      <c r="B9" s="1284"/>
      <c r="C9" s="1283"/>
      <c r="D9" s="1238" t="s">
        <v>16</v>
      </c>
      <c r="E9" s="1199">
        <f>E8/(E7-E15)</f>
        <v>0.17809006307303951</v>
      </c>
      <c r="F9" s="1199">
        <f>F8/(F7-F15)</f>
        <v>0.14999574354780321</v>
      </c>
      <c r="G9" s="1199">
        <f>G8/(G7-G15)</f>
        <v>0.17417462774521775</v>
      </c>
      <c r="H9" s="1155"/>
      <c r="I9" s="1156">
        <f>G9-F9</f>
        <v>2.4178884197414541E-2</v>
      </c>
      <c r="J9" s="1157"/>
      <c r="K9" s="1156">
        <f>G9-E9</f>
        <v>-3.9154353278217646E-3</v>
      </c>
      <c r="L9" s="1199">
        <f>L8/(L7-L15)</f>
        <v>0.12662951400420489</v>
      </c>
      <c r="M9" s="1199">
        <f>M8/(M7-M15)</f>
        <v>0.12485501791210338</v>
      </c>
      <c r="N9" s="1199">
        <f>N8/(N7-N15)</f>
        <v>0.11547841583184883</v>
      </c>
      <c r="O9" s="1155"/>
      <c r="P9" s="1156">
        <f>N9-M9</f>
        <v>-9.3766020802545508E-3</v>
      </c>
      <c r="Q9" s="1157"/>
      <c r="R9" s="1206">
        <f>N9-L9</f>
        <v>-1.1151098172356058E-2</v>
      </c>
    </row>
    <row r="10" spans="1:18" ht="15" hidden="1" customHeight="1">
      <c r="A10" s="1281"/>
      <c r="B10" s="1284"/>
      <c r="C10" s="1283" t="s">
        <v>17</v>
      </c>
      <c r="D10" s="1238" t="s">
        <v>14</v>
      </c>
      <c r="E10" s="1197" t="e">
        <f>#REF!</f>
        <v>#REF!</v>
      </c>
      <c r="F10" s="1197" t="e">
        <f>#REF!</f>
        <v>#REF!</v>
      </c>
      <c r="G10" s="1197" t="e">
        <f>#REF!</f>
        <v>#REF!</v>
      </c>
      <c r="H10" s="1150" t="e">
        <f t="shared" ref="H10" si="6">G10-F10</f>
        <v>#REF!</v>
      </c>
      <c r="I10" s="1151" t="e">
        <f t="shared" ref="I10" si="7">IF(F10=0," ",H10/F10)</f>
        <v>#REF!</v>
      </c>
      <c r="J10" s="1150" t="e">
        <f>G10-E10</f>
        <v>#REF!</v>
      </c>
      <c r="K10" s="1151" t="e">
        <f>IF(E10=0," ",J10/E10)</f>
        <v>#REF!</v>
      </c>
      <c r="L10" s="42" t="e">
        <f t="shared" ref="L10:N10" si="8">E10</f>
        <v>#REF!</v>
      </c>
      <c r="M10" s="42" t="e">
        <f t="shared" si="8"/>
        <v>#REF!</v>
      </c>
      <c r="N10" s="42" t="e">
        <f t="shared" si="8"/>
        <v>#REF!</v>
      </c>
      <c r="O10" s="1150" t="e">
        <f t="shared" ref="O10" si="9">N10-M10</f>
        <v>#REF!</v>
      </c>
      <c r="P10" s="1151" t="e">
        <f t="shared" ref="P10" si="10">IF(M10=0," ",O10/M10)</f>
        <v>#REF!</v>
      </c>
      <c r="Q10" s="1150" t="e">
        <f t="shared" ref="Q10" si="11">N10-L10</f>
        <v>#REF!</v>
      </c>
      <c r="R10" s="1205" t="e">
        <f t="shared" ref="R10" si="12">IF(L10=0," ",Q10/L10)</f>
        <v>#REF!</v>
      </c>
    </row>
    <row r="11" spans="1:18" ht="15" hidden="1" customHeight="1">
      <c r="A11" s="1281"/>
      <c r="B11" s="1284"/>
      <c r="C11" s="1283"/>
      <c r="D11" s="1238" t="s">
        <v>16</v>
      </c>
      <c r="E11" s="1199" t="e">
        <f>E10/E7</f>
        <v>#REF!</v>
      </c>
      <c r="F11" s="1199" t="e">
        <f>F10/F7</f>
        <v>#REF!</v>
      </c>
      <c r="G11" s="1199" t="e">
        <f>G10/G7</f>
        <v>#REF!</v>
      </c>
      <c r="H11" s="1155"/>
      <c r="I11" s="1156" t="e">
        <f>G11-F11</f>
        <v>#REF!</v>
      </c>
      <c r="J11" s="1157"/>
      <c r="K11" s="1156" t="e">
        <f>G11-E11</f>
        <v>#REF!</v>
      </c>
      <c r="L11" s="1200" t="e">
        <f>L10/L7</f>
        <v>#REF!</v>
      </c>
      <c r="M11" s="1200" t="e">
        <f>M10/M7</f>
        <v>#REF!</v>
      </c>
      <c r="N11" s="1200" t="e">
        <f>N10/N7</f>
        <v>#REF!</v>
      </c>
      <c r="O11" s="1155"/>
      <c r="P11" s="1156" t="e">
        <f>N11-M11</f>
        <v>#REF!</v>
      </c>
      <c r="Q11" s="1157"/>
      <c r="R11" s="1206" t="e">
        <f>N11-L11</f>
        <v>#REF!</v>
      </c>
    </row>
    <row r="12" spans="1:18" ht="15" hidden="1" customHeight="1">
      <c r="A12" s="1281"/>
      <c r="B12" s="1284"/>
      <c r="C12" s="1283" t="s">
        <v>18</v>
      </c>
      <c r="D12" s="1238" t="s">
        <v>14</v>
      </c>
      <c r="E12" s="1197" t="e">
        <f>E8-E10</f>
        <v>#REF!</v>
      </c>
      <c r="F12" s="1197" t="e">
        <f>F8-F10</f>
        <v>#REF!</v>
      </c>
      <c r="G12" s="1197" t="e">
        <f>G8-G10</f>
        <v>#REF!</v>
      </c>
      <c r="H12" s="1150" t="e">
        <f t="shared" ref="H12" si="13">G12-F12</f>
        <v>#REF!</v>
      </c>
      <c r="I12" s="1151" t="e">
        <f t="shared" ref="I12" si="14">IF(F12=0," ",H12/F12)</f>
        <v>#REF!</v>
      </c>
      <c r="J12" s="1150" t="e">
        <f>G12-E12</f>
        <v>#REF!</v>
      </c>
      <c r="K12" s="1151" t="e">
        <f>IF(E12=0," ",J12/E12)</f>
        <v>#REF!</v>
      </c>
      <c r="L12" s="42" t="e">
        <f t="shared" ref="L12:N12" si="15">E12</f>
        <v>#REF!</v>
      </c>
      <c r="M12" s="42" t="e">
        <f t="shared" si="15"/>
        <v>#REF!</v>
      </c>
      <c r="N12" s="42" t="e">
        <f t="shared" si="15"/>
        <v>#REF!</v>
      </c>
      <c r="O12" s="1150" t="e">
        <f t="shared" ref="O12" si="16">N12-M12</f>
        <v>#REF!</v>
      </c>
      <c r="P12" s="1151" t="e">
        <f t="shared" ref="P12" si="17">IF(M12=0," ",O12/M12)</f>
        <v>#REF!</v>
      </c>
      <c r="Q12" s="1150" t="e">
        <f t="shared" ref="Q12" si="18">N12-L12</f>
        <v>#REF!</v>
      </c>
      <c r="R12" s="1205" t="e">
        <f t="shared" ref="R12" si="19">IF(L12=0," ",Q12/L12)</f>
        <v>#REF!</v>
      </c>
    </row>
    <row r="13" spans="1:18" ht="15" hidden="1" customHeight="1">
      <c r="A13" s="1281"/>
      <c r="B13" s="1284"/>
      <c r="C13" s="1283"/>
      <c r="D13" s="1238" t="s">
        <v>16</v>
      </c>
      <c r="E13" s="1199" t="e">
        <f>E12/E7</f>
        <v>#REF!</v>
      </c>
      <c r="F13" s="1199" t="e">
        <f>F12/F7</f>
        <v>#REF!</v>
      </c>
      <c r="G13" s="1199" t="e">
        <f>G12/G7</f>
        <v>#REF!</v>
      </c>
      <c r="H13" s="1155"/>
      <c r="I13" s="1156" t="e">
        <f>G13-F13</f>
        <v>#REF!</v>
      </c>
      <c r="J13" s="1157"/>
      <c r="K13" s="1156" t="e">
        <f>G13-E13</f>
        <v>#REF!</v>
      </c>
      <c r="L13" s="1200" t="e">
        <f>L12/L7</f>
        <v>#REF!</v>
      </c>
      <c r="M13" s="1200" t="e">
        <f>M12/M7</f>
        <v>#REF!</v>
      </c>
      <c r="N13" s="1200" t="e">
        <f>N12/N7</f>
        <v>#REF!</v>
      </c>
      <c r="O13" s="1155"/>
      <c r="P13" s="1156" t="e">
        <f>N13-M13</f>
        <v>#REF!</v>
      </c>
      <c r="Q13" s="1157"/>
      <c r="R13" s="1206" t="e">
        <f>N13-L13</f>
        <v>#REF!</v>
      </c>
    </row>
    <row r="14" spans="1:18" ht="57">
      <c r="A14" s="1281"/>
      <c r="B14" s="1284"/>
      <c r="C14" s="443" t="s">
        <v>111</v>
      </c>
      <c r="D14" s="1238" t="s">
        <v>14</v>
      </c>
      <c r="E14" s="1160">
        <f t="shared" ref="E14" si="20">E15+E16</f>
        <v>6655.3789999999999</v>
      </c>
      <c r="F14" s="1160">
        <f t="shared" ref="F14" si="21">F15+F16</f>
        <v>6925.5420000000004</v>
      </c>
      <c r="G14" s="1160">
        <f t="shared" ref="G14" si="22">G15+G16</f>
        <v>6798.9769999999999</v>
      </c>
      <c r="H14" s="1150">
        <f t="shared" ref="H14:H16" si="23">G14-F14</f>
        <v>-126.56500000000051</v>
      </c>
      <c r="I14" s="1151">
        <f t="shared" ref="I14:I16" si="24">IF(F14=0," ",H14/F14)</f>
        <v>-1.8275103955762668E-2</v>
      </c>
      <c r="J14" s="1150">
        <f t="shared" ref="J14:J16" si="25">G14-E14</f>
        <v>143.59799999999996</v>
      </c>
      <c r="K14" s="1151">
        <f t="shared" ref="K14:K16" si="26">IF(E14=0," ",J14/E14)</f>
        <v>2.1576231796866858E-2</v>
      </c>
      <c r="L14" s="42">
        <f>E14+'11-2021'!L14</f>
        <v>66994.440999999992</v>
      </c>
      <c r="M14" s="42">
        <f>F14+'11-2021'!M14</f>
        <v>67810.663</v>
      </c>
      <c r="N14" s="42">
        <f>G14+'11-2021'!N14</f>
        <v>71100.790999999997</v>
      </c>
      <c r="O14" s="1150">
        <f t="shared" ref="O14:O16" si="27">N14-M14</f>
        <v>3290.127999999997</v>
      </c>
      <c r="P14" s="1151">
        <f t="shared" ref="P14:P16" si="28">IF(M14=0," ",O14/M14)</f>
        <v>4.8519330949470245E-2</v>
      </c>
      <c r="Q14" s="1150">
        <f t="shared" ref="Q14:Q16" si="29">N14-L14</f>
        <v>4106.3500000000058</v>
      </c>
      <c r="R14" s="1205">
        <f t="shared" ref="R14:R16" si="30">IF(L14=0," ",Q14/L14)</f>
        <v>6.1293891533478223E-2</v>
      </c>
    </row>
    <row r="15" spans="1:18">
      <c r="A15" s="1281"/>
      <c r="B15" s="1284"/>
      <c r="C15" s="444" t="s">
        <v>315</v>
      </c>
      <c r="D15" s="1238" t="s">
        <v>14</v>
      </c>
      <c r="E15" s="1197">
        <v>680.62800000000004</v>
      </c>
      <c r="F15" s="1197">
        <v>675</v>
      </c>
      <c r="G15" s="1197">
        <v>686.173</v>
      </c>
      <c r="H15" s="1150">
        <f t="shared" si="23"/>
        <v>11.173000000000002</v>
      </c>
      <c r="I15" s="1151">
        <f t="shared" si="24"/>
        <v>1.6552592592592594E-2</v>
      </c>
      <c r="J15" s="1150">
        <f t="shared" si="25"/>
        <v>5.5449999999999591</v>
      </c>
      <c r="K15" s="1151">
        <f t="shared" si="26"/>
        <v>8.1468878741397036E-3</v>
      </c>
      <c r="L15" s="42">
        <f>E15+'11-2021'!L15</f>
        <v>5955.0190000000002</v>
      </c>
      <c r="M15" s="42">
        <f>F15+'11-2021'!M15</f>
        <v>5967.9970000000003</v>
      </c>
      <c r="N15" s="42">
        <f>G15+'11-2021'!N15</f>
        <v>6043.8549999999996</v>
      </c>
      <c r="O15" s="1150">
        <f t="shared" si="27"/>
        <v>75.857999999999265</v>
      </c>
      <c r="P15" s="1151">
        <f t="shared" si="28"/>
        <v>1.2710797274194217E-2</v>
      </c>
      <c r="Q15" s="1150">
        <f t="shared" si="29"/>
        <v>88.835999999999331</v>
      </c>
      <c r="R15" s="1205">
        <f t="shared" si="30"/>
        <v>1.4917836534190626E-2</v>
      </c>
    </row>
    <row r="16" spans="1:18" ht="71.25">
      <c r="A16" s="1281"/>
      <c r="B16" s="1284"/>
      <c r="C16" s="443" t="s">
        <v>106</v>
      </c>
      <c r="D16" s="1238" t="s">
        <v>14</v>
      </c>
      <c r="E16" s="1195">
        <v>5974.7510000000002</v>
      </c>
      <c r="F16" s="1195">
        <v>6250.5420000000004</v>
      </c>
      <c r="G16" s="1195">
        <v>6112.8040000000001</v>
      </c>
      <c r="H16" s="1150">
        <f t="shared" si="23"/>
        <v>-137.73800000000028</v>
      </c>
      <c r="I16" s="1151">
        <f t="shared" si="24"/>
        <v>-2.2036169023422331E-2</v>
      </c>
      <c r="J16" s="1150">
        <f t="shared" si="25"/>
        <v>138.05299999999988</v>
      </c>
      <c r="K16" s="1151">
        <f t="shared" si="26"/>
        <v>2.3106067516453804E-2</v>
      </c>
      <c r="L16" s="42">
        <f>E16+'11-2021'!L16</f>
        <v>61039.421999999991</v>
      </c>
      <c r="M16" s="42">
        <f>F16+'11-2021'!M16</f>
        <v>61842.666000000005</v>
      </c>
      <c r="N16" s="42">
        <f>G16+'11-2021'!N16</f>
        <v>65056.936000000002</v>
      </c>
      <c r="O16" s="1150">
        <f t="shared" si="27"/>
        <v>3214.2699999999968</v>
      </c>
      <c r="P16" s="1151">
        <f t="shared" si="28"/>
        <v>5.1974958518120749E-2</v>
      </c>
      <c r="Q16" s="1150">
        <f t="shared" si="29"/>
        <v>4017.5140000000101</v>
      </c>
      <c r="R16" s="1205">
        <f t="shared" si="30"/>
        <v>6.5818349328406328E-2</v>
      </c>
    </row>
    <row r="17" spans="5:7">
      <c r="G17" s="215"/>
    </row>
    <row r="19" spans="5:7">
      <c r="E19" s="215"/>
    </row>
  </sheetData>
  <mergeCells count="16">
    <mergeCell ref="A7:A16"/>
    <mergeCell ref="B7:B16"/>
    <mergeCell ref="C8:C9"/>
    <mergeCell ref="C10:C11"/>
    <mergeCell ref="C12:C13"/>
    <mergeCell ref="B1:R1"/>
    <mergeCell ref="A3:A5"/>
    <mergeCell ref="B3:B5"/>
    <mergeCell ref="C3:C5"/>
    <mergeCell ref="D3:D5"/>
    <mergeCell ref="E3:K3"/>
    <mergeCell ref="L3:R3"/>
    <mergeCell ref="H4:I4"/>
    <mergeCell ref="J4:K4"/>
    <mergeCell ref="O4:P4"/>
    <mergeCell ref="Q4:R4"/>
  </mergeCells>
  <pageMargins left="0" right="0" top="0" bottom="0" header="0.31496062992125984" footer="0.31496062992125984"/>
  <pageSetup paperSize="9"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224"/>
  <sheetViews>
    <sheetView view="pageBreakPreview" topLeftCell="A172" zoomScale="85" zoomScaleNormal="90" zoomScaleSheetLayoutView="85" workbookViewId="0">
      <selection activeCell="A5" sqref="A5:XFD5"/>
    </sheetView>
  </sheetViews>
  <sheetFormatPr defaultRowHeight="15"/>
  <cols>
    <col min="1" max="1" width="7.140625" customWidth="1"/>
    <col min="2" max="2" width="22.7109375" style="2" customWidth="1"/>
    <col min="3" max="3" width="35.5703125" style="6" customWidth="1"/>
    <col min="4" max="4" width="18.140625" style="6" customWidth="1"/>
    <col min="5" max="5" width="19.140625" style="6" customWidth="1"/>
    <col min="6" max="6" width="17.7109375" style="6" customWidth="1"/>
    <col min="7" max="7" width="19.28515625" style="6" customWidth="1"/>
    <col min="8" max="8" width="14" style="80" customWidth="1"/>
    <col min="9" max="9" width="14.28515625" style="80" customWidth="1"/>
    <col min="10" max="10" width="15.42578125" style="80" customWidth="1"/>
    <col min="11" max="11" width="13.28515625" style="80" customWidth="1"/>
    <col min="12" max="12" width="14.5703125" style="6" customWidth="1"/>
    <col min="13" max="13" width="15" style="6" customWidth="1"/>
    <col min="14" max="14" width="15.5703125" style="6" customWidth="1"/>
    <col min="15" max="15" width="14" style="80" customWidth="1"/>
    <col min="16" max="16" width="13.140625" style="80" customWidth="1"/>
    <col min="17" max="17" width="14.42578125" style="80" customWidth="1"/>
    <col min="18" max="18" width="13.28515625" style="80" customWidth="1"/>
    <col min="19" max="19" width="14.42578125" customWidth="1"/>
    <col min="20" max="20" width="10.42578125" customWidth="1"/>
    <col min="21" max="21" width="9.28515625" customWidth="1"/>
  </cols>
  <sheetData>
    <row r="1" spans="1:18" ht="32.25" customHeight="1" thickBot="1">
      <c r="B1" s="1279" t="s">
        <v>55</v>
      </c>
      <c r="C1" s="1279"/>
      <c r="D1" s="1279"/>
      <c r="H1" s="6"/>
      <c r="I1" s="6"/>
    </row>
    <row r="2" spans="1:18">
      <c r="A2" s="1339" t="s">
        <v>30</v>
      </c>
      <c r="B2" s="1342" t="s">
        <v>29</v>
      </c>
      <c r="C2" s="538" t="s">
        <v>27</v>
      </c>
      <c r="D2" s="1342" t="s">
        <v>28</v>
      </c>
      <c r="E2" s="1344" t="s">
        <v>36</v>
      </c>
      <c r="F2" s="1344"/>
      <c r="G2" s="1344"/>
      <c r="H2" s="1344"/>
      <c r="I2" s="1344"/>
      <c r="J2" s="1344"/>
      <c r="K2" s="1344"/>
      <c r="L2" s="1345" t="s">
        <v>37</v>
      </c>
      <c r="M2" s="1345"/>
      <c r="N2" s="1345"/>
      <c r="O2" s="1345"/>
      <c r="P2" s="1345"/>
      <c r="Q2" s="1345"/>
      <c r="R2" s="1346"/>
    </row>
    <row r="3" spans="1:18" ht="37.5" customHeight="1">
      <c r="A3" s="1340" t="s">
        <v>30</v>
      </c>
      <c r="B3" s="1305" t="s">
        <v>29</v>
      </c>
      <c r="C3" s="450" t="s">
        <v>27</v>
      </c>
      <c r="D3" s="1305" t="s">
        <v>28</v>
      </c>
      <c r="E3" s="451" t="s">
        <v>2</v>
      </c>
      <c r="F3" s="451" t="s">
        <v>107</v>
      </c>
      <c r="G3" s="451" t="s">
        <v>108</v>
      </c>
      <c r="H3" s="1302" t="s">
        <v>109</v>
      </c>
      <c r="I3" s="1302"/>
      <c r="J3" s="1302" t="s">
        <v>110</v>
      </c>
      <c r="K3" s="1303"/>
      <c r="L3" s="448" t="s">
        <v>2</v>
      </c>
      <c r="M3" s="448" t="s">
        <v>107</v>
      </c>
      <c r="N3" s="448" t="s">
        <v>108</v>
      </c>
      <c r="O3" s="1288" t="s">
        <v>109</v>
      </c>
      <c r="P3" s="1288"/>
      <c r="Q3" s="1288" t="s">
        <v>110</v>
      </c>
      <c r="R3" s="1347"/>
    </row>
    <row r="4" spans="1:18" ht="22.5" customHeight="1" thickBot="1">
      <c r="A4" s="1341"/>
      <c r="B4" s="1343"/>
      <c r="C4" s="539"/>
      <c r="D4" s="1343"/>
      <c r="E4" s="540" t="s">
        <v>14</v>
      </c>
      <c r="F4" s="540" t="s">
        <v>14</v>
      </c>
      <c r="G4" s="540" t="s">
        <v>14</v>
      </c>
      <c r="H4" s="541" t="s">
        <v>14</v>
      </c>
      <c r="I4" s="541" t="s">
        <v>26</v>
      </c>
      <c r="J4" s="541" t="s">
        <v>14</v>
      </c>
      <c r="K4" s="542" t="s">
        <v>26</v>
      </c>
      <c r="L4" s="540" t="s">
        <v>14</v>
      </c>
      <c r="M4" s="540" t="s">
        <v>14</v>
      </c>
      <c r="N4" s="540" t="s">
        <v>14</v>
      </c>
      <c r="O4" s="541" t="s">
        <v>14</v>
      </c>
      <c r="P4" s="541" t="s">
        <v>26</v>
      </c>
      <c r="Q4" s="541" t="s">
        <v>14</v>
      </c>
      <c r="R4" s="543" t="s">
        <v>26</v>
      </c>
    </row>
    <row r="5" spans="1:18" ht="16.5" customHeight="1" thickBot="1">
      <c r="A5" s="989">
        <v>1</v>
      </c>
      <c r="B5" s="989">
        <v>2</v>
      </c>
      <c r="C5" s="989">
        <v>3</v>
      </c>
      <c r="D5" s="989">
        <v>4</v>
      </c>
      <c r="E5" s="989">
        <v>5</v>
      </c>
      <c r="F5" s="989">
        <v>6</v>
      </c>
      <c r="G5" s="989">
        <v>7</v>
      </c>
      <c r="H5" s="989">
        <v>8</v>
      </c>
      <c r="I5" s="989">
        <v>9</v>
      </c>
      <c r="J5" s="989">
        <v>10</v>
      </c>
      <c r="K5" s="989">
        <v>11</v>
      </c>
      <c r="L5" s="989">
        <v>12</v>
      </c>
      <c r="M5" s="989">
        <v>13</v>
      </c>
      <c r="N5" s="989">
        <v>14</v>
      </c>
      <c r="O5" s="989">
        <v>15</v>
      </c>
      <c r="P5" s="989">
        <v>16</v>
      </c>
      <c r="Q5" s="989">
        <v>17</v>
      </c>
      <c r="R5" s="989">
        <v>18</v>
      </c>
    </row>
    <row r="6" spans="1:18" ht="18.75" customHeight="1">
      <c r="A6" s="1291">
        <v>1</v>
      </c>
      <c r="B6" s="1330" t="s">
        <v>13</v>
      </c>
      <c r="C6" s="519" t="s">
        <v>19</v>
      </c>
      <c r="D6" s="519" t="s">
        <v>14</v>
      </c>
      <c r="E6" s="521">
        <v>56698.12</v>
      </c>
      <c r="F6" s="520">
        <v>58198.224973083656</v>
      </c>
      <c r="G6" s="520">
        <f>G7+G13</f>
        <v>58525.682999999997</v>
      </c>
      <c r="H6" s="534">
        <f>G6-F6</f>
        <v>327.45802691634162</v>
      </c>
      <c r="I6" s="535">
        <f>IF(F6=0," ",H6/F6)</f>
        <v>5.6265981834976771E-3</v>
      </c>
      <c r="J6" s="534">
        <f>G6-E6</f>
        <v>1827.5629999999946</v>
      </c>
      <c r="K6" s="535">
        <f>IF(E6=0," ",J6/E6)</f>
        <v>3.2233220431294625E-2</v>
      </c>
      <c r="L6" s="523" t="e">
        <f>E6+'Февраль 2013'!L6</f>
        <v>#REF!</v>
      </c>
      <c r="M6" s="523" t="e">
        <f>F6+'Февраль 2013'!M6</f>
        <v>#REF!</v>
      </c>
      <c r="N6" s="523" t="e">
        <f>G6+'Февраль 2013'!N6</f>
        <v>#REF!</v>
      </c>
      <c r="O6" s="534" t="e">
        <f>N6-M6</f>
        <v>#REF!</v>
      </c>
      <c r="P6" s="535" t="e">
        <f>IF(M6=0," ",O6/M6)</f>
        <v>#REF!</v>
      </c>
      <c r="Q6" s="534" t="e">
        <f>N6-L6</f>
        <v>#REF!</v>
      </c>
      <c r="R6" s="536" t="e">
        <f>IF(L6=0," ",Q6/L6)</f>
        <v>#REF!</v>
      </c>
    </row>
    <row r="7" spans="1:18">
      <c r="A7" s="1292"/>
      <c r="B7" s="1331"/>
      <c r="C7" s="1307" t="s">
        <v>15</v>
      </c>
      <c r="D7" s="608" t="s">
        <v>14</v>
      </c>
      <c r="E7" s="9">
        <v>6957.6570000000002</v>
      </c>
      <c r="F7" s="9">
        <v>7873.9569230200896</v>
      </c>
      <c r="G7" s="620">
        <v>8508.2759999999998</v>
      </c>
      <c r="H7" s="621">
        <f t="shared" ref="H7:H11" si="0">G7-F7</f>
        <v>634.31907697991028</v>
      </c>
      <c r="I7" s="622">
        <f t="shared" ref="I7:I11" si="1">IF(F7=0," ",H7/F7)</f>
        <v>8.0559124615659505E-2</v>
      </c>
      <c r="J7" s="621">
        <f>G7-E7</f>
        <v>1550.6189999999997</v>
      </c>
      <c r="K7" s="622">
        <f>IF(E7=0," ",J7/E7)</f>
        <v>0.22286511105678242</v>
      </c>
      <c r="L7" s="13" t="e">
        <f>E7+'Февраль 2013'!L7</f>
        <v>#REF!</v>
      </c>
      <c r="M7" s="13" t="e">
        <f>F7+'Февраль 2013'!M7</f>
        <v>#REF!</v>
      </c>
      <c r="N7" s="13" t="e">
        <f>G7+'Февраль 2013'!N7</f>
        <v>#REF!</v>
      </c>
      <c r="O7" s="78" t="e">
        <f t="shared" ref="O7:O11" si="2">N7-M7</f>
        <v>#REF!</v>
      </c>
      <c r="P7" s="86" t="e">
        <f t="shared" ref="P7:P11" si="3">IF(M7=0," ",O7/M7)</f>
        <v>#REF!</v>
      </c>
      <c r="Q7" s="78" t="e">
        <f t="shared" ref="Q7:Q11" si="4">N7-L7</f>
        <v>#REF!</v>
      </c>
      <c r="R7" s="524" t="e">
        <f t="shared" ref="R7:R11" si="5">IF(L7=0," ",Q7/L7)</f>
        <v>#REF!</v>
      </c>
    </row>
    <row r="8" spans="1:18">
      <c r="A8" s="1292"/>
      <c r="B8" s="1331"/>
      <c r="C8" s="1308"/>
      <c r="D8" s="608" t="s">
        <v>16</v>
      </c>
      <c r="E8" s="11">
        <f>E7/E6</f>
        <v>0.12271406882626795</v>
      </c>
      <c r="F8" s="11">
        <f>F7/F6</f>
        <v>0.13529548240795572</v>
      </c>
      <c r="G8" s="623">
        <f>G7/G6</f>
        <v>0.14537679124564851</v>
      </c>
      <c r="H8" s="624"/>
      <c r="I8" s="625">
        <f>G8-F8</f>
        <v>1.0081308837692787E-2</v>
      </c>
      <c r="J8" s="626"/>
      <c r="K8" s="625">
        <f>G8-E8</f>
        <v>2.2662722419380554E-2</v>
      </c>
      <c r="L8" s="11" t="e">
        <f>L7/L6</f>
        <v>#REF!</v>
      </c>
      <c r="M8" s="11" t="e">
        <f>M7/M6</f>
        <v>#REF!</v>
      </c>
      <c r="N8" s="11" t="e">
        <f>N7/N6</f>
        <v>#REF!</v>
      </c>
      <c r="O8" s="452"/>
      <c r="P8" s="453" t="e">
        <f>N8-M8</f>
        <v>#REF!</v>
      </c>
      <c r="Q8" s="454"/>
      <c r="R8" s="571" t="e">
        <f>N8-L8</f>
        <v>#REF!</v>
      </c>
    </row>
    <row r="9" spans="1:18">
      <c r="A9" s="1292"/>
      <c r="B9" s="1331"/>
      <c r="C9" s="1307" t="s">
        <v>17</v>
      </c>
      <c r="D9" s="608" t="s">
        <v>14</v>
      </c>
      <c r="E9" s="9">
        <v>8211.509</v>
      </c>
      <c r="F9" s="9">
        <v>6832.8018851640036</v>
      </c>
      <c r="G9" s="9">
        <f>F10*G6</f>
        <v>6871.2473158392668</v>
      </c>
      <c r="H9" s="78">
        <f t="shared" si="0"/>
        <v>38.445430675263196</v>
      </c>
      <c r="I9" s="86">
        <f t="shared" si="1"/>
        <v>5.6265981834976641E-3</v>
      </c>
      <c r="J9" s="78">
        <f>G9-E9</f>
        <v>-1340.2616841607332</v>
      </c>
      <c r="K9" s="86">
        <f>IF(E9=0," ",J9/E9)</f>
        <v>-0.16321746516513996</v>
      </c>
      <c r="L9" s="13" t="e">
        <f>E9+'Февраль 2013'!L9</f>
        <v>#REF!</v>
      </c>
      <c r="M9" s="13" t="e">
        <f>F9+'Февраль 2013'!M9</f>
        <v>#REF!</v>
      </c>
      <c r="N9" s="13" t="e">
        <f>G9+'Февраль 2013'!N9</f>
        <v>#REF!</v>
      </c>
      <c r="O9" s="78" t="e">
        <f t="shared" ref="O9" si="6">N9-M9</f>
        <v>#REF!</v>
      </c>
      <c r="P9" s="86" t="e">
        <f t="shared" ref="P9" si="7">IF(M9=0," ",O9/M9)</f>
        <v>#REF!</v>
      </c>
      <c r="Q9" s="78" t="e">
        <f t="shared" ref="Q9" si="8">N9-L9</f>
        <v>#REF!</v>
      </c>
      <c r="R9" s="524" t="e">
        <f t="shared" ref="R9" si="9">IF(L9=0," ",Q9/L9)</f>
        <v>#REF!</v>
      </c>
    </row>
    <row r="10" spans="1:18">
      <c r="A10" s="1292"/>
      <c r="B10" s="1331"/>
      <c r="C10" s="1308"/>
      <c r="D10" s="608" t="s">
        <v>16</v>
      </c>
      <c r="E10" s="11">
        <f>E9/E6</f>
        <v>0.14482859396396211</v>
      </c>
      <c r="F10" s="244">
        <f>F9/F6</f>
        <v>0.11740567497246067</v>
      </c>
      <c r="G10" s="244">
        <f>G9/G6</f>
        <v>0.11740567497246067</v>
      </c>
      <c r="H10" s="452"/>
      <c r="I10" s="453">
        <f>G10-F10</f>
        <v>0</v>
      </c>
      <c r="J10" s="454"/>
      <c r="K10" s="453">
        <f>G10-E10</f>
        <v>-2.7422918991501441E-2</v>
      </c>
      <c r="L10" s="11" t="e">
        <f>L9/L6</f>
        <v>#REF!</v>
      </c>
      <c r="M10" s="11" t="e">
        <f>M9/M6</f>
        <v>#REF!</v>
      </c>
      <c r="N10" s="11" t="e">
        <f>N9/N6</f>
        <v>#REF!</v>
      </c>
      <c r="O10" s="452"/>
      <c r="P10" s="453" t="e">
        <f>N10-M10</f>
        <v>#REF!</v>
      </c>
      <c r="Q10" s="454"/>
      <c r="R10" s="571" t="e">
        <f>N10-L10</f>
        <v>#REF!</v>
      </c>
    </row>
    <row r="11" spans="1:18">
      <c r="A11" s="1292"/>
      <c r="B11" s="1331"/>
      <c r="C11" s="1307" t="s">
        <v>18</v>
      </c>
      <c r="D11" s="608" t="s">
        <v>14</v>
      </c>
      <c r="E11" s="9">
        <v>-1253.8519999999999</v>
      </c>
      <c r="F11" s="9">
        <f>F7-F9</f>
        <v>1041.155037856086</v>
      </c>
      <c r="G11" s="9">
        <f>G7-G9</f>
        <v>1637.0286841607331</v>
      </c>
      <c r="H11" s="78">
        <f t="shared" si="0"/>
        <v>595.87364630464708</v>
      </c>
      <c r="I11" s="86">
        <f t="shared" si="1"/>
        <v>0.57231980314060771</v>
      </c>
      <c r="J11" s="78">
        <f>G11-E11</f>
        <v>2890.8806841607329</v>
      </c>
      <c r="K11" s="86">
        <f>IF(E11=0," ",J11/E11)</f>
        <v>-2.3055996115655861</v>
      </c>
      <c r="L11" s="13" t="e">
        <f>E11+'Февраль 2013'!L11</f>
        <v>#REF!</v>
      </c>
      <c r="M11" s="13" t="e">
        <f>F11+'Февраль 2013'!M11</f>
        <v>#REF!</v>
      </c>
      <c r="N11" s="13" t="e">
        <f>G11+'Февраль 2013'!N11</f>
        <v>#REF!</v>
      </c>
      <c r="O11" s="78" t="e">
        <f t="shared" si="2"/>
        <v>#REF!</v>
      </c>
      <c r="P11" s="86" t="e">
        <f t="shared" si="3"/>
        <v>#REF!</v>
      </c>
      <c r="Q11" s="78" t="e">
        <f t="shared" si="4"/>
        <v>#REF!</v>
      </c>
      <c r="R11" s="524" t="e">
        <f t="shared" si="5"/>
        <v>#REF!</v>
      </c>
    </row>
    <row r="12" spans="1:18">
      <c r="A12" s="1292"/>
      <c r="B12" s="1331"/>
      <c r="C12" s="1308"/>
      <c r="D12" s="608" t="s">
        <v>16</v>
      </c>
      <c r="E12" s="11">
        <v>-2.2134555818155408E-2</v>
      </c>
      <c r="F12" s="11">
        <f>F11/F6</f>
        <v>1.7889807435495054E-2</v>
      </c>
      <c r="G12" s="11">
        <f>G11/G6</f>
        <v>2.7971116273187845E-2</v>
      </c>
      <c r="H12" s="452"/>
      <c r="I12" s="453">
        <f>G12-F12</f>
        <v>1.0081308837692791E-2</v>
      </c>
      <c r="J12" s="454"/>
      <c r="K12" s="453">
        <f>G12-E12</f>
        <v>5.0105672091343256E-2</v>
      </c>
      <c r="L12" s="11" t="e">
        <f>L11/L6</f>
        <v>#REF!</v>
      </c>
      <c r="M12" s="11" t="e">
        <f>M11/M6</f>
        <v>#REF!</v>
      </c>
      <c r="N12" s="11" t="e">
        <f>N11/N6</f>
        <v>#REF!</v>
      </c>
      <c r="O12" s="452"/>
      <c r="P12" s="453" t="e">
        <f>N12-M12</f>
        <v>#REF!</v>
      </c>
      <c r="Q12" s="454"/>
      <c r="R12" s="571" t="e">
        <f>N12-L12</f>
        <v>#REF!</v>
      </c>
    </row>
    <row r="13" spans="1:18" ht="34.5" customHeight="1">
      <c r="A13" s="1292"/>
      <c r="B13" s="1331"/>
      <c r="C13" s="513" t="s">
        <v>111</v>
      </c>
      <c r="D13" s="609" t="s">
        <v>14</v>
      </c>
      <c r="E13" s="613">
        <f>E6-E7</f>
        <v>49740.463000000003</v>
      </c>
      <c r="F13" s="613">
        <f>F6-F7</f>
        <v>50324.268050063569</v>
      </c>
      <c r="G13" s="613">
        <f>G14+G15</f>
        <v>50017.406999999999</v>
      </c>
      <c r="H13" s="78">
        <f t="shared" ref="H13:H17" si="10">G13-F13</f>
        <v>-306.86105006356956</v>
      </c>
      <c r="I13" s="86">
        <f t="shared" ref="I13:I17" si="11">IF(F13=0," ",H13/F13)</f>
        <v>-6.0976753751946907E-3</v>
      </c>
      <c r="J13" s="78">
        <f t="shared" ref="J13:J17" si="12">G13-E13</f>
        <v>276.94399999999587</v>
      </c>
      <c r="K13" s="86">
        <f t="shared" ref="K13:K17" si="13">IF(E13=0," ",J13/E13)</f>
        <v>5.5677809030445866E-3</v>
      </c>
      <c r="L13" s="514" t="e">
        <f>E13+'Февраль 2013'!L13</f>
        <v>#REF!</v>
      </c>
      <c r="M13" s="514" t="e">
        <f>F13+'Февраль 2013'!M13</f>
        <v>#REF!</v>
      </c>
      <c r="N13" s="514" t="e">
        <f>G13+'Февраль 2013'!N13</f>
        <v>#REF!</v>
      </c>
      <c r="O13" s="78" t="e">
        <f t="shared" ref="O13:O15" si="14">N13-M13</f>
        <v>#REF!</v>
      </c>
      <c r="P13" s="86" t="e">
        <f t="shared" ref="P13:P15" si="15">IF(M13=0," ",O13/M13)</f>
        <v>#REF!</v>
      </c>
      <c r="Q13" s="78" t="e">
        <f t="shared" ref="Q13:Q15" si="16">N13-L13</f>
        <v>#REF!</v>
      </c>
      <c r="R13" s="524" t="e">
        <f t="shared" ref="R13:R15" si="17">IF(L13=0," ",Q13/L13)</f>
        <v>#REF!</v>
      </c>
    </row>
    <row r="14" spans="1:18" ht="22.5" customHeight="1">
      <c r="A14" s="1292"/>
      <c r="B14" s="1331"/>
      <c r="C14" s="518" t="s">
        <v>104</v>
      </c>
      <c r="D14" s="608" t="s">
        <v>14</v>
      </c>
      <c r="E14" s="233">
        <v>0</v>
      </c>
      <c r="F14" s="233">
        <v>0</v>
      </c>
      <c r="G14" s="233">
        <v>8.7870000000000008</v>
      </c>
      <c r="H14" s="78">
        <f t="shared" si="10"/>
        <v>8.7870000000000008</v>
      </c>
      <c r="I14" s="86" t="str">
        <f t="shared" si="11"/>
        <v xml:space="preserve"> </v>
      </c>
      <c r="J14" s="78">
        <f t="shared" si="12"/>
        <v>8.7870000000000008</v>
      </c>
      <c r="K14" s="86" t="str">
        <f t="shared" si="13"/>
        <v xml:space="preserve"> </v>
      </c>
      <c r="L14" s="516" t="e">
        <f>E14+'Февраль 2013'!L14</f>
        <v>#REF!</v>
      </c>
      <c r="M14" s="516" t="e">
        <f>F14+'Февраль 2013'!M14</f>
        <v>#REF!</v>
      </c>
      <c r="N14" s="516" t="e">
        <f>G14+'Февраль 2013'!N14</f>
        <v>#REF!</v>
      </c>
      <c r="O14" s="78" t="e">
        <f t="shared" si="14"/>
        <v>#REF!</v>
      </c>
      <c r="P14" s="86" t="e">
        <f t="shared" si="15"/>
        <v>#REF!</v>
      </c>
      <c r="Q14" s="78" t="e">
        <f t="shared" si="16"/>
        <v>#REF!</v>
      </c>
      <c r="R14" s="524" t="e">
        <f t="shared" si="17"/>
        <v>#REF!</v>
      </c>
    </row>
    <row r="15" spans="1:18" ht="29.25" customHeight="1" thickBot="1">
      <c r="A15" s="1293"/>
      <c r="B15" s="1332"/>
      <c r="C15" s="525" t="s">
        <v>106</v>
      </c>
      <c r="D15" s="526" t="s">
        <v>14</v>
      </c>
      <c r="E15" s="611">
        <f>E13-E14</f>
        <v>49740.463000000003</v>
      </c>
      <c r="F15" s="611">
        <f>F13-F14</f>
        <v>50324.268050063569</v>
      </c>
      <c r="G15" s="611">
        <v>50008.62</v>
      </c>
      <c r="H15" s="528">
        <f t="shared" si="10"/>
        <v>-315.64805006356619</v>
      </c>
      <c r="I15" s="529">
        <f t="shared" si="11"/>
        <v>-6.2722829818320121E-3</v>
      </c>
      <c r="J15" s="528">
        <f t="shared" si="12"/>
        <v>268.15699999999924</v>
      </c>
      <c r="K15" s="529">
        <f t="shared" si="13"/>
        <v>5.3911239225899292E-3</v>
      </c>
      <c r="L15" s="527" t="e">
        <f>E15+'Февраль 2013'!L15</f>
        <v>#REF!</v>
      </c>
      <c r="M15" s="527" t="e">
        <f>F15+'Февраль 2013'!M15</f>
        <v>#REF!</v>
      </c>
      <c r="N15" s="527" t="e">
        <f>G15+'Февраль 2013'!N15</f>
        <v>#REF!</v>
      </c>
      <c r="O15" s="528" t="e">
        <f t="shared" si="14"/>
        <v>#REF!</v>
      </c>
      <c r="P15" s="529" t="e">
        <f t="shared" si="15"/>
        <v>#REF!</v>
      </c>
      <c r="Q15" s="528" t="e">
        <f t="shared" si="16"/>
        <v>#REF!</v>
      </c>
      <c r="R15" s="530" t="e">
        <f t="shared" si="17"/>
        <v>#REF!</v>
      </c>
    </row>
    <row r="16" spans="1:18" ht="22.5" customHeight="1">
      <c r="A16" s="1291">
        <v>2</v>
      </c>
      <c r="B16" s="1330" t="s">
        <v>5</v>
      </c>
      <c r="C16" s="610" t="s">
        <v>19</v>
      </c>
      <c r="D16" s="610" t="s">
        <v>14</v>
      </c>
      <c r="E16" s="567">
        <v>10541.73</v>
      </c>
      <c r="F16" s="16">
        <v>10515.718465833048</v>
      </c>
      <c r="G16" s="628">
        <v>10906.921</v>
      </c>
      <c r="H16" s="568">
        <f t="shared" si="10"/>
        <v>391.20253416695232</v>
      </c>
      <c r="I16" s="569">
        <f t="shared" si="11"/>
        <v>3.7201693392422096E-2</v>
      </c>
      <c r="J16" s="568">
        <f t="shared" si="12"/>
        <v>365.19100000000071</v>
      </c>
      <c r="K16" s="569">
        <f t="shared" si="13"/>
        <v>3.4642416377577562E-2</v>
      </c>
      <c r="L16" s="629" t="e">
        <f>E16+'Февраль 2013'!L16</f>
        <v>#REF!</v>
      </c>
      <c r="M16" s="629" t="e">
        <f>F16+'Февраль 2013'!M16</f>
        <v>#REF!</v>
      </c>
      <c r="N16" s="629" t="e">
        <f>G16+'Февраль 2013'!N16</f>
        <v>#REF!</v>
      </c>
      <c r="O16" s="568" t="e">
        <f>N16-M16</f>
        <v>#REF!</v>
      </c>
      <c r="P16" s="569" t="e">
        <f>IF(M16=0," ",O16/M16)</f>
        <v>#REF!</v>
      </c>
      <c r="Q16" s="568" t="e">
        <f>N16-L16</f>
        <v>#REF!</v>
      </c>
      <c r="R16" s="630" t="e">
        <f>IF(L16=0," ",Q16/L16)</f>
        <v>#REF!</v>
      </c>
    </row>
    <row r="17" spans="1:18" ht="17.25" customHeight="1">
      <c r="A17" s="1292"/>
      <c r="B17" s="1331"/>
      <c r="C17" s="1307" t="s">
        <v>15</v>
      </c>
      <c r="D17" s="608" t="s">
        <v>14</v>
      </c>
      <c r="E17" s="9">
        <v>2923.2860000000001</v>
      </c>
      <c r="F17" s="9">
        <v>2867.1871598002149</v>
      </c>
      <c r="G17" s="620">
        <v>3495.1280000000002</v>
      </c>
      <c r="H17" s="621">
        <f t="shared" si="10"/>
        <v>627.94084019978527</v>
      </c>
      <c r="I17" s="622">
        <f t="shared" si="11"/>
        <v>0.21900936534730439</v>
      </c>
      <c r="J17" s="621">
        <f t="shared" si="12"/>
        <v>571.8420000000001</v>
      </c>
      <c r="K17" s="622">
        <f t="shared" si="13"/>
        <v>0.19561616619106037</v>
      </c>
      <c r="L17" s="13" t="e">
        <f>E17+'Февраль 2013'!L17</f>
        <v>#REF!</v>
      </c>
      <c r="M17" s="13" t="e">
        <f>F17+'Февраль 2013'!M17</f>
        <v>#REF!</v>
      </c>
      <c r="N17" s="13" t="e">
        <f>G17+'Февраль 2013'!N17</f>
        <v>#REF!</v>
      </c>
      <c r="O17" s="78" t="e">
        <f t="shared" ref="O17" si="18">N17-M17</f>
        <v>#REF!</v>
      </c>
      <c r="P17" s="86" t="e">
        <f t="shared" ref="P17" si="19">IF(M17=0," ",O17/M17)</f>
        <v>#REF!</v>
      </c>
      <c r="Q17" s="78" t="e">
        <f t="shared" ref="Q17" si="20">N17-L17</f>
        <v>#REF!</v>
      </c>
      <c r="R17" s="524" t="e">
        <f t="shared" ref="R17" si="21">IF(L17=0," ",Q17/L17)</f>
        <v>#REF!</v>
      </c>
    </row>
    <row r="18" spans="1:18" ht="17.25" customHeight="1">
      <c r="A18" s="1292"/>
      <c r="B18" s="1331"/>
      <c r="C18" s="1308"/>
      <c r="D18" s="608" t="s">
        <v>16</v>
      </c>
      <c r="E18" s="11">
        <f>E17/E16</f>
        <v>0.27730609681712587</v>
      </c>
      <c r="F18" s="11">
        <f>F17/F16</f>
        <v>0.27265727673445073</v>
      </c>
      <c r="G18" s="623">
        <f>G17/G16</f>
        <v>0.32045047360295359</v>
      </c>
      <c r="H18" s="624"/>
      <c r="I18" s="625">
        <f t="shared" ref="I18" si="22">G18-F18</f>
        <v>4.7793196868502863E-2</v>
      </c>
      <c r="J18" s="626"/>
      <c r="K18" s="625">
        <f t="shared" ref="K18" si="23">G18-E18</f>
        <v>4.3144376785827721E-2</v>
      </c>
      <c r="L18" s="19" t="e">
        <f>L17/L16</f>
        <v>#REF!</v>
      </c>
      <c r="M18" s="11" t="e">
        <f>M17/M16</f>
        <v>#REF!</v>
      </c>
      <c r="N18" s="11" t="e">
        <f>N17/N16</f>
        <v>#REF!</v>
      </c>
      <c r="O18" s="452"/>
      <c r="P18" s="453" t="e">
        <f>N18-M18</f>
        <v>#REF!</v>
      </c>
      <c r="Q18" s="454"/>
      <c r="R18" s="571" t="e">
        <f>N18-L18</f>
        <v>#REF!</v>
      </c>
    </row>
    <row r="19" spans="1:18">
      <c r="A19" s="1292"/>
      <c r="B19" s="1331"/>
      <c r="C19" s="1307" t="s">
        <v>17</v>
      </c>
      <c r="D19" s="608" t="s">
        <v>14</v>
      </c>
      <c r="E19" s="9">
        <v>2837.134</v>
      </c>
      <c r="F19" s="9">
        <v>2488.0656602686558</v>
      </c>
      <c r="G19" s="9">
        <f>F20*G16</f>
        <v>2580.6259161021849</v>
      </c>
      <c r="H19" s="78">
        <f t="shared" ref="H19" si="24">G19-F19</f>
        <v>92.560255833529027</v>
      </c>
      <c r="I19" s="86">
        <f t="shared" ref="I19" si="25">IF(F19=0," ",H19/F19)</f>
        <v>3.72016933924222E-2</v>
      </c>
      <c r="J19" s="78">
        <f t="shared" ref="J19" si="26">G19-E19</f>
        <v>-256.50808389781514</v>
      </c>
      <c r="K19" s="86">
        <f t="shared" ref="K19" si="27">IF(E19=0," ",J19/E19)</f>
        <v>-9.0410986544102304E-2</v>
      </c>
      <c r="L19" s="18" t="e">
        <f>E19+'Февраль 2013'!L19</f>
        <v>#REF!</v>
      </c>
      <c r="M19" s="18" t="e">
        <f>F19+'Февраль 2013'!M19</f>
        <v>#REF!</v>
      </c>
      <c r="N19" s="18" t="e">
        <f>G19+'Февраль 2013'!N19</f>
        <v>#REF!</v>
      </c>
      <c r="O19" s="78" t="e">
        <f t="shared" ref="O19" si="28">N19-M19</f>
        <v>#REF!</v>
      </c>
      <c r="P19" s="86" t="e">
        <f t="shared" ref="P19" si="29">IF(M19=0," ",O19/M19)</f>
        <v>#REF!</v>
      </c>
      <c r="Q19" s="78" t="e">
        <f t="shared" ref="Q19" si="30">N19-L19</f>
        <v>#REF!</v>
      </c>
      <c r="R19" s="524" t="e">
        <f t="shared" ref="R19" si="31">IF(L19=0," ",Q19/L19)</f>
        <v>#REF!</v>
      </c>
    </row>
    <row r="20" spans="1:18">
      <c r="A20" s="1292"/>
      <c r="B20" s="1331"/>
      <c r="C20" s="1308"/>
      <c r="D20" s="608" t="s">
        <v>16</v>
      </c>
      <c r="E20" s="11">
        <f>E19/E16</f>
        <v>0.2691336241774358</v>
      </c>
      <c r="F20" s="11">
        <f>F19/F16</f>
        <v>0.23660443823716928</v>
      </c>
      <c r="G20" s="244">
        <f>G19/G16</f>
        <v>0.23660443823716931</v>
      </c>
      <c r="H20" s="452"/>
      <c r="I20" s="453">
        <f t="shared" ref="I20" si="32">G20-F20</f>
        <v>0</v>
      </c>
      <c r="J20" s="454"/>
      <c r="K20" s="453">
        <f t="shared" ref="K20" si="33">G20-E20</f>
        <v>-3.2529185940266492E-2</v>
      </c>
      <c r="L20" s="19" t="e">
        <f>L19/L16</f>
        <v>#REF!</v>
      </c>
      <c r="M20" s="11" t="e">
        <f>M19/M16</f>
        <v>#REF!</v>
      </c>
      <c r="N20" s="11" t="e">
        <f>N19/N16</f>
        <v>#REF!</v>
      </c>
      <c r="O20" s="452"/>
      <c r="P20" s="453" t="e">
        <f>N20-M20</f>
        <v>#REF!</v>
      </c>
      <c r="Q20" s="454"/>
      <c r="R20" s="571" t="e">
        <f>N20-L20</f>
        <v>#REF!</v>
      </c>
    </row>
    <row r="21" spans="1:18">
      <c r="A21" s="1292"/>
      <c r="B21" s="1331"/>
      <c r="C21" s="1307" t="s">
        <v>18</v>
      </c>
      <c r="D21" s="608" t="s">
        <v>14</v>
      </c>
      <c r="E21" s="9">
        <v>86.152000000000044</v>
      </c>
      <c r="F21" s="9">
        <f>F17-F19</f>
        <v>379.12149953155904</v>
      </c>
      <c r="G21" s="9">
        <f>G17-G19</f>
        <v>914.50208389781528</v>
      </c>
      <c r="H21" s="78">
        <f t="shared" ref="H21" si="34">G21-F21</f>
        <v>535.38058436625624</v>
      </c>
      <c r="I21" s="86">
        <f t="shared" ref="I21" si="35">IF(F21=0," ",H21/F21)</f>
        <v>1.4121609695777482</v>
      </c>
      <c r="J21" s="78">
        <f t="shared" ref="J21" si="36">G21-E21</f>
        <v>828.35008389781524</v>
      </c>
      <c r="K21" s="86">
        <f t="shared" ref="K21" si="37">IF(E21=0," ",J21/E21)</f>
        <v>9.6149837948952417</v>
      </c>
      <c r="L21" s="18" t="e">
        <f>E21+'Февраль 2013'!L21</f>
        <v>#REF!</v>
      </c>
      <c r="M21" s="18" t="e">
        <f>F21+'Февраль 2013'!M21</f>
        <v>#REF!</v>
      </c>
      <c r="N21" s="18" t="e">
        <f>G21+'Февраль 2013'!N21</f>
        <v>#REF!</v>
      </c>
      <c r="O21" s="78" t="e">
        <f t="shared" ref="O21" si="38">N21-M21</f>
        <v>#REF!</v>
      </c>
      <c r="P21" s="86" t="e">
        <f t="shared" ref="P21" si="39">IF(M21=0," ",O21/M21)</f>
        <v>#REF!</v>
      </c>
      <c r="Q21" s="78" t="e">
        <f t="shared" ref="Q21" si="40">N21-L21</f>
        <v>#REF!</v>
      </c>
      <c r="R21" s="524" t="e">
        <f t="shared" ref="R21" si="41">IF(L21=0," ",Q21/L21)</f>
        <v>#REF!</v>
      </c>
    </row>
    <row r="22" spans="1:18">
      <c r="A22" s="1292"/>
      <c r="B22" s="1331"/>
      <c r="C22" s="1308"/>
      <c r="D22" s="608" t="s">
        <v>16</v>
      </c>
      <c r="E22" s="11">
        <v>-2.2134555818155408E-2</v>
      </c>
      <c r="F22" s="11">
        <f>F21/F16</f>
        <v>3.6052838497281442E-2</v>
      </c>
      <c r="G22" s="11">
        <f>G21/G16</f>
        <v>8.3846035365784277E-2</v>
      </c>
      <c r="H22" s="452"/>
      <c r="I22" s="453">
        <f t="shared" ref="I22" si="42">G22-F22</f>
        <v>4.7793196868502835E-2</v>
      </c>
      <c r="J22" s="454"/>
      <c r="K22" s="453">
        <f t="shared" ref="K22" si="43">G22-E22</f>
        <v>0.10598059118393968</v>
      </c>
      <c r="L22" s="19" t="e">
        <f>L21/L16</f>
        <v>#REF!</v>
      </c>
      <c r="M22" s="11" t="e">
        <f>M21/M16</f>
        <v>#REF!</v>
      </c>
      <c r="N22" s="11" t="e">
        <f>N21/N16</f>
        <v>#REF!</v>
      </c>
      <c r="O22" s="452"/>
      <c r="P22" s="453" t="e">
        <f>N22-M22</f>
        <v>#REF!</v>
      </c>
      <c r="Q22" s="454"/>
      <c r="R22" s="571" t="e">
        <f>N22-L22</f>
        <v>#REF!</v>
      </c>
    </row>
    <row r="23" spans="1:18" ht="25.5" customHeight="1">
      <c r="A23" s="1292"/>
      <c r="B23" s="1331"/>
      <c r="C23" s="513" t="s">
        <v>111</v>
      </c>
      <c r="D23" s="609" t="s">
        <v>14</v>
      </c>
      <c r="E23" s="514">
        <f>E16-E17</f>
        <v>7618.4439999999995</v>
      </c>
      <c r="F23" s="514">
        <f>F16-F17</f>
        <v>7648.5313060328335</v>
      </c>
      <c r="G23" s="613">
        <f>G16-G17</f>
        <v>7411.7929999999997</v>
      </c>
      <c r="H23" s="78">
        <f t="shared" ref="H23:H27" si="44">G23-F23</f>
        <v>-236.73830603283386</v>
      </c>
      <c r="I23" s="86">
        <f t="shared" ref="I23:I27" si="45">IF(F23=0," ",H23/F23)</f>
        <v>-3.095212617435518E-2</v>
      </c>
      <c r="J23" s="78">
        <f t="shared" ref="J23:J27" si="46">G23-E23</f>
        <v>-206.65099999999984</v>
      </c>
      <c r="K23" s="86">
        <f t="shared" ref="K23:K27" si="47">IF(E23=0," ",J23/E23)</f>
        <v>-2.7125092735471947E-2</v>
      </c>
      <c r="L23" s="515" t="e">
        <f>E23+'Февраль 2013'!L23</f>
        <v>#REF!</v>
      </c>
      <c r="M23" s="515" t="e">
        <f>F23+'Февраль 2013'!M23</f>
        <v>#REF!</v>
      </c>
      <c r="N23" s="515" t="e">
        <f>G23+'Февраль 2013'!N23</f>
        <v>#REF!</v>
      </c>
      <c r="O23" s="78" t="e">
        <f t="shared" ref="O23:O25" si="48">N23-M23</f>
        <v>#REF!</v>
      </c>
      <c r="P23" s="86" t="e">
        <f t="shared" ref="P23:P25" si="49">IF(M23=0," ",O23/M23)</f>
        <v>#REF!</v>
      </c>
      <c r="Q23" s="78" t="e">
        <f t="shared" ref="Q23:Q25" si="50">N23-L23</f>
        <v>#REF!</v>
      </c>
      <c r="R23" s="524" t="e">
        <f t="shared" ref="R23:R25" si="51">IF(L23=0," ",Q23/L23)</f>
        <v>#REF!</v>
      </c>
    </row>
    <row r="24" spans="1:18" ht="22.5" customHeight="1">
      <c r="A24" s="1292"/>
      <c r="B24" s="1331"/>
      <c r="C24" s="518" t="s">
        <v>104</v>
      </c>
      <c r="D24" s="608" t="s">
        <v>14</v>
      </c>
      <c r="E24" s="514">
        <v>7.8150000000000004</v>
      </c>
      <c r="F24" s="516">
        <v>0</v>
      </c>
      <c r="G24" s="616">
        <f>G23-G25</f>
        <v>51.429000000000087</v>
      </c>
      <c r="H24" s="78">
        <f t="shared" si="44"/>
        <v>51.429000000000087</v>
      </c>
      <c r="I24" s="86" t="str">
        <f t="shared" si="45"/>
        <v xml:space="preserve"> </v>
      </c>
      <c r="J24" s="78">
        <f t="shared" si="46"/>
        <v>43.61400000000009</v>
      </c>
      <c r="K24" s="86">
        <f t="shared" si="47"/>
        <v>5.58080614203456</v>
      </c>
      <c r="L24" s="516" t="e">
        <f>E24+'Февраль 2013'!L24</f>
        <v>#REF!</v>
      </c>
      <c r="M24" s="516" t="e">
        <f>F24+'Февраль 2013'!M24</f>
        <v>#REF!</v>
      </c>
      <c r="N24" s="516" t="e">
        <f>G24+'Февраль 2013'!N24</f>
        <v>#REF!</v>
      </c>
      <c r="O24" s="78" t="e">
        <f t="shared" si="48"/>
        <v>#REF!</v>
      </c>
      <c r="P24" s="86" t="e">
        <f t="shared" si="49"/>
        <v>#REF!</v>
      </c>
      <c r="Q24" s="78" t="e">
        <f t="shared" si="50"/>
        <v>#REF!</v>
      </c>
      <c r="R24" s="524" t="e">
        <f t="shared" si="51"/>
        <v>#REF!</v>
      </c>
    </row>
    <row r="25" spans="1:18" ht="25.5" customHeight="1" thickBot="1">
      <c r="A25" s="1293"/>
      <c r="B25" s="1332"/>
      <c r="C25" s="525" t="s">
        <v>106</v>
      </c>
      <c r="D25" s="526" t="s">
        <v>14</v>
      </c>
      <c r="E25" s="527">
        <f>E23-E24</f>
        <v>7610.6289999999999</v>
      </c>
      <c r="F25" s="527">
        <f>F23-F24</f>
        <v>7648.5313060328335</v>
      </c>
      <c r="G25" s="611">
        <v>7360.3639999999996</v>
      </c>
      <c r="H25" s="78">
        <f t="shared" si="44"/>
        <v>-288.16730603283395</v>
      </c>
      <c r="I25" s="86">
        <f t="shared" si="45"/>
        <v>-3.7676162194111691E-2</v>
      </c>
      <c r="J25" s="78">
        <f t="shared" si="46"/>
        <v>-250.26500000000033</v>
      </c>
      <c r="K25" s="86">
        <f t="shared" si="47"/>
        <v>-3.2883615795750963E-2</v>
      </c>
      <c r="L25" s="527" t="e">
        <f>E25+'Февраль 2013'!L25</f>
        <v>#REF!</v>
      </c>
      <c r="M25" s="527" t="e">
        <f>F25+'Февраль 2013'!M25</f>
        <v>#REF!</v>
      </c>
      <c r="N25" s="527" t="e">
        <f>G25+'Февраль 2013'!N25</f>
        <v>#REF!</v>
      </c>
      <c r="O25" s="78" t="e">
        <f t="shared" si="48"/>
        <v>#REF!</v>
      </c>
      <c r="P25" s="86" t="e">
        <f t="shared" si="49"/>
        <v>#REF!</v>
      </c>
      <c r="Q25" s="78" t="e">
        <f t="shared" si="50"/>
        <v>#REF!</v>
      </c>
      <c r="R25" s="524" t="e">
        <f t="shared" si="51"/>
        <v>#REF!</v>
      </c>
    </row>
    <row r="26" spans="1:18" ht="22.5" customHeight="1">
      <c r="A26" s="1291">
        <v>3</v>
      </c>
      <c r="B26" s="1330" t="s">
        <v>21</v>
      </c>
      <c r="C26" s="519" t="s">
        <v>19</v>
      </c>
      <c r="D26" s="519" t="s">
        <v>14</v>
      </c>
      <c r="E26" s="521">
        <v>2999.6080000000002</v>
      </c>
      <c r="F26" s="520">
        <v>3010.7509912508299</v>
      </c>
      <c r="G26" s="520">
        <f>G27+G33</f>
        <v>3529.7020000000002</v>
      </c>
      <c r="H26" s="78">
        <f t="shared" si="44"/>
        <v>518.95100874917034</v>
      </c>
      <c r="I26" s="86">
        <f t="shared" si="45"/>
        <v>0.17236596791206896</v>
      </c>
      <c r="J26" s="78">
        <f t="shared" si="46"/>
        <v>530.09400000000005</v>
      </c>
      <c r="K26" s="86">
        <f t="shared" si="47"/>
        <v>0.17672109155596333</v>
      </c>
      <c r="L26" s="522" t="e">
        <f>E26+'Февраль 2013'!L26</f>
        <v>#REF!</v>
      </c>
      <c r="M26" s="522" t="e">
        <f>F26+'Февраль 2013'!M26</f>
        <v>#REF!</v>
      </c>
      <c r="N26" s="522" t="e">
        <f>G26+'Февраль 2013'!N26</f>
        <v>#REF!</v>
      </c>
      <c r="O26" s="534" t="e">
        <f>N26-M26</f>
        <v>#REF!</v>
      </c>
      <c r="P26" s="535" t="e">
        <f>IF(M26=0," ",O26/M26)</f>
        <v>#REF!</v>
      </c>
      <c r="Q26" s="534" t="e">
        <f>N26-L26</f>
        <v>#REF!</v>
      </c>
      <c r="R26" s="536" t="e">
        <f>IF(L26=0," ",Q26/L26)</f>
        <v>#REF!</v>
      </c>
    </row>
    <row r="27" spans="1:18">
      <c r="A27" s="1292"/>
      <c r="B27" s="1331"/>
      <c r="C27" s="1307" t="s">
        <v>15</v>
      </c>
      <c r="D27" s="608" t="s">
        <v>14</v>
      </c>
      <c r="E27" s="9">
        <v>525.88900000000001</v>
      </c>
      <c r="F27" s="9">
        <v>560.83626922950634</v>
      </c>
      <c r="G27" s="9">
        <v>665.95500000000004</v>
      </c>
      <c r="H27" s="78">
        <f t="shared" si="44"/>
        <v>105.1187307704937</v>
      </c>
      <c r="I27" s="86">
        <f t="shared" si="45"/>
        <v>0.18743211974309179</v>
      </c>
      <c r="J27" s="78">
        <f t="shared" si="46"/>
        <v>140.06600000000003</v>
      </c>
      <c r="K27" s="86">
        <f t="shared" si="47"/>
        <v>0.26634137622197845</v>
      </c>
      <c r="L27" s="13" t="e">
        <f>E27+'Февраль 2013'!L27</f>
        <v>#REF!</v>
      </c>
      <c r="M27" s="13" t="e">
        <f>F27+'Февраль 2013'!M27</f>
        <v>#REF!</v>
      </c>
      <c r="N27" s="13" t="e">
        <f>G27+'Февраль 2013'!N27</f>
        <v>#REF!</v>
      </c>
      <c r="O27" s="78" t="e">
        <f t="shared" ref="O27" si="52">N27-M27</f>
        <v>#REF!</v>
      </c>
      <c r="P27" s="86" t="e">
        <f t="shared" ref="P27" si="53">IF(M27=0," ",O27/M27)</f>
        <v>#REF!</v>
      </c>
      <c r="Q27" s="78" t="e">
        <f t="shared" ref="Q27" si="54">N27-L27</f>
        <v>#REF!</v>
      </c>
      <c r="R27" s="524" t="e">
        <f t="shared" ref="R27" si="55">IF(L27=0," ",Q27/L27)</f>
        <v>#REF!</v>
      </c>
    </row>
    <row r="28" spans="1:18">
      <c r="A28" s="1292"/>
      <c r="B28" s="1331"/>
      <c r="C28" s="1308"/>
      <c r="D28" s="608" t="s">
        <v>16</v>
      </c>
      <c r="E28" s="11">
        <f>E27/E26</f>
        <v>0.17531924171425065</v>
      </c>
      <c r="F28" s="11">
        <f>F27/F26</f>
        <v>0.18627786584120809</v>
      </c>
      <c r="G28" s="11">
        <f>G27/G26</f>
        <v>0.18867173489433386</v>
      </c>
      <c r="H28" s="452"/>
      <c r="I28" s="453">
        <f t="shared" ref="I28" si="56">G28-F28</f>
        <v>2.3938690531257745E-3</v>
      </c>
      <c r="J28" s="454"/>
      <c r="K28" s="453">
        <f t="shared" ref="K28" si="57">G28-E28</f>
        <v>1.3352493180083219E-2</v>
      </c>
      <c r="L28" s="19" t="e">
        <f>L27/L26</f>
        <v>#REF!</v>
      </c>
      <c r="M28" s="11" t="e">
        <f>M27/M26</f>
        <v>#REF!</v>
      </c>
      <c r="N28" s="11" t="e">
        <f>N27/N26</f>
        <v>#REF!</v>
      </c>
      <c r="O28" s="452"/>
      <c r="P28" s="453" t="e">
        <f>N28-M28</f>
        <v>#REF!</v>
      </c>
      <c r="Q28" s="454"/>
      <c r="R28" s="571" t="e">
        <f>N28-L28</f>
        <v>#REF!</v>
      </c>
    </row>
    <row r="29" spans="1:18">
      <c r="A29" s="1292"/>
      <c r="B29" s="1331"/>
      <c r="C29" s="1307" t="s">
        <v>17</v>
      </c>
      <c r="D29" s="608" t="s">
        <v>14</v>
      </c>
      <c r="E29" s="9">
        <v>643.68499999999995</v>
      </c>
      <c r="F29" s="9">
        <v>486.67819180675752</v>
      </c>
      <c r="G29" s="9">
        <f>F30*G26</f>
        <v>570.56494939922482</v>
      </c>
      <c r="H29" s="78">
        <f t="shared" ref="H29" si="58">G29-F29</f>
        <v>83.886757592467291</v>
      </c>
      <c r="I29" s="86">
        <f t="shared" ref="I29" si="59">IF(F29=0," ",H29/F29)</f>
        <v>0.17236596791206893</v>
      </c>
      <c r="J29" s="78">
        <f t="shared" ref="J29" si="60">G29-E29</f>
        <v>-73.12005060077513</v>
      </c>
      <c r="K29" s="86">
        <f t="shared" ref="K29" si="61">IF(E29=0," ",J29/E29)</f>
        <v>-0.11359601451140719</v>
      </c>
      <c r="L29" s="18" t="e">
        <f>E29+'Февраль 2013'!L29</f>
        <v>#REF!</v>
      </c>
      <c r="M29" s="18" t="e">
        <f>F29+'Февраль 2013'!M29</f>
        <v>#REF!</v>
      </c>
      <c r="N29" s="18" t="e">
        <f>G29+'Февраль 2013'!N29</f>
        <v>#REF!</v>
      </c>
      <c r="O29" s="78" t="e">
        <f t="shared" ref="O29" si="62">N29-M29</f>
        <v>#REF!</v>
      </c>
      <c r="P29" s="86" t="e">
        <f t="shared" ref="P29" si="63">IF(M29=0," ",O29/M29)</f>
        <v>#REF!</v>
      </c>
      <c r="Q29" s="78" t="e">
        <f t="shared" ref="Q29" si="64">N29-L29</f>
        <v>#REF!</v>
      </c>
      <c r="R29" s="524" t="e">
        <f t="shared" ref="R29" si="65">IF(L29=0," ",Q29/L29)</f>
        <v>#REF!</v>
      </c>
    </row>
    <row r="30" spans="1:18">
      <c r="A30" s="1292"/>
      <c r="B30" s="1331"/>
      <c r="C30" s="1308"/>
      <c r="D30" s="608" t="s">
        <v>16</v>
      </c>
      <c r="E30" s="11">
        <f>E29/E26</f>
        <v>0.21458970638830138</v>
      </c>
      <c r="F30" s="11">
        <f>F29/F26</f>
        <v>0.16164677624321397</v>
      </c>
      <c r="G30" s="244">
        <f>G29/G26</f>
        <v>0.16164677624321394</v>
      </c>
      <c r="H30" s="452"/>
      <c r="I30" s="453">
        <f t="shared" ref="I30" si="66">G30-F30</f>
        <v>0</v>
      </c>
      <c r="J30" s="454"/>
      <c r="K30" s="453">
        <f t="shared" ref="K30" si="67">G30-E30</f>
        <v>-5.2942930145087441E-2</v>
      </c>
      <c r="L30" s="19" t="e">
        <f>L29/L26</f>
        <v>#REF!</v>
      </c>
      <c r="M30" s="11" t="e">
        <f>M29/M26</f>
        <v>#REF!</v>
      </c>
      <c r="N30" s="11" t="e">
        <f>N29/N26</f>
        <v>#REF!</v>
      </c>
      <c r="O30" s="452"/>
      <c r="P30" s="453" t="e">
        <f>N30-M30</f>
        <v>#REF!</v>
      </c>
      <c r="Q30" s="454"/>
      <c r="R30" s="571" t="e">
        <f>N30-L30</f>
        <v>#REF!</v>
      </c>
    </row>
    <row r="31" spans="1:18">
      <c r="A31" s="1292"/>
      <c r="B31" s="1331"/>
      <c r="C31" s="1307" t="s">
        <v>18</v>
      </c>
      <c r="D31" s="608" t="s">
        <v>14</v>
      </c>
      <c r="E31" s="9">
        <v>-117.79599999999994</v>
      </c>
      <c r="F31" s="9">
        <f>F27-F29</f>
        <v>74.158077422748818</v>
      </c>
      <c r="G31" s="9">
        <f>G27-G29</f>
        <v>95.390050600775226</v>
      </c>
      <c r="H31" s="78">
        <f t="shared" ref="H31" si="68">G31-F31</f>
        <v>21.231973178026408</v>
      </c>
      <c r="I31" s="86">
        <f t="shared" ref="I31" si="69">IF(F31=0," ",H31/F31)</f>
        <v>0.28630695287568586</v>
      </c>
      <c r="J31" s="78">
        <f t="shared" ref="J31" si="70">G31-E31</f>
        <v>213.18605060077516</v>
      </c>
      <c r="K31" s="86">
        <f t="shared" ref="K31" si="71">IF(E31=0," ",J31/E31)</f>
        <v>-1.8097902356682338</v>
      </c>
      <c r="L31" s="18" t="e">
        <f>E31+'Февраль 2013'!L31</f>
        <v>#REF!</v>
      </c>
      <c r="M31" s="18" t="e">
        <f>F31+'Февраль 2013'!M31</f>
        <v>#REF!</v>
      </c>
      <c r="N31" s="18" t="e">
        <f>G31+'Февраль 2013'!N31</f>
        <v>#REF!</v>
      </c>
      <c r="O31" s="78" t="e">
        <f t="shared" ref="O31" si="72">N31-M31</f>
        <v>#REF!</v>
      </c>
      <c r="P31" s="86" t="e">
        <f t="shared" ref="P31" si="73">IF(M31=0," ",O31/M31)</f>
        <v>#REF!</v>
      </c>
      <c r="Q31" s="78" t="e">
        <f t="shared" ref="Q31" si="74">N31-L31</f>
        <v>#REF!</v>
      </c>
      <c r="R31" s="524" t="e">
        <f t="shared" ref="R31" si="75">IF(L31=0," ",Q31/L31)</f>
        <v>#REF!</v>
      </c>
    </row>
    <row r="32" spans="1:18">
      <c r="A32" s="1292"/>
      <c r="B32" s="1331"/>
      <c r="C32" s="1308"/>
      <c r="D32" s="608" t="s">
        <v>16</v>
      </c>
      <c r="E32" s="11">
        <v>-2.2134555818155408E-2</v>
      </c>
      <c r="F32" s="11">
        <f>F31/F26</f>
        <v>2.4631089597994125E-2</v>
      </c>
      <c r="G32" s="11">
        <f>G31/G26</f>
        <v>2.7024958651119903E-2</v>
      </c>
      <c r="H32" s="452"/>
      <c r="I32" s="453">
        <f t="shared" ref="I32" si="76">G32-F32</f>
        <v>2.3938690531257779E-3</v>
      </c>
      <c r="J32" s="454"/>
      <c r="K32" s="453">
        <f t="shared" ref="K32" si="77">G32-E32</f>
        <v>4.9159514469275314E-2</v>
      </c>
      <c r="L32" s="19" t="e">
        <f>L31/L26</f>
        <v>#REF!</v>
      </c>
      <c r="M32" s="11" t="e">
        <f>M31/M26</f>
        <v>#REF!</v>
      </c>
      <c r="N32" s="11" t="e">
        <f>N31/N26</f>
        <v>#REF!</v>
      </c>
      <c r="O32" s="452"/>
      <c r="P32" s="453" t="e">
        <f>N32-M32</f>
        <v>#REF!</v>
      </c>
      <c r="Q32" s="454"/>
      <c r="R32" s="571" t="e">
        <f>N32-L32</f>
        <v>#REF!</v>
      </c>
    </row>
    <row r="33" spans="1:18" ht="25.5" customHeight="1">
      <c r="A33" s="1292"/>
      <c r="B33" s="1331"/>
      <c r="C33" s="513" t="s">
        <v>111</v>
      </c>
      <c r="D33" s="608" t="s">
        <v>14</v>
      </c>
      <c r="E33" s="516">
        <f>E26-E27</f>
        <v>2473.7190000000001</v>
      </c>
      <c r="F33" s="514">
        <f>F26-F27</f>
        <v>2449.9147220213235</v>
      </c>
      <c r="G33" s="613">
        <f>G34+G35</f>
        <v>2863.7470000000003</v>
      </c>
      <c r="H33" s="78">
        <f t="shared" ref="H33:H37" si="78">G33-F33</f>
        <v>413.83227797867676</v>
      </c>
      <c r="I33" s="86">
        <f t="shared" ref="I33:I37" si="79">IF(F33=0," ",H33/F33)</f>
        <v>0.16891701342046747</v>
      </c>
      <c r="J33" s="78">
        <f t="shared" ref="J33:J37" si="80">G33-E33</f>
        <v>390.02800000000025</v>
      </c>
      <c r="K33" s="86">
        <f t="shared" ref="K33:K37" si="81">IF(E33=0," ",J33/E33)</f>
        <v>0.15766867619159664</v>
      </c>
      <c r="L33" s="515" t="e">
        <f>E33+'Февраль 2013'!L33</f>
        <v>#REF!</v>
      </c>
      <c r="M33" s="515" t="e">
        <f>F33+'Февраль 2013'!M33</f>
        <v>#REF!</v>
      </c>
      <c r="N33" s="515" t="e">
        <f>G33+'Февраль 2013'!N33</f>
        <v>#REF!</v>
      </c>
      <c r="O33" s="78" t="e">
        <f t="shared" ref="O33:O35" si="82">N33-M33</f>
        <v>#REF!</v>
      </c>
      <c r="P33" s="86" t="e">
        <f t="shared" ref="P33:P35" si="83">IF(M33=0," ",O33/M33)</f>
        <v>#REF!</v>
      </c>
      <c r="Q33" s="78" t="e">
        <f t="shared" ref="Q33:Q35" si="84">N33-L33</f>
        <v>#REF!</v>
      </c>
      <c r="R33" s="524" t="e">
        <f t="shared" ref="R33:R35" si="85">IF(L33=0," ",Q33/L33)</f>
        <v>#REF!</v>
      </c>
    </row>
    <row r="34" spans="1:18" ht="25.5" customHeight="1">
      <c r="A34" s="1292"/>
      <c r="B34" s="1331"/>
      <c r="C34" s="518" t="s">
        <v>104</v>
      </c>
      <c r="D34" s="608" t="s">
        <v>14</v>
      </c>
      <c r="E34" s="516">
        <v>71.578999999999994</v>
      </c>
      <c r="F34" s="516">
        <v>71.579000000000008</v>
      </c>
      <c r="G34" s="233">
        <v>64.367000000000004</v>
      </c>
      <c r="H34" s="78">
        <f t="shared" si="78"/>
        <v>-7.2120000000000033</v>
      </c>
      <c r="I34" s="86">
        <f t="shared" si="79"/>
        <v>-0.10075580826778807</v>
      </c>
      <c r="J34" s="78">
        <f t="shared" si="80"/>
        <v>-7.2119999999999891</v>
      </c>
      <c r="K34" s="86">
        <f t="shared" si="81"/>
        <v>-0.10075580826778789</v>
      </c>
      <c r="L34" s="516" t="e">
        <f>E34+'Февраль 2013'!L34</f>
        <v>#REF!</v>
      </c>
      <c r="M34" s="516" t="e">
        <f>F34+'Февраль 2013'!M34</f>
        <v>#REF!</v>
      </c>
      <c r="N34" s="516" t="e">
        <f>G34+'Февраль 2013'!N34</f>
        <v>#REF!</v>
      </c>
      <c r="O34" s="78" t="e">
        <f t="shared" si="82"/>
        <v>#REF!</v>
      </c>
      <c r="P34" s="86" t="e">
        <f t="shared" si="83"/>
        <v>#REF!</v>
      </c>
      <c r="Q34" s="78" t="e">
        <f t="shared" si="84"/>
        <v>#REF!</v>
      </c>
      <c r="R34" s="524" t="e">
        <f t="shared" si="85"/>
        <v>#REF!</v>
      </c>
    </row>
    <row r="35" spans="1:18" ht="28.5" customHeight="1" thickBot="1">
      <c r="A35" s="1293"/>
      <c r="B35" s="1332"/>
      <c r="C35" s="525" t="s">
        <v>106</v>
      </c>
      <c r="D35" s="526" t="s">
        <v>14</v>
      </c>
      <c r="E35" s="527">
        <f>E33-E34</f>
        <v>2402.14</v>
      </c>
      <c r="F35" s="527">
        <f>F33-F34</f>
        <v>2378.3357220213234</v>
      </c>
      <c r="G35" s="611">
        <v>2799.38</v>
      </c>
      <c r="H35" s="78">
        <f t="shared" si="78"/>
        <v>421.04427797867675</v>
      </c>
      <c r="I35" s="86">
        <f t="shared" si="79"/>
        <v>0.17703315561389099</v>
      </c>
      <c r="J35" s="78">
        <f t="shared" si="80"/>
        <v>397.24000000000024</v>
      </c>
      <c r="K35" s="86">
        <f t="shared" si="81"/>
        <v>0.16536921245223021</v>
      </c>
      <c r="L35" s="527" t="e">
        <f>E35+'Февраль 2013'!L35</f>
        <v>#REF!</v>
      </c>
      <c r="M35" s="527" t="e">
        <f>F35+'Февраль 2013'!M35</f>
        <v>#REF!</v>
      </c>
      <c r="N35" s="527" t="e">
        <f>G35+'Февраль 2013'!N35</f>
        <v>#REF!</v>
      </c>
      <c r="O35" s="78" t="e">
        <f t="shared" si="82"/>
        <v>#REF!</v>
      </c>
      <c r="P35" s="86" t="e">
        <f t="shared" si="83"/>
        <v>#REF!</v>
      </c>
      <c r="Q35" s="78" t="e">
        <f t="shared" si="84"/>
        <v>#REF!</v>
      </c>
      <c r="R35" s="524" t="e">
        <f t="shared" si="85"/>
        <v>#REF!</v>
      </c>
    </row>
    <row r="36" spans="1:18" ht="22.5" customHeight="1">
      <c r="A36" s="1291">
        <v>4</v>
      </c>
      <c r="B36" s="1330" t="s">
        <v>22</v>
      </c>
      <c r="C36" s="519" t="s">
        <v>19</v>
      </c>
      <c r="D36" s="519" t="s">
        <v>14</v>
      </c>
      <c r="E36" s="521">
        <v>47.817999999999998</v>
      </c>
      <c r="F36" s="520">
        <v>47.817999999999998</v>
      </c>
      <c r="G36" s="520">
        <f>G37+G43</f>
        <v>77.771000000000001</v>
      </c>
      <c r="H36" s="78">
        <f t="shared" si="78"/>
        <v>29.953000000000003</v>
      </c>
      <c r="I36" s="86">
        <f t="shared" si="79"/>
        <v>0.6263959178552011</v>
      </c>
      <c r="J36" s="78">
        <f t="shared" si="80"/>
        <v>29.953000000000003</v>
      </c>
      <c r="K36" s="86">
        <f t="shared" si="81"/>
        <v>0.6263959178552011</v>
      </c>
      <c r="L36" s="522" t="e">
        <f>E36+'Февраль 2013'!L36</f>
        <v>#REF!</v>
      </c>
      <c r="M36" s="522" t="e">
        <f>F36+'Февраль 2013'!M36</f>
        <v>#REF!</v>
      </c>
      <c r="N36" s="522" t="e">
        <f>G36+'Февраль 2013'!N36</f>
        <v>#REF!</v>
      </c>
      <c r="O36" s="534" t="e">
        <f>N36-M36</f>
        <v>#REF!</v>
      </c>
      <c r="P36" s="535" t="e">
        <f>IF(M36=0," ",O36/M36)</f>
        <v>#REF!</v>
      </c>
      <c r="Q36" s="534" t="e">
        <f>N36-L36</f>
        <v>#REF!</v>
      </c>
      <c r="R36" s="536" t="e">
        <f>IF(L36=0," ",Q36/L36)</f>
        <v>#REF!</v>
      </c>
    </row>
    <row r="37" spans="1:18">
      <c r="A37" s="1292"/>
      <c r="B37" s="1331"/>
      <c r="C37" s="1307" t="s">
        <v>15</v>
      </c>
      <c r="D37" s="608" t="s">
        <v>14</v>
      </c>
      <c r="E37" s="9">
        <v>28.316000000000003</v>
      </c>
      <c r="F37" s="9">
        <v>12.333871943687555</v>
      </c>
      <c r="G37" s="9">
        <v>22.459</v>
      </c>
      <c r="H37" s="78">
        <f t="shared" si="78"/>
        <v>10.125128056312445</v>
      </c>
      <c r="I37" s="86">
        <f t="shared" si="79"/>
        <v>0.82092047838184834</v>
      </c>
      <c r="J37" s="78">
        <f t="shared" si="80"/>
        <v>-5.8570000000000029</v>
      </c>
      <c r="K37" s="86">
        <f t="shared" si="81"/>
        <v>-0.20684418703206675</v>
      </c>
      <c r="L37" s="13" t="e">
        <f>E37+'Февраль 2013'!L37</f>
        <v>#REF!</v>
      </c>
      <c r="M37" s="13" t="e">
        <f>F37+'Февраль 2013'!M37</f>
        <v>#REF!</v>
      </c>
      <c r="N37" s="13" t="e">
        <f>G37+'Февраль 2013'!N37</f>
        <v>#REF!</v>
      </c>
      <c r="O37" s="78" t="e">
        <f t="shared" ref="O37" si="86">N37-M37</f>
        <v>#REF!</v>
      </c>
      <c r="P37" s="86" t="e">
        <f t="shared" ref="P37" si="87">IF(M37=0," ",O37/M37)</f>
        <v>#REF!</v>
      </c>
      <c r="Q37" s="78" t="e">
        <f t="shared" ref="Q37" si="88">N37-L37</f>
        <v>#REF!</v>
      </c>
      <c r="R37" s="524" t="e">
        <f t="shared" ref="R37" si="89">IF(L37=0," ",Q37/L37)</f>
        <v>#REF!</v>
      </c>
    </row>
    <row r="38" spans="1:18">
      <c r="A38" s="1292"/>
      <c r="B38" s="1331"/>
      <c r="C38" s="1308"/>
      <c r="D38" s="608" t="s">
        <v>16</v>
      </c>
      <c r="E38" s="15">
        <f>E37/E36</f>
        <v>0.59216194738383043</v>
      </c>
      <c r="F38" s="15">
        <f>F37/F36</f>
        <v>0.25793366396937462</v>
      </c>
      <c r="G38" s="11">
        <f>G37/G36</f>
        <v>0.28878373686849851</v>
      </c>
      <c r="H38" s="452"/>
      <c r="I38" s="453">
        <f t="shared" ref="I38" si="90">G38-F38</f>
        <v>3.0850072899123893E-2</v>
      </c>
      <c r="J38" s="454"/>
      <c r="K38" s="453">
        <f t="shared" ref="K38" si="91">G38-E38</f>
        <v>-0.30337821051533193</v>
      </c>
      <c r="L38" s="19" t="e">
        <f>L37/L36</f>
        <v>#REF!</v>
      </c>
      <c r="M38" s="11" t="e">
        <f>M37/M36</f>
        <v>#REF!</v>
      </c>
      <c r="N38" s="11" t="e">
        <f>N37/N36</f>
        <v>#REF!</v>
      </c>
      <c r="O38" s="452"/>
      <c r="P38" s="453" t="e">
        <f>N38-M38</f>
        <v>#REF!</v>
      </c>
      <c r="Q38" s="454"/>
      <c r="R38" s="571" t="e">
        <f>N38-L38</f>
        <v>#REF!</v>
      </c>
    </row>
    <row r="39" spans="1:18">
      <c r="A39" s="1292"/>
      <c r="B39" s="1331"/>
      <c r="C39" s="1307" t="s">
        <v>17</v>
      </c>
      <c r="D39" s="608" t="s">
        <v>14</v>
      </c>
      <c r="E39" s="9">
        <v>10.689</v>
      </c>
      <c r="F39" s="9">
        <v>10.70299270012716</v>
      </c>
      <c r="G39" s="9">
        <f>F40*G36</f>
        <v>17.40730363632083</v>
      </c>
      <c r="H39" s="78">
        <f t="shared" ref="H39" si="92">G39-F39</f>
        <v>6.7043109361936697</v>
      </c>
      <c r="I39" s="86">
        <f t="shared" ref="I39" si="93">IF(F39=0," ",H39/F39)</f>
        <v>0.6263959178552011</v>
      </c>
      <c r="J39" s="78">
        <f t="shared" ref="J39" si="94">G39-E39</f>
        <v>6.7183036363208295</v>
      </c>
      <c r="K39" s="86">
        <f t="shared" ref="K39" si="95">IF(E39=0," ",J39/E39)</f>
        <v>0.62852499170369813</v>
      </c>
      <c r="L39" s="18" t="e">
        <f>E39+'Февраль 2013'!L39</f>
        <v>#REF!</v>
      </c>
      <c r="M39" s="18" t="e">
        <f>F39+'Февраль 2013'!M39</f>
        <v>#REF!</v>
      </c>
      <c r="N39" s="18" t="e">
        <f>G39+'Февраль 2013'!N39</f>
        <v>#REF!</v>
      </c>
      <c r="O39" s="78" t="e">
        <f t="shared" ref="O39" si="96">N39-M39</f>
        <v>#REF!</v>
      </c>
      <c r="P39" s="86" t="e">
        <f t="shared" ref="P39" si="97">IF(M39=0," ",O39/M39)</f>
        <v>#REF!</v>
      </c>
      <c r="Q39" s="78" t="e">
        <f t="shared" ref="Q39" si="98">N39-L39</f>
        <v>#REF!</v>
      </c>
      <c r="R39" s="524" t="e">
        <f t="shared" ref="R39" si="99">IF(L39=0," ",Q39/L39)</f>
        <v>#REF!</v>
      </c>
    </row>
    <row r="40" spans="1:18">
      <c r="A40" s="1292"/>
      <c r="B40" s="1331"/>
      <c r="C40" s="1308"/>
      <c r="D40" s="608" t="s">
        <v>16</v>
      </c>
      <c r="E40" s="11">
        <f>E39/E36</f>
        <v>0.22353507047555315</v>
      </c>
      <c r="F40" s="11">
        <f>F39/F36</f>
        <v>0.2238276945946539</v>
      </c>
      <c r="G40" s="244">
        <f>G39/G36</f>
        <v>0.2238276945946539</v>
      </c>
      <c r="H40" s="452"/>
      <c r="I40" s="453">
        <f t="shared" ref="I40" si="100">G40-F40</f>
        <v>0</v>
      </c>
      <c r="J40" s="454"/>
      <c r="K40" s="453">
        <f t="shared" ref="K40" si="101">G40-E40</f>
        <v>2.9262411910074837E-4</v>
      </c>
      <c r="L40" s="19" t="e">
        <f>L39/L36</f>
        <v>#REF!</v>
      </c>
      <c r="M40" s="11" t="e">
        <f>M39/M36</f>
        <v>#REF!</v>
      </c>
      <c r="N40" s="11" t="e">
        <f>N39/N36</f>
        <v>#REF!</v>
      </c>
      <c r="O40" s="452"/>
      <c r="P40" s="453" t="e">
        <f>N40-M40</f>
        <v>#REF!</v>
      </c>
      <c r="Q40" s="454"/>
      <c r="R40" s="571" t="e">
        <f>N40-L40</f>
        <v>#REF!</v>
      </c>
    </row>
    <row r="41" spans="1:18">
      <c r="A41" s="1292"/>
      <c r="B41" s="1331"/>
      <c r="C41" s="1307" t="s">
        <v>18</v>
      </c>
      <c r="D41" s="608" t="s">
        <v>14</v>
      </c>
      <c r="E41" s="9">
        <v>17.627000000000002</v>
      </c>
      <c r="F41" s="9">
        <f>F37-F39</f>
        <v>1.6308792435603952</v>
      </c>
      <c r="G41" s="9">
        <f>G37-G39</f>
        <v>5.0516963636791701</v>
      </c>
      <c r="H41" s="78">
        <f t="shared" ref="H41" si="102">G41-F41</f>
        <v>3.4208171201187749</v>
      </c>
      <c r="I41" s="86">
        <f t="shared" ref="I41" si="103">IF(F41=0," ",H41/F41)</f>
        <v>2.0975293747995356</v>
      </c>
      <c r="J41" s="78">
        <f t="shared" ref="J41" si="104">G41-E41</f>
        <v>-12.575303636320832</v>
      </c>
      <c r="K41" s="86">
        <f t="shared" ref="K41" si="105">IF(E41=0," ",J41/E41)</f>
        <v>-0.71341145040680942</v>
      </c>
      <c r="L41" s="18" t="e">
        <f>E41+'Февраль 2013'!L41</f>
        <v>#REF!</v>
      </c>
      <c r="M41" s="18" t="e">
        <f>F41+'Февраль 2013'!M41</f>
        <v>#REF!</v>
      </c>
      <c r="N41" s="18" t="e">
        <f>G41+'Февраль 2013'!N41</f>
        <v>#REF!</v>
      </c>
      <c r="O41" s="78" t="e">
        <f t="shared" ref="O41" si="106">N41-M41</f>
        <v>#REF!</v>
      </c>
      <c r="P41" s="86" t="e">
        <f t="shared" ref="P41" si="107">IF(M41=0," ",O41/M41)</f>
        <v>#REF!</v>
      </c>
      <c r="Q41" s="78" t="e">
        <f t="shared" ref="Q41" si="108">N41-L41</f>
        <v>#REF!</v>
      </c>
      <c r="R41" s="524" t="e">
        <f t="shared" ref="R41" si="109">IF(L41=0," ",Q41/L41)</f>
        <v>#REF!</v>
      </c>
    </row>
    <row r="42" spans="1:18">
      <c r="A42" s="1292"/>
      <c r="B42" s="1331"/>
      <c r="C42" s="1308"/>
      <c r="D42" s="608" t="s">
        <v>16</v>
      </c>
      <c r="E42" s="11">
        <v>-2.2134555818155408E-2</v>
      </c>
      <c r="F42" s="11">
        <f>F41/F36</f>
        <v>3.410596937472072E-2</v>
      </c>
      <c r="G42" s="11">
        <f>G41/G36</f>
        <v>6.4956042273844619E-2</v>
      </c>
      <c r="H42" s="452"/>
      <c r="I42" s="453">
        <f t="shared" ref="I42" si="110">G42-F42</f>
        <v>3.08500728991239E-2</v>
      </c>
      <c r="J42" s="454"/>
      <c r="K42" s="453">
        <f t="shared" ref="K42" si="111">G42-E42</f>
        <v>8.7090598092000024E-2</v>
      </c>
      <c r="L42" s="19" t="e">
        <f>L41/L36</f>
        <v>#REF!</v>
      </c>
      <c r="M42" s="11" t="e">
        <f>M41/M36</f>
        <v>#REF!</v>
      </c>
      <c r="N42" s="11" t="e">
        <f>N41/N36</f>
        <v>#REF!</v>
      </c>
      <c r="O42" s="452"/>
      <c r="P42" s="453" t="e">
        <f>N42-M42</f>
        <v>#REF!</v>
      </c>
      <c r="Q42" s="454"/>
      <c r="R42" s="571" t="e">
        <f>N42-L42</f>
        <v>#REF!</v>
      </c>
    </row>
    <row r="43" spans="1:18" ht="25.5" customHeight="1">
      <c r="A43" s="1292"/>
      <c r="B43" s="1331"/>
      <c r="C43" s="513" t="s">
        <v>111</v>
      </c>
      <c r="D43" s="608" t="s">
        <v>14</v>
      </c>
      <c r="E43" s="516">
        <f>E36-E37</f>
        <v>19.501999999999995</v>
      </c>
      <c r="F43" s="514">
        <f>F36-F37</f>
        <v>35.484128056312443</v>
      </c>
      <c r="G43" s="613">
        <f>G44+G45</f>
        <v>55.311999999999998</v>
      </c>
      <c r="H43" s="78">
        <f t="shared" ref="H43:H47" si="112">G43-F43</f>
        <v>19.827871943687555</v>
      </c>
      <c r="I43" s="86">
        <f t="shared" ref="I43:I47" si="113">IF(F43=0," ",H43/F43)</f>
        <v>0.55878143355308629</v>
      </c>
      <c r="J43" s="78">
        <f t="shared" ref="J43:J47" si="114">G43-E43</f>
        <v>35.81</v>
      </c>
      <c r="K43" s="86">
        <f t="shared" ref="K43:K47" si="115">IF(E43=0," ",J43/E43)</f>
        <v>1.8362219259563128</v>
      </c>
      <c r="L43" s="515" t="e">
        <f>E43+'Февраль 2013'!L43</f>
        <v>#REF!</v>
      </c>
      <c r="M43" s="515" t="e">
        <f>F43+'Февраль 2013'!M43</f>
        <v>#REF!</v>
      </c>
      <c r="N43" s="515" t="e">
        <f>G43+'Февраль 2013'!N43</f>
        <v>#REF!</v>
      </c>
      <c r="O43" s="78" t="e">
        <f t="shared" ref="O43:O45" si="116">N43-M43</f>
        <v>#REF!</v>
      </c>
      <c r="P43" s="86" t="e">
        <f t="shared" ref="P43:P45" si="117">IF(M43=0," ",O43/M43)</f>
        <v>#REF!</v>
      </c>
      <c r="Q43" s="78" t="e">
        <f t="shared" ref="Q43:Q45" si="118">N43-L43</f>
        <v>#REF!</v>
      </c>
      <c r="R43" s="524" t="e">
        <f t="shared" ref="R43:R45" si="119">IF(L43=0," ",Q43/L43)</f>
        <v>#REF!</v>
      </c>
    </row>
    <row r="44" spans="1:18" ht="25.5" customHeight="1">
      <c r="A44" s="1292"/>
      <c r="B44" s="1331"/>
      <c r="C44" s="518" t="s">
        <v>104</v>
      </c>
      <c r="D44" s="608" t="s">
        <v>14</v>
      </c>
      <c r="E44" s="516">
        <v>0</v>
      </c>
      <c r="F44" s="516"/>
      <c r="G44" s="233">
        <v>0</v>
      </c>
      <c r="H44" s="78">
        <f t="shared" si="112"/>
        <v>0</v>
      </c>
      <c r="I44" s="86" t="str">
        <f t="shared" si="113"/>
        <v xml:space="preserve"> </v>
      </c>
      <c r="J44" s="78">
        <f t="shared" si="114"/>
        <v>0</v>
      </c>
      <c r="K44" s="86" t="str">
        <f t="shared" si="115"/>
        <v xml:space="preserve"> </v>
      </c>
      <c r="L44" s="516" t="e">
        <f>E44+'Февраль 2013'!L44</f>
        <v>#REF!</v>
      </c>
      <c r="M44" s="516" t="e">
        <f>F44+'Февраль 2013'!M44</f>
        <v>#REF!</v>
      </c>
      <c r="N44" s="516" t="e">
        <f>G44+'Февраль 2013'!N44</f>
        <v>#REF!</v>
      </c>
      <c r="O44" s="78" t="e">
        <f t="shared" si="116"/>
        <v>#REF!</v>
      </c>
      <c r="P44" s="86" t="e">
        <f t="shared" si="117"/>
        <v>#REF!</v>
      </c>
      <c r="Q44" s="78" t="e">
        <f t="shared" si="118"/>
        <v>#REF!</v>
      </c>
      <c r="R44" s="524" t="e">
        <f t="shared" si="119"/>
        <v>#REF!</v>
      </c>
    </row>
    <row r="45" spans="1:18" ht="25.5" customHeight="1" thickBot="1">
      <c r="A45" s="1293"/>
      <c r="B45" s="1332"/>
      <c r="C45" s="525" t="s">
        <v>106</v>
      </c>
      <c r="D45" s="526" t="s">
        <v>14</v>
      </c>
      <c r="E45" s="527">
        <f>E43-E44</f>
        <v>19.501999999999995</v>
      </c>
      <c r="F45" s="527">
        <f>F43-F44</f>
        <v>35.484128056312443</v>
      </c>
      <c r="G45" s="611">
        <v>55.311999999999998</v>
      </c>
      <c r="H45" s="78">
        <f t="shared" si="112"/>
        <v>19.827871943687555</v>
      </c>
      <c r="I45" s="86">
        <f t="shared" si="113"/>
        <v>0.55878143355308629</v>
      </c>
      <c r="J45" s="78">
        <f t="shared" si="114"/>
        <v>35.81</v>
      </c>
      <c r="K45" s="86">
        <f t="shared" si="115"/>
        <v>1.8362219259563128</v>
      </c>
      <c r="L45" s="527" t="e">
        <f>E45+'Февраль 2013'!L45</f>
        <v>#REF!</v>
      </c>
      <c r="M45" s="527" t="e">
        <f>F45+'Февраль 2013'!M45</f>
        <v>#REF!</v>
      </c>
      <c r="N45" s="527" t="e">
        <f>G45+'Февраль 2013'!N45</f>
        <v>#REF!</v>
      </c>
      <c r="O45" s="78" t="e">
        <f t="shared" si="116"/>
        <v>#REF!</v>
      </c>
      <c r="P45" s="86" t="e">
        <f t="shared" si="117"/>
        <v>#REF!</v>
      </c>
      <c r="Q45" s="78" t="e">
        <f t="shared" si="118"/>
        <v>#REF!</v>
      </c>
      <c r="R45" s="524" t="e">
        <f t="shared" si="119"/>
        <v>#REF!</v>
      </c>
    </row>
    <row r="46" spans="1:18" ht="22.5" customHeight="1">
      <c r="A46" s="1291">
        <v>3</v>
      </c>
      <c r="B46" s="1336" t="s">
        <v>87</v>
      </c>
      <c r="C46" s="519" t="s">
        <v>19</v>
      </c>
      <c r="D46" s="519" t="s">
        <v>14</v>
      </c>
      <c r="E46" s="521">
        <f>E26+E36</f>
        <v>3047.4260000000004</v>
      </c>
      <c r="F46" s="520">
        <f>F26+F36</f>
        <v>3058.5689912508301</v>
      </c>
      <c r="G46" s="520">
        <f t="shared" ref="G46:G47" si="120">G26+G36</f>
        <v>3607.4730000000004</v>
      </c>
      <c r="H46" s="78">
        <f t="shared" si="112"/>
        <v>548.90400874917032</v>
      </c>
      <c r="I46" s="86">
        <f t="shared" si="113"/>
        <v>0.17946432149130334</v>
      </c>
      <c r="J46" s="78">
        <f t="shared" si="114"/>
        <v>560.04700000000003</v>
      </c>
      <c r="K46" s="86">
        <f t="shared" si="115"/>
        <v>0.1837770630033346</v>
      </c>
      <c r="L46" s="522" t="e">
        <f>E46+'Февраль 2013'!L46</f>
        <v>#REF!</v>
      </c>
      <c r="M46" s="522" t="e">
        <f>F46+'Февраль 2013'!M46</f>
        <v>#REF!</v>
      </c>
      <c r="N46" s="522" t="e">
        <f>G46+'Февраль 2013'!N46</f>
        <v>#REF!</v>
      </c>
      <c r="O46" s="534" t="e">
        <f>N46-M46</f>
        <v>#REF!</v>
      </c>
      <c r="P46" s="535" t="e">
        <f>IF(M46=0," ",O46/M46)</f>
        <v>#REF!</v>
      </c>
      <c r="Q46" s="534" t="e">
        <f>N46-L46</f>
        <v>#REF!</v>
      </c>
      <c r="R46" s="536" t="e">
        <f>IF(L46=0," ",Q46/L46)</f>
        <v>#REF!</v>
      </c>
    </row>
    <row r="47" spans="1:18">
      <c r="A47" s="1292"/>
      <c r="B47" s="1337"/>
      <c r="C47" s="1307" t="s">
        <v>15</v>
      </c>
      <c r="D47" s="608" t="s">
        <v>14</v>
      </c>
      <c r="E47" s="9">
        <f>E27+E37</f>
        <v>554.20500000000004</v>
      </c>
      <c r="F47" s="9">
        <f>F27+F37</f>
        <v>573.17014117319388</v>
      </c>
      <c r="G47" s="9">
        <f t="shared" si="120"/>
        <v>688.41399999999999</v>
      </c>
      <c r="H47" s="78">
        <f t="shared" si="112"/>
        <v>115.2438588268061</v>
      </c>
      <c r="I47" s="86">
        <f t="shared" si="113"/>
        <v>0.20106396085273928</v>
      </c>
      <c r="J47" s="78">
        <f t="shared" si="114"/>
        <v>134.20899999999995</v>
      </c>
      <c r="K47" s="86">
        <f t="shared" si="115"/>
        <v>0.2421649028788985</v>
      </c>
      <c r="L47" s="13" t="e">
        <f>E47+'Февраль 2013'!L47</f>
        <v>#REF!</v>
      </c>
      <c r="M47" s="13" t="e">
        <f>F47+'Февраль 2013'!M47</f>
        <v>#REF!</v>
      </c>
      <c r="N47" s="13" t="e">
        <f>G47+'Февраль 2013'!N47</f>
        <v>#REF!</v>
      </c>
      <c r="O47" s="78" t="e">
        <f t="shared" ref="O47" si="121">N47-M47</f>
        <v>#REF!</v>
      </c>
      <c r="P47" s="86" t="e">
        <f t="shared" ref="P47" si="122">IF(M47=0," ",O47/M47)</f>
        <v>#REF!</v>
      </c>
      <c r="Q47" s="78" t="e">
        <f t="shared" ref="Q47" si="123">N47-L47</f>
        <v>#REF!</v>
      </c>
      <c r="R47" s="524" t="e">
        <f t="shared" ref="R47" si="124">IF(L47=0," ",Q47/L47)</f>
        <v>#REF!</v>
      </c>
    </row>
    <row r="48" spans="1:18">
      <c r="A48" s="1292"/>
      <c r="B48" s="1337"/>
      <c r="C48" s="1308"/>
      <c r="D48" s="608" t="s">
        <v>16</v>
      </c>
      <c r="E48" s="15">
        <f>E47/E46</f>
        <v>0.18186003532161241</v>
      </c>
      <c r="F48" s="15">
        <f>F47/F46</f>
        <v>0.18739814037635641</v>
      </c>
      <c r="G48" s="11">
        <f>G47/G46</f>
        <v>0.19082997987788125</v>
      </c>
      <c r="H48" s="452"/>
      <c r="I48" s="453">
        <f t="shared" ref="I48" si="125">G48-F48</f>
        <v>3.4318395015248415E-3</v>
      </c>
      <c r="J48" s="454"/>
      <c r="K48" s="453">
        <f t="shared" ref="K48" si="126">G48-E48</f>
        <v>8.969944556268844E-3</v>
      </c>
      <c r="L48" s="19" t="e">
        <f>L47/L46</f>
        <v>#REF!</v>
      </c>
      <c r="M48" s="11" t="e">
        <f>M47/M46</f>
        <v>#REF!</v>
      </c>
      <c r="N48" s="11" t="e">
        <f>N47/N46</f>
        <v>#REF!</v>
      </c>
      <c r="O48" s="452"/>
      <c r="P48" s="453" t="e">
        <f>N48-M48</f>
        <v>#REF!</v>
      </c>
      <c r="Q48" s="454"/>
      <c r="R48" s="571" t="e">
        <f>N48-L48</f>
        <v>#REF!</v>
      </c>
    </row>
    <row r="49" spans="1:18">
      <c r="A49" s="1292"/>
      <c r="B49" s="1337"/>
      <c r="C49" s="1307" t="s">
        <v>17</v>
      </c>
      <c r="D49" s="608" t="s">
        <v>14</v>
      </c>
      <c r="E49" s="9">
        <f>E29+E39</f>
        <v>654.37399999999991</v>
      </c>
      <c r="F49" s="9">
        <f>F29+F39</f>
        <v>497.38118450688467</v>
      </c>
      <c r="G49" s="9">
        <f>G29+G39</f>
        <v>587.97225303554569</v>
      </c>
      <c r="H49" s="78">
        <f t="shared" ref="H49" si="127">G49-F49</f>
        <v>90.591068528661026</v>
      </c>
      <c r="I49" s="86">
        <f t="shared" ref="I49" si="128">IF(F49=0," ",H49/F49)</f>
        <v>0.18213609873175063</v>
      </c>
      <c r="J49" s="78">
        <f t="shared" ref="J49" si="129">G49-E49</f>
        <v>-66.401746964454219</v>
      </c>
      <c r="K49" s="86">
        <f t="shared" ref="K49" si="130">IF(E49=0," ",J49/E49)</f>
        <v>-0.10147369388828748</v>
      </c>
      <c r="L49" s="18" t="e">
        <f>E49+'Февраль 2013'!L49</f>
        <v>#REF!</v>
      </c>
      <c r="M49" s="18" t="e">
        <f>F49+'Февраль 2013'!M49</f>
        <v>#REF!</v>
      </c>
      <c r="N49" s="18" t="e">
        <f>G49+'Февраль 2013'!N49</f>
        <v>#REF!</v>
      </c>
      <c r="O49" s="78" t="e">
        <f t="shared" ref="O49" si="131">N49-M49</f>
        <v>#REF!</v>
      </c>
      <c r="P49" s="86" t="e">
        <f t="shared" ref="P49" si="132">IF(M49=0," ",O49/M49)</f>
        <v>#REF!</v>
      </c>
      <c r="Q49" s="78" t="e">
        <f t="shared" ref="Q49" si="133">N49-L49</f>
        <v>#REF!</v>
      </c>
      <c r="R49" s="524" t="e">
        <f t="shared" ref="R49" si="134">IF(L49=0," ",Q49/L49)</f>
        <v>#REF!</v>
      </c>
    </row>
    <row r="50" spans="1:18">
      <c r="A50" s="1292"/>
      <c r="B50" s="1337"/>
      <c r="C50" s="1308"/>
      <c r="D50" s="608" t="s">
        <v>16</v>
      </c>
      <c r="E50" s="11">
        <f>E49/E46</f>
        <v>0.21473007055790685</v>
      </c>
      <c r="F50" s="11">
        <f>F49/F46</f>
        <v>0.16261891947824791</v>
      </c>
      <c r="G50" s="244">
        <f>G49/G46</f>
        <v>0.16298729139082832</v>
      </c>
      <c r="H50" s="452"/>
      <c r="I50" s="453">
        <f t="shared" ref="I50" si="135">G50-F50</f>
        <v>3.6837191258040636E-4</v>
      </c>
      <c r="J50" s="454"/>
      <c r="K50" s="453">
        <f t="shared" ref="K50" si="136">G50-E50</f>
        <v>-5.1742779167078534E-2</v>
      </c>
      <c r="L50" s="19" t="e">
        <f>L49/L46</f>
        <v>#REF!</v>
      </c>
      <c r="M50" s="11" t="e">
        <f>M49/M46</f>
        <v>#REF!</v>
      </c>
      <c r="N50" s="11" t="e">
        <f>N49/N46</f>
        <v>#REF!</v>
      </c>
      <c r="O50" s="452"/>
      <c r="P50" s="453" t="e">
        <f>N50-M50</f>
        <v>#REF!</v>
      </c>
      <c r="Q50" s="454"/>
      <c r="R50" s="571" t="e">
        <f>N50-L50</f>
        <v>#REF!</v>
      </c>
    </row>
    <row r="51" spans="1:18">
      <c r="A51" s="1292"/>
      <c r="B51" s="1337"/>
      <c r="C51" s="1307" t="s">
        <v>18</v>
      </c>
      <c r="D51" s="608" t="s">
        <v>14</v>
      </c>
      <c r="E51" s="9">
        <f>E31+E41</f>
        <v>-100.16899999999993</v>
      </c>
      <c r="F51" s="9">
        <f>F47-F49</f>
        <v>75.788956666309218</v>
      </c>
      <c r="G51" s="9">
        <f>G31+G41</f>
        <v>100.4417469644544</v>
      </c>
      <c r="H51" s="78">
        <f t="shared" ref="H51" si="137">G51-F51</f>
        <v>24.652790298145177</v>
      </c>
      <c r="I51" s="86">
        <f t="shared" ref="I51" si="138">IF(F51=0," ",H51/F51)</f>
        <v>0.32528209098706573</v>
      </c>
      <c r="J51" s="78">
        <f t="shared" ref="J51" si="139">G51-E51</f>
        <v>200.61074696445434</v>
      </c>
      <c r="K51" s="86">
        <f t="shared" ref="K51" si="140">IF(E51=0," ",J51/E51)</f>
        <v>-2.0027228679976288</v>
      </c>
      <c r="L51" s="18" t="e">
        <f>E51+'Февраль 2013'!L51</f>
        <v>#REF!</v>
      </c>
      <c r="M51" s="18" t="e">
        <f>F51+'Февраль 2013'!M51</f>
        <v>#REF!</v>
      </c>
      <c r="N51" s="18" t="e">
        <f>G51+'Февраль 2013'!N51</f>
        <v>#REF!</v>
      </c>
      <c r="O51" s="78" t="e">
        <f t="shared" ref="O51" si="141">N51-M51</f>
        <v>#REF!</v>
      </c>
      <c r="P51" s="86" t="e">
        <f t="shared" ref="P51" si="142">IF(M51=0," ",O51/M51)</f>
        <v>#REF!</v>
      </c>
      <c r="Q51" s="78" t="e">
        <f t="shared" ref="Q51" si="143">N51-L51</f>
        <v>#REF!</v>
      </c>
      <c r="R51" s="524" t="e">
        <f t="shared" ref="R51" si="144">IF(L51=0," ",Q51/L51)</f>
        <v>#REF!</v>
      </c>
    </row>
    <row r="52" spans="1:18">
      <c r="A52" s="1292"/>
      <c r="B52" s="1337"/>
      <c r="C52" s="1308"/>
      <c r="D52" s="608" t="s">
        <v>16</v>
      </c>
      <c r="E52" s="11">
        <v>-2.2134555818155408E-2</v>
      </c>
      <c r="F52" s="11">
        <f>F51/F46</f>
        <v>2.4779220898108505E-2</v>
      </c>
      <c r="G52" s="11">
        <f>G51/G46</f>
        <v>2.7842688487052954E-2</v>
      </c>
      <c r="H52" s="452"/>
      <c r="I52" s="453">
        <f t="shared" ref="I52" si="145">G52-F52</f>
        <v>3.063467588944449E-3</v>
      </c>
      <c r="J52" s="454"/>
      <c r="K52" s="453">
        <f t="shared" ref="K52" si="146">G52-E52</f>
        <v>4.9977244305208363E-2</v>
      </c>
      <c r="L52" s="19" t="e">
        <f>L51/L46</f>
        <v>#REF!</v>
      </c>
      <c r="M52" s="11" t="e">
        <f>M51/M46</f>
        <v>#REF!</v>
      </c>
      <c r="N52" s="11" t="e">
        <f>N51/N46</f>
        <v>#REF!</v>
      </c>
      <c r="O52" s="452"/>
      <c r="P52" s="453" t="e">
        <f>N52-M52</f>
        <v>#REF!</v>
      </c>
      <c r="Q52" s="454"/>
      <c r="R52" s="571" t="e">
        <f>N52-L52</f>
        <v>#REF!</v>
      </c>
    </row>
    <row r="53" spans="1:18" ht="25.5" customHeight="1">
      <c r="A53" s="1292"/>
      <c r="B53" s="1337"/>
      <c r="C53" s="513" t="s">
        <v>111</v>
      </c>
      <c r="D53" s="608" t="s">
        <v>14</v>
      </c>
      <c r="E53" s="516">
        <f>E46-E47</f>
        <v>2493.2210000000005</v>
      </c>
      <c r="F53" s="514">
        <f>F46-F47</f>
        <v>2485.3988500776363</v>
      </c>
      <c r="G53" s="613">
        <f>G33+G43</f>
        <v>2919.0590000000002</v>
      </c>
      <c r="H53" s="78">
        <f t="shared" ref="H53:H57" si="147">G53-F53</f>
        <v>433.66014992236387</v>
      </c>
      <c r="I53" s="86">
        <f t="shared" ref="I53:I57" si="148">IF(F53=0," ",H53/F53)</f>
        <v>0.17448312165623545</v>
      </c>
      <c r="J53" s="78">
        <f t="shared" ref="J53:J57" si="149">G53-E53</f>
        <v>425.83799999999974</v>
      </c>
      <c r="K53" s="86">
        <f t="shared" ref="K53:K57" si="150">IF(E53=0," ",J53/E53)</f>
        <v>0.17079833676998535</v>
      </c>
      <c r="L53" s="515" t="e">
        <f>E53+'Февраль 2013'!L53</f>
        <v>#REF!</v>
      </c>
      <c r="M53" s="515" t="e">
        <f>F53+'Февраль 2013'!M53</f>
        <v>#REF!</v>
      </c>
      <c r="N53" s="515" t="e">
        <f>G53+'Февраль 2013'!N53</f>
        <v>#REF!</v>
      </c>
      <c r="O53" s="78" t="e">
        <f t="shared" ref="O53:O55" si="151">N53-M53</f>
        <v>#REF!</v>
      </c>
      <c r="P53" s="86" t="e">
        <f t="shared" ref="P53:P55" si="152">IF(M53=0," ",O53/M53)</f>
        <v>#REF!</v>
      </c>
      <c r="Q53" s="78" t="e">
        <f t="shared" ref="Q53:Q55" si="153">N53-L53</f>
        <v>#REF!</v>
      </c>
      <c r="R53" s="524" t="e">
        <f t="shared" ref="R53:R55" si="154">IF(L53=0," ",Q53/L53)</f>
        <v>#REF!</v>
      </c>
    </row>
    <row r="54" spans="1:18" ht="25.5" customHeight="1">
      <c r="A54" s="1292"/>
      <c r="B54" s="1337"/>
      <c r="C54" s="518" t="s">
        <v>104</v>
      </c>
      <c r="D54" s="608" t="s">
        <v>14</v>
      </c>
      <c r="E54" s="516">
        <f>E44+E34</f>
        <v>71.578999999999994</v>
      </c>
      <c r="F54" s="516"/>
      <c r="G54" s="233">
        <f t="shared" ref="G54:G55" si="155">G34+G44</f>
        <v>64.367000000000004</v>
      </c>
      <c r="H54" s="78">
        <f t="shared" si="147"/>
        <v>64.367000000000004</v>
      </c>
      <c r="I54" s="86" t="str">
        <f t="shared" si="148"/>
        <v xml:space="preserve"> </v>
      </c>
      <c r="J54" s="78">
        <f t="shared" si="149"/>
        <v>-7.2119999999999891</v>
      </c>
      <c r="K54" s="86">
        <f t="shared" si="150"/>
        <v>-0.10075580826778789</v>
      </c>
      <c r="L54" s="516" t="e">
        <f>E54+'Февраль 2013'!L54</f>
        <v>#REF!</v>
      </c>
      <c r="M54" s="516" t="e">
        <f>F54+'Февраль 2013'!M54</f>
        <v>#REF!</v>
      </c>
      <c r="N54" s="516" t="e">
        <f>G54+'Февраль 2013'!N54</f>
        <v>#REF!</v>
      </c>
      <c r="O54" s="78" t="e">
        <f t="shared" si="151"/>
        <v>#REF!</v>
      </c>
      <c r="P54" s="86" t="e">
        <f t="shared" si="152"/>
        <v>#REF!</v>
      </c>
      <c r="Q54" s="78" t="e">
        <f t="shared" si="153"/>
        <v>#REF!</v>
      </c>
      <c r="R54" s="524" t="e">
        <f t="shared" si="154"/>
        <v>#REF!</v>
      </c>
    </row>
    <row r="55" spans="1:18" ht="25.5" customHeight="1" thickBot="1">
      <c r="A55" s="1293"/>
      <c r="B55" s="1338"/>
      <c r="C55" s="525" t="s">
        <v>106</v>
      </c>
      <c r="D55" s="526" t="s">
        <v>14</v>
      </c>
      <c r="E55" s="527">
        <f>E53-E54</f>
        <v>2421.6420000000003</v>
      </c>
      <c r="F55" s="527">
        <f>F53-F54</f>
        <v>2485.3988500776363</v>
      </c>
      <c r="G55" s="611">
        <f t="shared" si="155"/>
        <v>2854.692</v>
      </c>
      <c r="H55" s="78">
        <f t="shared" si="147"/>
        <v>369.29314992236368</v>
      </c>
      <c r="I55" s="86">
        <f t="shared" si="148"/>
        <v>0.14858506509360786</v>
      </c>
      <c r="J55" s="78">
        <f t="shared" si="149"/>
        <v>433.04999999999973</v>
      </c>
      <c r="K55" s="86">
        <f t="shared" si="150"/>
        <v>0.17882494604900298</v>
      </c>
      <c r="L55" s="527" t="e">
        <f>E55+'Февраль 2013'!L55</f>
        <v>#REF!</v>
      </c>
      <c r="M55" s="527" t="e">
        <f>F55+'Февраль 2013'!M55</f>
        <v>#REF!</v>
      </c>
      <c r="N55" s="527" t="e">
        <f>G55+'Февраль 2013'!N55</f>
        <v>#REF!</v>
      </c>
      <c r="O55" s="78" t="e">
        <f t="shared" si="151"/>
        <v>#REF!</v>
      </c>
      <c r="P55" s="86" t="e">
        <f t="shared" si="152"/>
        <v>#REF!</v>
      </c>
      <c r="Q55" s="78" t="e">
        <f t="shared" si="153"/>
        <v>#REF!</v>
      </c>
      <c r="R55" s="524" t="e">
        <f t="shared" si="154"/>
        <v>#REF!</v>
      </c>
    </row>
    <row r="56" spans="1:18" ht="19.5" customHeight="1">
      <c r="A56" s="1291">
        <v>5</v>
      </c>
      <c r="B56" s="1330" t="s">
        <v>6</v>
      </c>
      <c r="C56" s="519" t="s">
        <v>19</v>
      </c>
      <c r="D56" s="519" t="s">
        <v>14</v>
      </c>
      <c r="E56" s="521">
        <v>7656.6960000000008</v>
      </c>
      <c r="F56" s="520">
        <v>7921.4101079464017</v>
      </c>
      <c r="G56" s="627">
        <f>G57+G63</f>
        <v>7794.143</v>
      </c>
      <c r="H56" s="621">
        <f t="shared" si="147"/>
        <v>-127.26710794640167</v>
      </c>
      <c r="I56" s="622">
        <f t="shared" si="148"/>
        <v>-1.6066218793385413E-2</v>
      </c>
      <c r="J56" s="621">
        <f t="shared" si="149"/>
        <v>137.44699999999921</v>
      </c>
      <c r="K56" s="622">
        <f t="shared" si="150"/>
        <v>1.7951215511233461E-2</v>
      </c>
      <c r="L56" s="522" t="e">
        <f>E56+'Февраль 2013'!L56</f>
        <v>#REF!</v>
      </c>
      <c r="M56" s="522" t="e">
        <f>F56+'Февраль 2013'!M56</f>
        <v>#REF!</v>
      </c>
      <c r="N56" s="522" t="e">
        <f>G56+'Февраль 2013'!N56</f>
        <v>#REF!</v>
      </c>
      <c r="O56" s="534" t="e">
        <f>N56-M56</f>
        <v>#REF!</v>
      </c>
      <c r="P56" s="535" t="e">
        <f>IF(M56=0," ",O56/M56)</f>
        <v>#REF!</v>
      </c>
      <c r="Q56" s="534" t="e">
        <f>N56-L56</f>
        <v>#REF!</v>
      </c>
      <c r="R56" s="536" t="e">
        <f>IF(L56=0," ",Q56/L56)</f>
        <v>#REF!</v>
      </c>
    </row>
    <row r="57" spans="1:18">
      <c r="A57" s="1292"/>
      <c r="B57" s="1331"/>
      <c r="C57" s="1307" t="s">
        <v>15</v>
      </c>
      <c r="D57" s="608" t="s">
        <v>14</v>
      </c>
      <c r="E57" s="9">
        <v>1786.2550000000001</v>
      </c>
      <c r="F57" s="9">
        <v>1926.6281038061036</v>
      </c>
      <c r="G57" s="620">
        <v>1993.345</v>
      </c>
      <c r="H57" s="621">
        <f t="shared" si="147"/>
        <v>66.716896193896446</v>
      </c>
      <c r="I57" s="622">
        <f t="shared" si="148"/>
        <v>3.4628839920945557E-2</v>
      </c>
      <c r="J57" s="621">
        <f t="shared" si="149"/>
        <v>207.08999999999992</v>
      </c>
      <c r="K57" s="622">
        <f t="shared" si="150"/>
        <v>0.1159352947927367</v>
      </c>
      <c r="L57" s="13" t="e">
        <f>E57+'Февраль 2013'!L57</f>
        <v>#REF!</v>
      </c>
      <c r="M57" s="13" t="e">
        <f>F57+'Февраль 2013'!M57</f>
        <v>#REF!</v>
      </c>
      <c r="N57" s="13" t="e">
        <f>G57+'Февраль 2013'!N57</f>
        <v>#REF!</v>
      </c>
      <c r="O57" s="78" t="e">
        <f t="shared" ref="O57" si="156">N57-M57</f>
        <v>#REF!</v>
      </c>
      <c r="P57" s="86" t="e">
        <f t="shared" ref="P57" si="157">IF(M57=0," ",O57/M57)</f>
        <v>#REF!</v>
      </c>
      <c r="Q57" s="78" t="e">
        <f t="shared" ref="Q57" si="158">N57-L57</f>
        <v>#REF!</v>
      </c>
      <c r="R57" s="524" t="e">
        <f t="shared" ref="R57" si="159">IF(L57=0," ",Q57/L57)</f>
        <v>#REF!</v>
      </c>
    </row>
    <row r="58" spans="1:18">
      <c r="A58" s="1292"/>
      <c r="B58" s="1331"/>
      <c r="C58" s="1308"/>
      <c r="D58" s="608" t="s">
        <v>16</v>
      </c>
      <c r="E58" s="11">
        <f>E57/E56</f>
        <v>0.23329318546798775</v>
      </c>
      <c r="F58" s="11">
        <f>F57/F56</f>
        <v>0.24321782076064929</v>
      </c>
      <c r="G58" s="623">
        <f>G57/G56</f>
        <v>0.25574909261993267</v>
      </c>
      <c r="H58" s="624"/>
      <c r="I58" s="625">
        <f t="shared" ref="I58" si="160">G58-F58</f>
        <v>1.2531271859283377E-2</v>
      </c>
      <c r="J58" s="626"/>
      <c r="K58" s="625">
        <f t="shared" ref="K58" si="161">G58-E58</f>
        <v>2.2455907151944926E-2</v>
      </c>
      <c r="L58" s="19" t="e">
        <f>L57/L56</f>
        <v>#REF!</v>
      </c>
      <c r="M58" s="11" t="e">
        <f>M57/M56</f>
        <v>#REF!</v>
      </c>
      <c r="N58" s="11" t="e">
        <f>N57/N56</f>
        <v>#REF!</v>
      </c>
      <c r="O58" s="452"/>
      <c r="P58" s="453" t="e">
        <f>N58-M58</f>
        <v>#REF!</v>
      </c>
      <c r="Q58" s="454"/>
      <c r="R58" s="571" t="e">
        <f>N58-L58</f>
        <v>#REF!</v>
      </c>
    </row>
    <row r="59" spans="1:18">
      <c r="A59" s="1292"/>
      <c r="B59" s="1331"/>
      <c r="C59" s="1307" t="s">
        <v>17</v>
      </c>
      <c r="D59" s="608" t="s">
        <v>14</v>
      </c>
      <c r="E59" s="9">
        <v>2039.509</v>
      </c>
      <c r="F59" s="9">
        <v>1671.8745439423974</v>
      </c>
      <c r="G59" s="9">
        <f>F60*G56</f>
        <v>1645.0138417243274</v>
      </c>
      <c r="H59" s="78">
        <f t="shared" ref="H59" si="162">G59-F59</f>
        <v>-26.860702218069946</v>
      </c>
      <c r="I59" s="86">
        <f t="shared" ref="I59" si="163">IF(F59=0," ",H59/F59)</f>
        <v>-1.6066218793385375E-2</v>
      </c>
      <c r="J59" s="78">
        <f t="shared" ref="J59" si="164">G59-E59</f>
        <v>-394.49515827567257</v>
      </c>
      <c r="K59" s="86">
        <f t="shared" ref="K59" si="165">IF(E59=0," ",J59/E59)</f>
        <v>-0.19342653465891671</v>
      </c>
      <c r="L59" s="18" t="e">
        <f>E59+'Февраль 2013'!L59</f>
        <v>#REF!</v>
      </c>
      <c r="M59" s="18" t="e">
        <f>F59+'Февраль 2013'!M59</f>
        <v>#REF!</v>
      </c>
      <c r="N59" s="18" t="e">
        <f>G59+'Февраль 2013'!N59</f>
        <v>#REF!</v>
      </c>
      <c r="O59" s="78" t="e">
        <f t="shared" ref="O59" si="166">N59-M59</f>
        <v>#REF!</v>
      </c>
      <c r="P59" s="86" t="e">
        <f t="shared" ref="P59" si="167">IF(M59=0," ",O59/M59)</f>
        <v>#REF!</v>
      </c>
      <c r="Q59" s="78" t="e">
        <f t="shared" ref="Q59" si="168">N59-L59</f>
        <v>#REF!</v>
      </c>
      <c r="R59" s="524" t="e">
        <f t="shared" ref="R59" si="169">IF(L59=0," ",Q59/L59)</f>
        <v>#REF!</v>
      </c>
    </row>
    <row r="60" spans="1:18">
      <c r="A60" s="1292"/>
      <c r="B60" s="1331"/>
      <c r="C60" s="1308"/>
      <c r="D60" s="608" t="s">
        <v>16</v>
      </c>
      <c r="E60" s="11">
        <f>E59/E56</f>
        <v>0.26636933215057773</v>
      </c>
      <c r="F60" s="11">
        <f>F59/F56</f>
        <v>0.21105769315809672</v>
      </c>
      <c r="G60" s="244">
        <f>G59/G56</f>
        <v>0.21105769315809672</v>
      </c>
      <c r="H60" s="452"/>
      <c r="I60" s="453">
        <f t="shared" ref="I60" si="170">G60-F60</f>
        <v>0</v>
      </c>
      <c r="J60" s="454"/>
      <c r="K60" s="453">
        <f t="shared" ref="K60" si="171">G60-E60</f>
        <v>-5.531163899248101E-2</v>
      </c>
      <c r="L60" s="19" t="e">
        <f>L59/L56</f>
        <v>#REF!</v>
      </c>
      <c r="M60" s="11" t="e">
        <f>M59/M56</f>
        <v>#REF!</v>
      </c>
      <c r="N60" s="11" t="e">
        <f>N59/N56</f>
        <v>#REF!</v>
      </c>
      <c r="O60" s="452"/>
      <c r="P60" s="453" t="e">
        <f>N60-M60</f>
        <v>#REF!</v>
      </c>
      <c r="Q60" s="454"/>
      <c r="R60" s="571" t="e">
        <f>N60-L60</f>
        <v>#REF!</v>
      </c>
    </row>
    <row r="61" spans="1:18">
      <c r="A61" s="1292"/>
      <c r="B61" s="1331"/>
      <c r="C61" s="1307" t="s">
        <v>18</v>
      </c>
      <c r="D61" s="608" t="s">
        <v>14</v>
      </c>
      <c r="E61" s="9">
        <v>-253.25399999999991</v>
      </c>
      <c r="F61" s="9">
        <f>F57-F59</f>
        <v>254.75355986370619</v>
      </c>
      <c r="G61" s="9">
        <f>G57-G59</f>
        <v>348.33115827567258</v>
      </c>
      <c r="H61" s="78">
        <f t="shared" ref="H61" si="172">G61-F61</f>
        <v>93.577598411966392</v>
      </c>
      <c r="I61" s="86">
        <f t="shared" ref="I61" si="173">IF(F61=0," ",H61/F61)</f>
        <v>0.36732596970197651</v>
      </c>
      <c r="J61" s="78">
        <f t="shared" ref="J61" si="174">G61-E61</f>
        <v>601.58515827567248</v>
      </c>
      <c r="K61" s="86">
        <f t="shared" ref="K61" si="175">IF(E61=0," ",J61/E61)</f>
        <v>-2.3754221385473584</v>
      </c>
      <c r="L61" s="18" t="e">
        <f>E61+'Февраль 2013'!L61</f>
        <v>#REF!</v>
      </c>
      <c r="M61" s="18" t="e">
        <f>F61+'Февраль 2013'!M61</f>
        <v>#REF!</v>
      </c>
      <c r="N61" s="18" t="e">
        <f>G61+'Февраль 2013'!N61</f>
        <v>#REF!</v>
      </c>
      <c r="O61" s="78" t="e">
        <f t="shared" ref="O61" si="176">N61-M61</f>
        <v>#REF!</v>
      </c>
      <c r="P61" s="86" t="e">
        <f t="shared" ref="P61" si="177">IF(M61=0," ",O61/M61)</f>
        <v>#REF!</v>
      </c>
      <c r="Q61" s="78" t="e">
        <f t="shared" ref="Q61" si="178">N61-L61</f>
        <v>#REF!</v>
      </c>
      <c r="R61" s="524" t="e">
        <f t="shared" ref="R61" si="179">IF(L61=0," ",Q61/L61)</f>
        <v>#REF!</v>
      </c>
    </row>
    <row r="62" spans="1:18">
      <c r="A62" s="1292"/>
      <c r="B62" s="1331"/>
      <c r="C62" s="1308"/>
      <c r="D62" s="608" t="s">
        <v>16</v>
      </c>
      <c r="E62" s="11">
        <v>-2.2134555818155408E-2</v>
      </c>
      <c r="F62" s="11">
        <f>F61/F56</f>
        <v>3.2160127602552595E-2</v>
      </c>
      <c r="G62" s="11">
        <f>G61/G56</f>
        <v>4.4691399461835965E-2</v>
      </c>
      <c r="H62" s="452"/>
      <c r="I62" s="453">
        <f t="shared" ref="I62" si="180">G62-F62</f>
        <v>1.253127185928337E-2</v>
      </c>
      <c r="J62" s="454"/>
      <c r="K62" s="453">
        <f t="shared" ref="K62" si="181">G62-E62</f>
        <v>6.682595527999137E-2</v>
      </c>
      <c r="L62" s="19" t="e">
        <f>L61/L56</f>
        <v>#REF!</v>
      </c>
      <c r="M62" s="11" t="e">
        <f>M61/M56</f>
        <v>#REF!</v>
      </c>
      <c r="N62" s="11" t="e">
        <f>N61/N56</f>
        <v>#REF!</v>
      </c>
      <c r="O62" s="452"/>
      <c r="P62" s="453" t="e">
        <f>N62-M62</f>
        <v>#REF!</v>
      </c>
      <c r="Q62" s="454"/>
      <c r="R62" s="571" t="e">
        <f>N62-L62</f>
        <v>#REF!</v>
      </c>
    </row>
    <row r="63" spans="1:18" ht="25.5" customHeight="1">
      <c r="A63" s="1292"/>
      <c r="B63" s="1331"/>
      <c r="C63" s="513" t="s">
        <v>111</v>
      </c>
      <c r="D63" s="608" t="s">
        <v>14</v>
      </c>
      <c r="E63" s="516">
        <f>E56-E57</f>
        <v>5870.4410000000007</v>
      </c>
      <c r="F63" s="514">
        <f>F56-F57</f>
        <v>5994.7820041402983</v>
      </c>
      <c r="G63" s="613">
        <f>G64+G65</f>
        <v>5800.7979999999998</v>
      </c>
      <c r="H63" s="78">
        <f t="shared" ref="H63:H67" si="182">G63-F63</f>
        <v>-193.98400414029857</v>
      </c>
      <c r="I63" s="86">
        <f t="shared" ref="I63:I67" si="183">IF(F63=0," ",H63/F63)</f>
        <v>-3.2358808711696843E-2</v>
      </c>
      <c r="J63" s="78">
        <f t="shared" ref="J63:J67" si="184">G63-E63</f>
        <v>-69.643000000000939</v>
      </c>
      <c r="K63" s="86">
        <f t="shared" ref="K63:K67" si="185">IF(E63=0," ",J63/E63)</f>
        <v>-1.1863333606453233E-2</v>
      </c>
      <c r="L63" s="515" t="e">
        <f>E63+'Февраль 2013'!L63</f>
        <v>#REF!</v>
      </c>
      <c r="M63" s="515" t="e">
        <f>F63+'Февраль 2013'!M63</f>
        <v>#REF!</v>
      </c>
      <c r="N63" s="515" t="e">
        <f>G63+'Февраль 2013'!N63</f>
        <v>#REF!</v>
      </c>
      <c r="O63" s="78" t="e">
        <f t="shared" ref="O63:O65" si="186">N63-M63</f>
        <v>#REF!</v>
      </c>
      <c r="P63" s="86" t="e">
        <f t="shared" ref="P63:P65" si="187">IF(M63=0," ",O63/M63)</f>
        <v>#REF!</v>
      </c>
      <c r="Q63" s="78" t="e">
        <f t="shared" ref="Q63:Q65" si="188">N63-L63</f>
        <v>#REF!</v>
      </c>
      <c r="R63" s="524" t="e">
        <f t="shared" ref="R63:R65" si="189">IF(L63=0," ",Q63/L63)</f>
        <v>#REF!</v>
      </c>
    </row>
    <row r="64" spans="1:18" ht="25.5" customHeight="1">
      <c r="A64" s="1292"/>
      <c r="B64" s="1331"/>
      <c r="C64" s="518" t="s">
        <v>104</v>
      </c>
      <c r="D64" s="608" t="s">
        <v>14</v>
      </c>
      <c r="E64" s="516">
        <v>0</v>
      </c>
      <c r="F64" s="516"/>
      <c r="G64" s="233">
        <v>0</v>
      </c>
      <c r="H64" s="78">
        <f t="shared" si="182"/>
        <v>0</v>
      </c>
      <c r="I64" s="86" t="str">
        <f t="shared" si="183"/>
        <v xml:space="preserve"> </v>
      </c>
      <c r="J64" s="78">
        <f t="shared" si="184"/>
        <v>0</v>
      </c>
      <c r="K64" s="86" t="str">
        <f t="shared" si="185"/>
        <v xml:space="preserve"> </v>
      </c>
      <c r="L64" s="516" t="e">
        <f>E64+'Февраль 2013'!L64</f>
        <v>#REF!</v>
      </c>
      <c r="M64" s="516" t="e">
        <f>F64+'Февраль 2013'!M64</f>
        <v>#REF!</v>
      </c>
      <c r="N64" s="516" t="e">
        <f>G64+'Февраль 2013'!N64</f>
        <v>#REF!</v>
      </c>
      <c r="O64" s="78" t="e">
        <f t="shared" si="186"/>
        <v>#REF!</v>
      </c>
      <c r="P64" s="86" t="e">
        <f t="shared" si="187"/>
        <v>#REF!</v>
      </c>
      <c r="Q64" s="78" t="e">
        <f t="shared" si="188"/>
        <v>#REF!</v>
      </c>
      <c r="R64" s="524" t="e">
        <f t="shared" si="189"/>
        <v>#REF!</v>
      </c>
    </row>
    <row r="65" spans="1:18" ht="25.5" customHeight="1" thickBot="1">
      <c r="A65" s="1293"/>
      <c r="B65" s="1332"/>
      <c r="C65" s="525" t="s">
        <v>106</v>
      </c>
      <c r="D65" s="526" t="s">
        <v>14</v>
      </c>
      <c r="E65" s="527">
        <f>E63-E64</f>
        <v>5870.4410000000007</v>
      </c>
      <c r="F65" s="527">
        <f>F63-F64</f>
        <v>5994.7820041402983</v>
      </c>
      <c r="G65" s="611">
        <v>5800.7979999999998</v>
      </c>
      <c r="H65" s="78">
        <f t="shared" si="182"/>
        <v>-193.98400414029857</v>
      </c>
      <c r="I65" s="86">
        <f t="shared" si="183"/>
        <v>-3.2358808711696843E-2</v>
      </c>
      <c r="J65" s="78">
        <f t="shared" si="184"/>
        <v>-69.643000000000939</v>
      </c>
      <c r="K65" s="86">
        <f t="shared" si="185"/>
        <v>-1.1863333606453233E-2</v>
      </c>
      <c r="L65" s="527" t="e">
        <f>E65+'Февраль 2013'!L65</f>
        <v>#REF!</v>
      </c>
      <c r="M65" s="527" t="e">
        <f>F65+'Февраль 2013'!M65</f>
        <v>#REF!</v>
      </c>
      <c r="N65" s="527" t="e">
        <f>G65+'Февраль 2013'!N65</f>
        <v>#REF!</v>
      </c>
      <c r="O65" s="78" t="e">
        <f t="shared" si="186"/>
        <v>#REF!</v>
      </c>
      <c r="P65" s="86" t="e">
        <f t="shared" si="187"/>
        <v>#REF!</v>
      </c>
      <c r="Q65" s="78" t="e">
        <f t="shared" si="188"/>
        <v>#REF!</v>
      </c>
      <c r="R65" s="524" t="e">
        <f t="shared" si="189"/>
        <v>#REF!</v>
      </c>
    </row>
    <row r="66" spans="1:18" ht="22.5" customHeight="1">
      <c r="A66" s="1291">
        <v>6</v>
      </c>
      <c r="B66" s="1330" t="s">
        <v>7</v>
      </c>
      <c r="C66" s="519" t="s">
        <v>19</v>
      </c>
      <c r="D66" s="519" t="s">
        <v>14</v>
      </c>
      <c r="E66" s="521">
        <v>21029.117999999999</v>
      </c>
      <c r="F66" s="520">
        <v>19644.460906761018</v>
      </c>
      <c r="G66" s="627">
        <f>G67+G73</f>
        <v>21693.002</v>
      </c>
      <c r="H66" s="621">
        <f t="shared" si="182"/>
        <v>2048.5410932389823</v>
      </c>
      <c r="I66" s="622">
        <f t="shared" si="183"/>
        <v>0.10428085061544945</v>
      </c>
      <c r="J66" s="621">
        <f t="shared" si="184"/>
        <v>663.88400000000183</v>
      </c>
      <c r="K66" s="622">
        <f t="shared" si="185"/>
        <v>3.1569750096033598E-2</v>
      </c>
      <c r="L66" s="522" t="e">
        <f>E66+'Февраль 2013'!L66</f>
        <v>#REF!</v>
      </c>
      <c r="M66" s="522" t="e">
        <f>F66+'Февраль 2013'!M66</f>
        <v>#REF!</v>
      </c>
      <c r="N66" s="522" t="e">
        <f>G66+'Февраль 2013'!N66</f>
        <v>#REF!</v>
      </c>
      <c r="O66" s="534" t="e">
        <f>N66-M66</f>
        <v>#REF!</v>
      </c>
      <c r="P66" s="535" t="e">
        <f>IF(M66=0," ",O66/M66)</f>
        <v>#REF!</v>
      </c>
      <c r="Q66" s="534" t="e">
        <f>N66-L66</f>
        <v>#REF!</v>
      </c>
      <c r="R66" s="536" t="e">
        <f>IF(L66=0," ",Q66/L66)</f>
        <v>#REF!</v>
      </c>
    </row>
    <row r="67" spans="1:18">
      <c r="A67" s="1292"/>
      <c r="B67" s="1331"/>
      <c r="C67" s="1307" t="s">
        <v>15</v>
      </c>
      <c r="D67" s="608" t="s">
        <v>14</v>
      </c>
      <c r="E67" s="9">
        <v>4393</v>
      </c>
      <c r="F67" s="9">
        <v>3938.6629523933229</v>
      </c>
      <c r="G67" s="620">
        <v>5259.6769999999997</v>
      </c>
      <c r="H67" s="621">
        <f t="shared" si="182"/>
        <v>1321.0140476066767</v>
      </c>
      <c r="I67" s="622">
        <f t="shared" si="183"/>
        <v>0.33539657075860335</v>
      </c>
      <c r="J67" s="621">
        <f t="shared" si="184"/>
        <v>866.67699999999968</v>
      </c>
      <c r="K67" s="622">
        <f t="shared" si="185"/>
        <v>0.19728590940132021</v>
      </c>
      <c r="L67" s="13" t="e">
        <f>E67+'Февраль 2013'!L67</f>
        <v>#REF!</v>
      </c>
      <c r="M67" s="13" t="e">
        <f>F67+'Февраль 2013'!M67</f>
        <v>#REF!</v>
      </c>
      <c r="N67" s="13" t="e">
        <f>G67+'Февраль 2013'!N67</f>
        <v>#REF!</v>
      </c>
      <c r="O67" s="78" t="e">
        <f t="shared" ref="O67" si="190">N67-M67</f>
        <v>#REF!</v>
      </c>
      <c r="P67" s="86" t="e">
        <f t="shared" ref="P67" si="191">IF(M67=0," ",O67/M67)</f>
        <v>#REF!</v>
      </c>
      <c r="Q67" s="78" t="e">
        <f t="shared" ref="Q67" si="192">N67-L67</f>
        <v>#REF!</v>
      </c>
      <c r="R67" s="524" t="e">
        <f t="shared" ref="R67" si="193">IF(L67=0," ",Q67/L67)</f>
        <v>#REF!</v>
      </c>
    </row>
    <row r="68" spans="1:18">
      <c r="A68" s="1292"/>
      <c r="B68" s="1331"/>
      <c r="C68" s="1308"/>
      <c r="D68" s="608" t="s">
        <v>16</v>
      </c>
      <c r="E68" s="15">
        <f>E67/E66</f>
        <v>0.20890082028166851</v>
      </c>
      <c r="F68" s="15">
        <f>F67/F66</f>
        <v>0.20049738046197829</v>
      </c>
      <c r="G68" s="623">
        <f>G67/G66</f>
        <v>0.24245961900524415</v>
      </c>
      <c r="H68" s="624"/>
      <c r="I68" s="625">
        <f t="shared" ref="I68" si="194">G68-F68</f>
        <v>4.1962238543265862E-2</v>
      </c>
      <c r="J68" s="626"/>
      <c r="K68" s="625">
        <f t="shared" ref="K68" si="195">G68-E68</f>
        <v>3.3558798723575645E-2</v>
      </c>
      <c r="L68" s="19" t="e">
        <f>L67/L66</f>
        <v>#REF!</v>
      </c>
      <c r="M68" s="11" t="e">
        <f>M67/M66</f>
        <v>#REF!</v>
      </c>
      <c r="N68" s="11" t="e">
        <f>N67/N66</f>
        <v>#REF!</v>
      </c>
      <c r="O68" s="452"/>
      <c r="P68" s="453" t="e">
        <f>N68-M68</f>
        <v>#REF!</v>
      </c>
      <c r="Q68" s="454"/>
      <c r="R68" s="571" t="e">
        <f>N68-L68</f>
        <v>#REF!</v>
      </c>
    </row>
    <row r="69" spans="1:18">
      <c r="A69" s="1292"/>
      <c r="B69" s="1331"/>
      <c r="C69" s="1307" t="s">
        <v>17</v>
      </c>
      <c r="D69" s="608" t="s">
        <v>14</v>
      </c>
      <c r="E69" s="9">
        <v>4425.4780000000001</v>
      </c>
      <c r="F69" s="9">
        <v>3417.8626971477597</v>
      </c>
      <c r="G69" s="9">
        <f>F70*G66</f>
        <v>3774.2803264931422</v>
      </c>
      <c r="H69" s="78">
        <f t="shared" ref="H69" si="196">G69-F69</f>
        <v>356.41762934538247</v>
      </c>
      <c r="I69" s="86">
        <f t="shared" ref="I69" si="197">IF(F69=0," ",H69/F69)</f>
        <v>0.10428085061544939</v>
      </c>
      <c r="J69" s="78">
        <f t="shared" ref="J69" si="198">G69-E69</f>
        <v>-651.19767350685788</v>
      </c>
      <c r="K69" s="86">
        <f t="shared" ref="K69" si="199">IF(E69=0," ",J69/E69)</f>
        <v>-0.1471474207999357</v>
      </c>
      <c r="L69" s="18" t="e">
        <f>E69+'Февраль 2013'!L69</f>
        <v>#REF!</v>
      </c>
      <c r="M69" s="18" t="e">
        <f>F69+'Февраль 2013'!M69</f>
        <v>#REF!</v>
      </c>
      <c r="N69" s="18" t="e">
        <f>G69+'Февраль 2013'!N69</f>
        <v>#REF!</v>
      </c>
      <c r="O69" s="78" t="e">
        <f t="shared" ref="O69" si="200">N69-M69</f>
        <v>#REF!</v>
      </c>
      <c r="P69" s="86" t="e">
        <f t="shared" ref="P69" si="201">IF(M69=0," ",O69/M69)</f>
        <v>#REF!</v>
      </c>
      <c r="Q69" s="78" t="e">
        <f t="shared" ref="Q69" si="202">N69-L69</f>
        <v>#REF!</v>
      </c>
      <c r="R69" s="524" t="e">
        <f t="shared" ref="R69" si="203">IF(L69=0," ",Q69/L69)</f>
        <v>#REF!</v>
      </c>
    </row>
    <row r="70" spans="1:18">
      <c r="A70" s="1292"/>
      <c r="B70" s="1331"/>
      <c r="C70" s="1308"/>
      <c r="D70" s="608" t="s">
        <v>16</v>
      </c>
      <c r="E70" s="11">
        <f>E69/E66</f>
        <v>0.21044525024777549</v>
      </c>
      <c r="F70" s="11">
        <f>F69/F66</f>
        <v>0.17398607746835326</v>
      </c>
      <c r="G70" s="244">
        <f>G69/G66</f>
        <v>0.17398607746835326</v>
      </c>
      <c r="H70" s="452"/>
      <c r="I70" s="453">
        <f t="shared" ref="I70" si="204">G70-F70</f>
        <v>0</v>
      </c>
      <c r="J70" s="454"/>
      <c r="K70" s="453">
        <f t="shared" ref="K70" si="205">G70-E70</f>
        <v>-3.6459172779422233E-2</v>
      </c>
      <c r="L70" s="19" t="e">
        <f>L69/L66</f>
        <v>#REF!</v>
      </c>
      <c r="M70" s="11" t="e">
        <f>M69/M66</f>
        <v>#REF!</v>
      </c>
      <c r="N70" s="11" t="e">
        <f>N69/N66</f>
        <v>#REF!</v>
      </c>
      <c r="O70" s="452"/>
      <c r="P70" s="453" t="e">
        <f>N70-M70</f>
        <v>#REF!</v>
      </c>
      <c r="Q70" s="454"/>
      <c r="R70" s="571" t="e">
        <f>N70-L70</f>
        <v>#REF!</v>
      </c>
    </row>
    <row r="71" spans="1:18">
      <c r="A71" s="1292"/>
      <c r="B71" s="1331"/>
      <c r="C71" s="1307" t="s">
        <v>18</v>
      </c>
      <c r="D71" s="608" t="s">
        <v>14</v>
      </c>
      <c r="E71" s="9">
        <v>-32.478000000000065</v>
      </c>
      <c r="F71" s="9">
        <f>F67-F69</f>
        <v>520.80025524556322</v>
      </c>
      <c r="G71" s="9">
        <f>G67-G69</f>
        <v>1485.3966735068575</v>
      </c>
      <c r="H71" s="78">
        <f t="shared" ref="H71" si="206">G71-F71</f>
        <v>964.59641826129427</v>
      </c>
      <c r="I71" s="86">
        <f t="shared" ref="I71" si="207">IF(F71=0," ",H71/F71)</f>
        <v>1.8521427525155036</v>
      </c>
      <c r="J71" s="78">
        <f t="shared" ref="J71" si="208">G71-E71</f>
        <v>1517.8746735068576</v>
      </c>
      <c r="K71" s="86">
        <f t="shared" ref="K71" si="209">IF(E71=0," ",J71/E71)</f>
        <v>-46.735472427700429</v>
      </c>
      <c r="L71" s="18" t="e">
        <f>E71+'Февраль 2013'!L71</f>
        <v>#REF!</v>
      </c>
      <c r="M71" s="18" t="e">
        <f>F71+'Февраль 2013'!M71</f>
        <v>#REF!</v>
      </c>
      <c r="N71" s="18" t="e">
        <f>G71+'Февраль 2013'!N71</f>
        <v>#REF!</v>
      </c>
      <c r="O71" s="78" t="e">
        <f t="shared" ref="O71" si="210">N71-M71</f>
        <v>#REF!</v>
      </c>
      <c r="P71" s="86" t="e">
        <f t="shared" ref="P71" si="211">IF(M71=0," ",O71/M71)</f>
        <v>#REF!</v>
      </c>
      <c r="Q71" s="78" t="e">
        <f t="shared" ref="Q71" si="212">N71-L71</f>
        <v>#REF!</v>
      </c>
      <c r="R71" s="524" t="e">
        <f t="shared" ref="R71" si="213">IF(L71=0," ",Q71/L71)</f>
        <v>#REF!</v>
      </c>
    </row>
    <row r="72" spans="1:18">
      <c r="A72" s="1292"/>
      <c r="B72" s="1331"/>
      <c r="C72" s="1308"/>
      <c r="D72" s="608" t="s">
        <v>16</v>
      </c>
      <c r="E72" s="11">
        <v>-2.2134555818155408E-2</v>
      </c>
      <c r="F72" s="11">
        <f>F71/F66</f>
        <v>2.651130299362503E-2</v>
      </c>
      <c r="G72" s="11">
        <f>G71/G66</f>
        <v>6.8473541536890906E-2</v>
      </c>
      <c r="H72" s="452"/>
      <c r="I72" s="453">
        <f t="shared" ref="I72" si="214">G72-F72</f>
        <v>4.1962238543265876E-2</v>
      </c>
      <c r="J72" s="454"/>
      <c r="K72" s="453">
        <f t="shared" ref="K72" si="215">G72-E72</f>
        <v>9.060809735504631E-2</v>
      </c>
      <c r="L72" s="19" t="e">
        <f>L71/L66</f>
        <v>#REF!</v>
      </c>
      <c r="M72" s="11" t="e">
        <f>M71/M66</f>
        <v>#REF!</v>
      </c>
      <c r="N72" s="11" t="e">
        <f>N71/N66</f>
        <v>#REF!</v>
      </c>
      <c r="O72" s="452"/>
      <c r="P72" s="453" t="e">
        <f>N72-M72</f>
        <v>#REF!</v>
      </c>
      <c r="Q72" s="454"/>
      <c r="R72" s="571" t="e">
        <f>N72-L72</f>
        <v>#REF!</v>
      </c>
    </row>
    <row r="73" spans="1:18" ht="25.5" customHeight="1">
      <c r="A73" s="1292"/>
      <c r="B73" s="1331"/>
      <c r="C73" s="513" t="s">
        <v>111</v>
      </c>
      <c r="D73" s="608" t="s">
        <v>14</v>
      </c>
      <c r="E73" s="516">
        <f>E66-E67</f>
        <v>16636.117999999999</v>
      </c>
      <c r="F73" s="514">
        <f>F66-F67</f>
        <v>15705.797954367696</v>
      </c>
      <c r="G73" s="613">
        <f>G74+G75</f>
        <v>16433.325000000001</v>
      </c>
      <c r="H73" s="78">
        <f t="shared" ref="H73:H77" si="216">G73-F73</f>
        <v>727.52704563230509</v>
      </c>
      <c r="I73" s="86">
        <f t="shared" ref="I73:I77" si="217">IF(F73=0," ",H73/F73)</f>
        <v>4.6322195646861984E-2</v>
      </c>
      <c r="J73" s="78">
        <f t="shared" ref="J73:J77" si="218">G73-E73</f>
        <v>-202.79299999999785</v>
      </c>
      <c r="K73" s="86">
        <f t="shared" ref="K73:K77" si="219">IF(E73=0," ",J73/E73)</f>
        <v>-1.2189923153947204E-2</v>
      </c>
      <c r="L73" s="515" t="e">
        <f>E73+'Февраль 2013'!L73</f>
        <v>#REF!</v>
      </c>
      <c r="M73" s="515" t="e">
        <f>F73+'Февраль 2013'!M73</f>
        <v>#REF!</v>
      </c>
      <c r="N73" s="515" t="e">
        <f>G73+'Февраль 2013'!N73</f>
        <v>#REF!</v>
      </c>
      <c r="O73" s="78" t="e">
        <f t="shared" ref="O73:O77" si="220">N73-M73</f>
        <v>#REF!</v>
      </c>
      <c r="P73" s="86" t="e">
        <f t="shared" ref="P73:P77" si="221">IF(M73=0," ",O73/M73)</f>
        <v>#REF!</v>
      </c>
      <c r="Q73" s="78" t="e">
        <f t="shared" ref="Q73:Q77" si="222">N73-L73</f>
        <v>#REF!</v>
      </c>
      <c r="R73" s="524" t="e">
        <f t="shared" ref="R73:R77" si="223">IF(L73=0," ",Q73/L73)</f>
        <v>#REF!</v>
      </c>
    </row>
    <row r="74" spans="1:18" ht="25.5" customHeight="1">
      <c r="A74" s="1292"/>
      <c r="B74" s="1331"/>
      <c r="C74" s="518" t="s">
        <v>104</v>
      </c>
      <c r="D74" s="608" t="s">
        <v>14</v>
      </c>
      <c r="E74" s="516">
        <v>0</v>
      </c>
      <c r="F74" s="516"/>
      <c r="G74" s="233">
        <v>0</v>
      </c>
      <c r="H74" s="78">
        <f t="shared" si="216"/>
        <v>0</v>
      </c>
      <c r="I74" s="86" t="str">
        <f t="shared" si="217"/>
        <v xml:space="preserve"> </v>
      </c>
      <c r="J74" s="78">
        <f t="shared" si="218"/>
        <v>0</v>
      </c>
      <c r="K74" s="86" t="str">
        <f t="shared" si="219"/>
        <v xml:space="preserve"> </v>
      </c>
      <c r="L74" s="516" t="e">
        <f>E74+'Февраль 2013'!L74</f>
        <v>#REF!</v>
      </c>
      <c r="M74" s="516" t="e">
        <f>F74+'Февраль 2013'!M74</f>
        <v>#REF!</v>
      </c>
      <c r="N74" s="516" t="e">
        <f>G74+'Февраль 2013'!N74</f>
        <v>#REF!</v>
      </c>
      <c r="O74" s="78" t="e">
        <f t="shared" si="220"/>
        <v>#REF!</v>
      </c>
      <c r="P74" s="86" t="e">
        <f t="shared" si="221"/>
        <v>#REF!</v>
      </c>
      <c r="Q74" s="78" t="e">
        <f t="shared" si="222"/>
        <v>#REF!</v>
      </c>
      <c r="R74" s="524" t="e">
        <f t="shared" si="223"/>
        <v>#REF!</v>
      </c>
    </row>
    <row r="75" spans="1:18" ht="25.5" customHeight="1" thickBot="1">
      <c r="A75" s="1293"/>
      <c r="B75" s="1332"/>
      <c r="C75" s="525" t="s">
        <v>106</v>
      </c>
      <c r="D75" s="526" t="s">
        <v>14</v>
      </c>
      <c r="E75" s="527">
        <f>E73-E74</f>
        <v>16636.117999999999</v>
      </c>
      <c r="F75" s="527">
        <f>F73-F74</f>
        <v>15705.797954367696</v>
      </c>
      <c r="G75" s="611">
        <v>16433.325000000001</v>
      </c>
      <c r="H75" s="78">
        <f t="shared" si="216"/>
        <v>727.52704563230509</v>
      </c>
      <c r="I75" s="86">
        <f t="shared" si="217"/>
        <v>4.6322195646861984E-2</v>
      </c>
      <c r="J75" s="78">
        <f t="shared" si="218"/>
        <v>-202.79299999999785</v>
      </c>
      <c r="K75" s="86">
        <f t="shared" si="219"/>
        <v>-1.2189923153947204E-2</v>
      </c>
      <c r="L75" s="527" t="e">
        <f>E75+'Февраль 2013'!L75</f>
        <v>#REF!</v>
      </c>
      <c r="M75" s="527" t="e">
        <f>F75+'Февраль 2013'!M75</f>
        <v>#REF!</v>
      </c>
      <c r="N75" s="527" t="e">
        <f>G75+'Февраль 2013'!N75</f>
        <v>#REF!</v>
      </c>
      <c r="O75" s="78" t="e">
        <f t="shared" si="220"/>
        <v>#REF!</v>
      </c>
      <c r="P75" s="86" t="e">
        <f t="shared" si="221"/>
        <v>#REF!</v>
      </c>
      <c r="Q75" s="78" t="e">
        <f t="shared" si="222"/>
        <v>#REF!</v>
      </c>
      <c r="R75" s="524" t="e">
        <f t="shared" si="223"/>
        <v>#REF!</v>
      </c>
    </row>
    <row r="76" spans="1:18" ht="22.5" customHeight="1">
      <c r="A76" s="1291">
        <v>7</v>
      </c>
      <c r="B76" s="1330" t="s">
        <v>8</v>
      </c>
      <c r="C76" s="519" t="s">
        <v>19</v>
      </c>
      <c r="D76" s="519" t="s">
        <v>14</v>
      </c>
      <c r="E76" s="521">
        <v>8310.0320000000011</v>
      </c>
      <c r="F76" s="520">
        <v>8133.393692811278</v>
      </c>
      <c r="G76" s="627">
        <f>G77+G83</f>
        <v>8575.871000000001</v>
      </c>
      <c r="H76" s="621">
        <f t="shared" si="216"/>
        <v>442.47730718872299</v>
      </c>
      <c r="I76" s="622">
        <f t="shared" si="217"/>
        <v>5.4402543870439683E-2</v>
      </c>
      <c r="J76" s="621">
        <f t="shared" si="218"/>
        <v>265.83899999999994</v>
      </c>
      <c r="K76" s="622">
        <f t="shared" si="219"/>
        <v>3.1990129520560198E-2</v>
      </c>
      <c r="L76" s="522" t="e">
        <f>E76+'Февраль 2013'!L76</f>
        <v>#REF!</v>
      </c>
      <c r="M76" s="522" t="e">
        <f>F76+'Февраль 2013'!M76</f>
        <v>#REF!</v>
      </c>
      <c r="N76" s="522" t="e">
        <f>G76+'Февраль 2013'!N76</f>
        <v>#REF!</v>
      </c>
      <c r="O76" s="534" t="e">
        <f t="shared" si="220"/>
        <v>#REF!</v>
      </c>
      <c r="P76" s="535" t="e">
        <f t="shared" si="221"/>
        <v>#REF!</v>
      </c>
      <c r="Q76" s="534" t="e">
        <f t="shared" si="222"/>
        <v>#REF!</v>
      </c>
      <c r="R76" s="536" t="e">
        <f t="shared" si="223"/>
        <v>#REF!</v>
      </c>
    </row>
    <row r="77" spans="1:18">
      <c r="A77" s="1292"/>
      <c r="B77" s="1331"/>
      <c r="C77" s="1307" t="s">
        <v>15</v>
      </c>
      <c r="D77" s="608" t="s">
        <v>14</v>
      </c>
      <c r="E77" s="9">
        <v>1284.2260000000001</v>
      </c>
      <c r="F77" s="9">
        <v>1190.0059069381373</v>
      </c>
      <c r="G77" s="620">
        <v>1502.0519999999999</v>
      </c>
      <c r="H77" s="621">
        <f t="shared" si="216"/>
        <v>312.04609306186262</v>
      </c>
      <c r="I77" s="622">
        <f t="shared" si="217"/>
        <v>0.26222230599237217</v>
      </c>
      <c r="J77" s="621">
        <f t="shared" si="218"/>
        <v>217.82599999999979</v>
      </c>
      <c r="K77" s="622">
        <f t="shared" si="219"/>
        <v>0.16961656281682491</v>
      </c>
      <c r="L77" s="13" t="e">
        <f>E77+'Февраль 2013'!L77</f>
        <v>#REF!</v>
      </c>
      <c r="M77" s="13" t="e">
        <f>F77+'Февраль 2013'!M77</f>
        <v>#REF!</v>
      </c>
      <c r="N77" s="13" t="e">
        <f>G77+'Февраль 2013'!N77</f>
        <v>#REF!</v>
      </c>
      <c r="O77" s="78" t="e">
        <f t="shared" si="220"/>
        <v>#REF!</v>
      </c>
      <c r="P77" s="86" t="e">
        <f t="shared" si="221"/>
        <v>#REF!</v>
      </c>
      <c r="Q77" s="78" t="e">
        <f t="shared" si="222"/>
        <v>#REF!</v>
      </c>
      <c r="R77" s="524" t="e">
        <f t="shared" si="223"/>
        <v>#REF!</v>
      </c>
    </row>
    <row r="78" spans="1:18">
      <c r="A78" s="1292"/>
      <c r="B78" s="1331"/>
      <c r="C78" s="1308"/>
      <c r="D78" s="608" t="s">
        <v>16</v>
      </c>
      <c r="E78" s="15">
        <f>E77/E76</f>
        <v>0.15453923643133985</v>
      </c>
      <c r="F78" s="15">
        <f>F77/F76</f>
        <v>0.14631111586174997</v>
      </c>
      <c r="G78" s="623">
        <f>G77/G76</f>
        <v>0.17514862338764187</v>
      </c>
      <c r="H78" s="624"/>
      <c r="I78" s="625">
        <f t="shared" ref="I78" si="224">G78-F78</f>
        <v>2.8837507525891898E-2</v>
      </c>
      <c r="J78" s="626"/>
      <c r="K78" s="625">
        <f t="shared" ref="K78" si="225">G78-E78</f>
        <v>2.0609386956302017E-2</v>
      </c>
      <c r="L78" s="19" t="e">
        <f>L77/L76</f>
        <v>#REF!</v>
      </c>
      <c r="M78" s="11" t="e">
        <f>M77/M76</f>
        <v>#REF!</v>
      </c>
      <c r="N78" s="11" t="e">
        <f>N77/N76</f>
        <v>#REF!</v>
      </c>
      <c r="O78" s="452"/>
      <c r="P78" s="453" t="e">
        <f t="shared" ref="P78" si="226">N78-M78</f>
        <v>#REF!</v>
      </c>
      <c r="Q78" s="454"/>
      <c r="R78" s="571" t="e">
        <f t="shared" ref="R78" si="227">N78-L78</f>
        <v>#REF!</v>
      </c>
    </row>
    <row r="79" spans="1:18">
      <c r="A79" s="1292"/>
      <c r="B79" s="1331"/>
      <c r="C79" s="1307" t="s">
        <v>17</v>
      </c>
      <c r="D79" s="608" t="s">
        <v>14</v>
      </c>
      <c r="E79" s="9">
        <v>1098.4870000000001</v>
      </c>
      <c r="F79" s="9">
        <v>1032.6541894725653</v>
      </c>
      <c r="G79" s="9">
        <f>F80*G76</f>
        <v>1088.83320431834</v>
      </c>
      <c r="H79" s="78">
        <f t="shared" ref="H79" si="228">G79-F79</f>
        <v>56.179014845774645</v>
      </c>
      <c r="I79" s="86">
        <f t="shared" ref="I79" si="229">IF(F79=0," ",H79/F79)</f>
        <v>5.440254387043976E-2</v>
      </c>
      <c r="J79" s="78">
        <f t="shared" ref="J79" si="230">G79-E79</f>
        <v>-9.6537956816600854</v>
      </c>
      <c r="K79" s="86">
        <f t="shared" ref="K79" si="231">IF(E79=0," ",J79/E79)</f>
        <v>-8.7882657524941902E-3</v>
      </c>
      <c r="L79" s="18" t="e">
        <f>E79+'Февраль 2013'!L79</f>
        <v>#REF!</v>
      </c>
      <c r="M79" s="18" t="e">
        <f>F79+'Февраль 2013'!M79</f>
        <v>#REF!</v>
      </c>
      <c r="N79" s="18" t="e">
        <f>G79+'Февраль 2013'!N79</f>
        <v>#REF!</v>
      </c>
      <c r="O79" s="78" t="e">
        <f t="shared" ref="O79" si="232">N79-M79</f>
        <v>#REF!</v>
      </c>
      <c r="P79" s="86" t="e">
        <f t="shared" ref="P79" si="233">IF(M79=0," ",O79/M79)</f>
        <v>#REF!</v>
      </c>
      <c r="Q79" s="78" t="e">
        <f t="shared" ref="Q79" si="234">N79-L79</f>
        <v>#REF!</v>
      </c>
      <c r="R79" s="524" t="e">
        <f t="shared" ref="R79" si="235">IF(L79=0," ",Q79/L79)</f>
        <v>#REF!</v>
      </c>
    </row>
    <row r="80" spans="1:18">
      <c r="A80" s="1292"/>
      <c r="B80" s="1331"/>
      <c r="C80" s="1308"/>
      <c r="D80" s="608" t="s">
        <v>16</v>
      </c>
      <c r="E80" s="11">
        <f>E79/E76</f>
        <v>0.13218805896294983</v>
      </c>
      <c r="F80" s="11">
        <f>F79/F76</f>
        <v>0.12696473679680348</v>
      </c>
      <c r="G80" s="244">
        <f>G79/G76</f>
        <v>0.12696473679680348</v>
      </c>
      <c r="H80" s="452"/>
      <c r="I80" s="453">
        <f t="shared" ref="I80" si="236">G80-F80</f>
        <v>0</v>
      </c>
      <c r="J80" s="454"/>
      <c r="K80" s="453">
        <f t="shared" ref="K80" si="237">G80-E80</f>
        <v>-5.2233221661463491E-3</v>
      </c>
      <c r="L80" s="19" t="e">
        <f>L79/L76</f>
        <v>#REF!</v>
      </c>
      <c r="M80" s="11" t="e">
        <f>M79/M76</f>
        <v>#REF!</v>
      </c>
      <c r="N80" s="11" t="e">
        <f>N79/N76</f>
        <v>#REF!</v>
      </c>
      <c r="O80" s="452"/>
      <c r="P80" s="453" t="e">
        <f t="shared" ref="P80" si="238">N80-M80</f>
        <v>#REF!</v>
      </c>
      <c r="Q80" s="454"/>
      <c r="R80" s="571" t="e">
        <f t="shared" ref="R80" si="239">N80-L80</f>
        <v>#REF!</v>
      </c>
    </row>
    <row r="81" spans="1:18">
      <c r="A81" s="1292"/>
      <c r="B81" s="1331"/>
      <c r="C81" s="1307" t="s">
        <v>18</v>
      </c>
      <c r="D81" s="608" t="s">
        <v>14</v>
      </c>
      <c r="E81" s="9">
        <v>185.73900000000003</v>
      </c>
      <c r="F81" s="9">
        <f>F77-F79</f>
        <v>157.35171746557194</v>
      </c>
      <c r="G81" s="9">
        <f>G77-G79</f>
        <v>413.21879568165991</v>
      </c>
      <c r="H81" s="78">
        <f t="shared" ref="H81" si="240">G81-F81</f>
        <v>255.86707821608798</v>
      </c>
      <c r="I81" s="86">
        <f t="shared" ref="I81" si="241">IF(F81=0," ",H81/F81)</f>
        <v>1.626083797096596</v>
      </c>
      <c r="J81" s="78">
        <f t="shared" ref="J81" si="242">G81-E81</f>
        <v>227.47979568165988</v>
      </c>
      <c r="K81" s="86">
        <f t="shared" ref="K81" si="243">IF(E81=0," ",J81/E81)</f>
        <v>1.2247282244529143</v>
      </c>
      <c r="L81" s="18" t="e">
        <f>E81+'Февраль 2013'!L81</f>
        <v>#REF!</v>
      </c>
      <c r="M81" s="18" t="e">
        <f>F81+'Февраль 2013'!M81</f>
        <v>#REF!</v>
      </c>
      <c r="N81" s="18" t="e">
        <f>G81+'Февраль 2013'!N81</f>
        <v>#REF!</v>
      </c>
      <c r="O81" s="78" t="e">
        <f t="shared" ref="O81" si="244">N81-M81</f>
        <v>#REF!</v>
      </c>
      <c r="P81" s="86" t="e">
        <f t="shared" ref="P81" si="245">IF(M81=0," ",O81/M81)</f>
        <v>#REF!</v>
      </c>
      <c r="Q81" s="78" t="e">
        <f t="shared" ref="Q81" si="246">N81-L81</f>
        <v>#REF!</v>
      </c>
      <c r="R81" s="524" t="e">
        <f t="shared" ref="R81" si="247">IF(L81=0," ",Q81/L81)</f>
        <v>#REF!</v>
      </c>
    </row>
    <row r="82" spans="1:18">
      <c r="A82" s="1292"/>
      <c r="B82" s="1331"/>
      <c r="C82" s="1308"/>
      <c r="D82" s="608" t="s">
        <v>16</v>
      </c>
      <c r="E82" s="11">
        <v>-2.2134555818155408E-2</v>
      </c>
      <c r="F82" s="11">
        <f>F81/F76</f>
        <v>1.934637906494649E-2</v>
      </c>
      <c r="G82" s="11">
        <f>G81/G76</f>
        <v>4.8183886590838394E-2</v>
      </c>
      <c r="H82" s="452"/>
      <c r="I82" s="453">
        <f t="shared" ref="I82" si="248">G82-F82</f>
        <v>2.8837507525891905E-2</v>
      </c>
      <c r="J82" s="454"/>
      <c r="K82" s="453">
        <f t="shared" ref="K82" si="249">G82-E82</f>
        <v>7.0318442408993806E-2</v>
      </c>
      <c r="L82" s="19" t="e">
        <f>L81/L76</f>
        <v>#REF!</v>
      </c>
      <c r="M82" s="11" t="e">
        <f>M81/M76</f>
        <v>#REF!</v>
      </c>
      <c r="N82" s="11" t="e">
        <f>N81/N76</f>
        <v>#REF!</v>
      </c>
      <c r="O82" s="452"/>
      <c r="P82" s="453" t="e">
        <f t="shared" ref="P82" si="250">N82-M82</f>
        <v>#REF!</v>
      </c>
      <c r="Q82" s="454"/>
      <c r="R82" s="571" t="e">
        <f t="shared" ref="R82" si="251">N82-L82</f>
        <v>#REF!</v>
      </c>
    </row>
    <row r="83" spans="1:18" ht="25.5" customHeight="1">
      <c r="A83" s="1292"/>
      <c r="B83" s="1331"/>
      <c r="C83" s="513" t="s">
        <v>111</v>
      </c>
      <c r="D83" s="608" t="s">
        <v>14</v>
      </c>
      <c r="E83" s="516">
        <f>E76-E77</f>
        <v>7025.8060000000005</v>
      </c>
      <c r="F83" s="514">
        <f>F76-F77</f>
        <v>6943.3877858731412</v>
      </c>
      <c r="G83" s="613">
        <f>G84+G85</f>
        <v>7073.8190000000004</v>
      </c>
      <c r="H83" s="78">
        <f t="shared" ref="H83:H87" si="252">G83-F83</f>
        <v>130.43121412685923</v>
      </c>
      <c r="I83" s="86">
        <f t="shared" ref="I83:I87" si="253">IF(F83=0," ",H83/F83)</f>
        <v>1.8784953130837889E-2</v>
      </c>
      <c r="J83" s="78">
        <f t="shared" ref="J83:J87" si="254">G83-E83</f>
        <v>48.01299999999992</v>
      </c>
      <c r="K83" s="86">
        <f t="shared" ref="K83:K87" si="255">IF(E83=0," ",J83/E83)</f>
        <v>6.8338066835320985E-3</v>
      </c>
      <c r="L83" s="515" t="e">
        <f>E83+'Февраль 2013'!L83</f>
        <v>#REF!</v>
      </c>
      <c r="M83" s="515" t="e">
        <f>F83+'Февраль 2013'!M83</f>
        <v>#REF!</v>
      </c>
      <c r="N83" s="515" t="e">
        <f>G83+'Февраль 2013'!N83</f>
        <v>#REF!</v>
      </c>
      <c r="O83" s="78" t="e">
        <f t="shared" ref="O83:O87" si="256">N83-M83</f>
        <v>#REF!</v>
      </c>
      <c r="P83" s="86" t="e">
        <f t="shared" ref="P83:P87" si="257">IF(M83=0," ",O83/M83)</f>
        <v>#REF!</v>
      </c>
      <c r="Q83" s="78" t="e">
        <f t="shared" ref="Q83:Q87" si="258">N83-L83</f>
        <v>#REF!</v>
      </c>
      <c r="R83" s="524" t="e">
        <f t="shared" ref="R83:R87" si="259">IF(L83=0," ",Q83/L83)</f>
        <v>#REF!</v>
      </c>
    </row>
    <row r="84" spans="1:18" ht="25.5" customHeight="1">
      <c r="A84" s="1292"/>
      <c r="B84" s="1331"/>
      <c r="C84" s="518" t="s">
        <v>104</v>
      </c>
      <c r="D84" s="608" t="s">
        <v>14</v>
      </c>
      <c r="E84" s="516">
        <v>0</v>
      </c>
      <c r="F84" s="516"/>
      <c r="G84" s="233">
        <v>0</v>
      </c>
      <c r="H84" s="78">
        <f t="shared" si="252"/>
        <v>0</v>
      </c>
      <c r="I84" s="86" t="str">
        <f t="shared" si="253"/>
        <v xml:space="preserve"> </v>
      </c>
      <c r="J84" s="78">
        <f t="shared" si="254"/>
        <v>0</v>
      </c>
      <c r="K84" s="86" t="str">
        <f t="shared" si="255"/>
        <v xml:space="preserve"> </v>
      </c>
      <c r="L84" s="516" t="e">
        <f>E84+'Февраль 2013'!L84</f>
        <v>#REF!</v>
      </c>
      <c r="M84" s="516" t="e">
        <f>F84+'Февраль 2013'!M84</f>
        <v>#REF!</v>
      </c>
      <c r="N84" s="516" t="e">
        <f>G84+'Февраль 2013'!N84</f>
        <v>#REF!</v>
      </c>
      <c r="O84" s="78" t="e">
        <f t="shared" si="256"/>
        <v>#REF!</v>
      </c>
      <c r="P84" s="86" t="e">
        <f t="shared" si="257"/>
        <v>#REF!</v>
      </c>
      <c r="Q84" s="78" t="e">
        <f t="shared" si="258"/>
        <v>#REF!</v>
      </c>
      <c r="R84" s="524" t="e">
        <f t="shared" si="259"/>
        <v>#REF!</v>
      </c>
    </row>
    <row r="85" spans="1:18" ht="25.5" customHeight="1" thickBot="1">
      <c r="A85" s="1293"/>
      <c r="B85" s="1332"/>
      <c r="C85" s="525" t="s">
        <v>106</v>
      </c>
      <c r="D85" s="526" t="s">
        <v>14</v>
      </c>
      <c r="E85" s="527">
        <f>E83-E84</f>
        <v>7025.8060000000005</v>
      </c>
      <c r="F85" s="527">
        <f>F83-F84</f>
        <v>6943.3877858731412</v>
      </c>
      <c r="G85" s="611">
        <v>7073.8190000000004</v>
      </c>
      <c r="H85" s="78">
        <f t="shared" si="252"/>
        <v>130.43121412685923</v>
      </c>
      <c r="I85" s="86">
        <f t="shared" si="253"/>
        <v>1.8784953130837889E-2</v>
      </c>
      <c r="J85" s="78">
        <f t="shared" si="254"/>
        <v>48.01299999999992</v>
      </c>
      <c r="K85" s="86">
        <f t="shared" si="255"/>
        <v>6.8338066835320985E-3</v>
      </c>
      <c r="L85" s="527" t="e">
        <f>E85+'Февраль 2013'!L85</f>
        <v>#REF!</v>
      </c>
      <c r="M85" s="527" t="e">
        <f>F85+'Февраль 2013'!M85</f>
        <v>#REF!</v>
      </c>
      <c r="N85" s="527" t="e">
        <f>G85+'Февраль 2013'!N85</f>
        <v>#REF!</v>
      </c>
      <c r="O85" s="78" t="e">
        <f t="shared" si="256"/>
        <v>#REF!</v>
      </c>
      <c r="P85" s="86" t="e">
        <f t="shared" si="257"/>
        <v>#REF!</v>
      </c>
      <c r="Q85" s="78" t="e">
        <f t="shared" si="258"/>
        <v>#REF!</v>
      </c>
      <c r="R85" s="524" t="e">
        <f t="shared" si="259"/>
        <v>#REF!</v>
      </c>
    </row>
    <row r="86" spans="1:18" ht="22.5" customHeight="1">
      <c r="A86" s="1291">
        <v>8</v>
      </c>
      <c r="B86" s="1330" t="s">
        <v>9</v>
      </c>
      <c r="C86" s="519" t="s">
        <v>19</v>
      </c>
      <c r="D86" s="519" t="s">
        <v>14</v>
      </c>
      <c r="E86" s="521">
        <v>5041.5319999999992</v>
      </c>
      <c r="F86" s="520">
        <v>5627.399489533158</v>
      </c>
      <c r="G86" s="627">
        <f>G87+G93</f>
        <v>5181.5439999999999</v>
      </c>
      <c r="H86" s="621">
        <f t="shared" si="252"/>
        <v>-445.85548953315811</v>
      </c>
      <c r="I86" s="622">
        <f t="shared" si="253"/>
        <v>-7.9229400784934456E-2</v>
      </c>
      <c r="J86" s="621">
        <f t="shared" si="254"/>
        <v>140.01200000000063</v>
      </c>
      <c r="K86" s="622">
        <f t="shared" si="255"/>
        <v>2.777171700982968E-2</v>
      </c>
      <c r="L86" s="522" t="e">
        <f>E86+'Февраль 2013'!L86</f>
        <v>#REF!</v>
      </c>
      <c r="M86" s="522" t="e">
        <f>F86+'Февраль 2013'!M86</f>
        <v>#REF!</v>
      </c>
      <c r="N86" s="522" t="e">
        <f>G86+'Февраль 2013'!N86</f>
        <v>#REF!</v>
      </c>
      <c r="O86" s="534" t="e">
        <f t="shared" si="256"/>
        <v>#REF!</v>
      </c>
      <c r="P86" s="535" t="e">
        <f t="shared" si="257"/>
        <v>#REF!</v>
      </c>
      <c r="Q86" s="534" t="e">
        <f t="shared" si="258"/>
        <v>#REF!</v>
      </c>
      <c r="R86" s="536" t="e">
        <f t="shared" si="259"/>
        <v>#REF!</v>
      </c>
    </row>
    <row r="87" spans="1:18">
      <c r="A87" s="1292"/>
      <c r="B87" s="1331"/>
      <c r="C87" s="1307" t="s">
        <v>15</v>
      </c>
      <c r="D87" s="608" t="s">
        <v>14</v>
      </c>
      <c r="E87" s="9">
        <v>1349.2460000000001</v>
      </c>
      <c r="F87" s="9">
        <v>1327.0655676413053</v>
      </c>
      <c r="G87" s="620">
        <v>1509.048</v>
      </c>
      <c r="H87" s="621">
        <f t="shared" si="252"/>
        <v>181.98243235869472</v>
      </c>
      <c r="I87" s="622">
        <f t="shared" si="253"/>
        <v>0.13713145514139588</v>
      </c>
      <c r="J87" s="621">
        <f t="shared" si="254"/>
        <v>159.80199999999991</v>
      </c>
      <c r="K87" s="622">
        <f t="shared" si="255"/>
        <v>0.11843800166908028</v>
      </c>
      <c r="L87" s="13" t="e">
        <f>E87+'Февраль 2013'!L87</f>
        <v>#REF!</v>
      </c>
      <c r="M87" s="13" t="e">
        <f>F87+'Февраль 2013'!M87</f>
        <v>#REF!</v>
      </c>
      <c r="N87" s="13" t="e">
        <f>G87+'Февраль 2013'!N87</f>
        <v>#REF!</v>
      </c>
      <c r="O87" s="78" t="e">
        <f t="shared" si="256"/>
        <v>#REF!</v>
      </c>
      <c r="P87" s="86" t="e">
        <f t="shared" si="257"/>
        <v>#REF!</v>
      </c>
      <c r="Q87" s="78" t="e">
        <f t="shared" si="258"/>
        <v>#REF!</v>
      </c>
      <c r="R87" s="524" t="e">
        <f t="shared" si="259"/>
        <v>#REF!</v>
      </c>
    </row>
    <row r="88" spans="1:18">
      <c r="A88" s="1292"/>
      <c r="B88" s="1331"/>
      <c r="C88" s="1308"/>
      <c r="D88" s="608" t="s">
        <v>16</v>
      </c>
      <c r="E88" s="15">
        <f>E87/E86</f>
        <v>0.26762618981690495</v>
      </c>
      <c r="F88" s="15">
        <f>F87/F86</f>
        <v>0.23582217152160934</v>
      </c>
      <c r="G88" s="623">
        <f>G87/G86</f>
        <v>0.29123519939230469</v>
      </c>
      <c r="H88" s="624"/>
      <c r="I88" s="625">
        <f t="shared" ref="I88" si="260">G88-F88</f>
        <v>5.5413027870695353E-2</v>
      </c>
      <c r="J88" s="626"/>
      <c r="K88" s="625">
        <f t="shared" ref="K88" si="261">G88-E88</f>
        <v>2.3609009575399742E-2</v>
      </c>
      <c r="L88" s="19" t="e">
        <f>L87/L86</f>
        <v>#REF!</v>
      </c>
      <c r="M88" s="11" t="e">
        <f>M87/M86</f>
        <v>#REF!</v>
      </c>
      <c r="N88" s="11" t="e">
        <f>N87/N86</f>
        <v>#REF!</v>
      </c>
      <c r="O88" s="452"/>
      <c r="P88" s="453" t="e">
        <f t="shared" ref="P88" si="262">N88-M88</f>
        <v>#REF!</v>
      </c>
      <c r="Q88" s="454"/>
      <c r="R88" s="571" t="e">
        <f t="shared" ref="R88" si="263">N88-L88</f>
        <v>#REF!</v>
      </c>
    </row>
    <row r="89" spans="1:18">
      <c r="A89" s="1292"/>
      <c r="B89" s="1331"/>
      <c r="C89" s="1307" t="s">
        <v>17</v>
      </c>
      <c r="D89" s="608" t="s">
        <v>14</v>
      </c>
      <c r="E89" s="9">
        <v>1397.152</v>
      </c>
      <c r="F89" s="9">
        <v>1151.5907695412996</v>
      </c>
      <c r="G89" s="9">
        <f>F90*G86</f>
        <v>1060.3509229210808</v>
      </c>
      <c r="H89" s="78">
        <f t="shared" ref="H89" si="264">G89-F89</f>
        <v>-91.239846620218714</v>
      </c>
      <c r="I89" s="86">
        <f t="shared" ref="I89" si="265">IF(F89=0," ",H89/F89)</f>
        <v>-7.9229400784934456E-2</v>
      </c>
      <c r="J89" s="78">
        <f t="shared" ref="J89" si="266">G89-E89</f>
        <v>-336.80107707891921</v>
      </c>
      <c r="K89" s="86">
        <f t="shared" ref="K89" si="267">IF(E89=0," ",J89/E89)</f>
        <v>-0.24106258809271947</v>
      </c>
      <c r="L89" s="18" t="e">
        <f>E89+'Февраль 2013'!L89</f>
        <v>#REF!</v>
      </c>
      <c r="M89" s="18" t="e">
        <f>F89+'Февраль 2013'!M89</f>
        <v>#REF!</v>
      </c>
      <c r="N89" s="18" t="e">
        <f>G89+'Февраль 2013'!N89</f>
        <v>#REF!</v>
      </c>
      <c r="O89" s="78" t="e">
        <f t="shared" ref="O89" si="268">N89-M89</f>
        <v>#REF!</v>
      </c>
      <c r="P89" s="86" t="e">
        <f t="shared" ref="P89" si="269">IF(M89=0," ",O89/M89)</f>
        <v>#REF!</v>
      </c>
      <c r="Q89" s="78" t="e">
        <f t="shared" ref="Q89" si="270">N89-L89</f>
        <v>#REF!</v>
      </c>
      <c r="R89" s="524" t="e">
        <f t="shared" ref="R89" si="271">IF(L89=0," ",Q89/L89)</f>
        <v>#REF!</v>
      </c>
    </row>
    <row r="90" spans="1:18">
      <c r="A90" s="1292"/>
      <c r="B90" s="1331"/>
      <c r="C90" s="1308"/>
      <c r="D90" s="608" t="s">
        <v>16</v>
      </c>
      <c r="E90" s="11">
        <f>E89/E86</f>
        <v>0.27712846015853915</v>
      </c>
      <c r="F90" s="11">
        <f>F89/F86</f>
        <v>0.20463995344265742</v>
      </c>
      <c r="G90" s="244">
        <f>G89/G86</f>
        <v>0.20463995344265742</v>
      </c>
      <c r="H90" s="452"/>
      <c r="I90" s="453">
        <f t="shared" ref="I90" si="272">G90-F90</f>
        <v>0</v>
      </c>
      <c r="J90" s="454"/>
      <c r="K90" s="453">
        <f t="shared" ref="K90" si="273">G90-E90</f>
        <v>-7.2488506715881723E-2</v>
      </c>
      <c r="L90" s="19" t="e">
        <f>L89/L86</f>
        <v>#REF!</v>
      </c>
      <c r="M90" s="11" t="e">
        <f>M89/M86</f>
        <v>#REF!</v>
      </c>
      <c r="N90" s="11" t="e">
        <f>N89/N86</f>
        <v>#REF!</v>
      </c>
      <c r="O90" s="452"/>
      <c r="P90" s="453" t="e">
        <f t="shared" ref="P90" si="274">N90-M90</f>
        <v>#REF!</v>
      </c>
      <c r="Q90" s="454"/>
      <c r="R90" s="571" t="e">
        <f t="shared" ref="R90" si="275">N90-L90</f>
        <v>#REF!</v>
      </c>
    </row>
    <row r="91" spans="1:18">
      <c r="A91" s="1292"/>
      <c r="B91" s="1331"/>
      <c r="C91" s="1307" t="s">
        <v>18</v>
      </c>
      <c r="D91" s="608" t="s">
        <v>14</v>
      </c>
      <c r="E91" s="9">
        <v>-47.905999999999949</v>
      </c>
      <c r="F91" s="9">
        <f>F87-F89</f>
        <v>175.47479810000573</v>
      </c>
      <c r="G91" s="9">
        <f>G87-G89</f>
        <v>448.69707707891916</v>
      </c>
      <c r="H91" s="78">
        <f t="shared" ref="H91" si="276">G91-F91</f>
        <v>273.22227897891344</v>
      </c>
      <c r="I91" s="86">
        <f t="shared" ref="I91" si="277">IF(F91=0," ",H91/F91)</f>
        <v>1.5570456950929212</v>
      </c>
      <c r="J91" s="78">
        <f t="shared" ref="J91" si="278">G91-E91</f>
        <v>496.60307707891911</v>
      </c>
      <c r="K91" s="86">
        <f t="shared" ref="K91" si="279">IF(E91=0," ",J91/E91)</f>
        <v>-10.366197910051342</v>
      </c>
      <c r="L91" s="18" t="e">
        <f>E91+'Февраль 2013'!L91</f>
        <v>#REF!</v>
      </c>
      <c r="M91" s="18" t="e">
        <f>F91+'Февраль 2013'!M91</f>
        <v>#REF!</v>
      </c>
      <c r="N91" s="18" t="e">
        <f>G91+'Февраль 2013'!N91</f>
        <v>#REF!</v>
      </c>
      <c r="O91" s="78" t="e">
        <f t="shared" ref="O91" si="280">N91-M91</f>
        <v>#REF!</v>
      </c>
      <c r="P91" s="86" t="e">
        <f t="shared" ref="P91" si="281">IF(M91=0," ",O91/M91)</f>
        <v>#REF!</v>
      </c>
      <c r="Q91" s="78" t="e">
        <f t="shared" ref="Q91" si="282">N91-L91</f>
        <v>#REF!</v>
      </c>
      <c r="R91" s="524" t="e">
        <f t="shared" ref="R91" si="283">IF(L91=0," ",Q91/L91)</f>
        <v>#REF!</v>
      </c>
    </row>
    <row r="92" spans="1:18">
      <c r="A92" s="1292"/>
      <c r="B92" s="1331"/>
      <c r="C92" s="1308"/>
      <c r="D92" s="608" t="s">
        <v>16</v>
      </c>
      <c r="E92" s="11">
        <v>-2.2134555818155408E-2</v>
      </c>
      <c r="F92" s="11">
        <f>F91/F86</f>
        <v>3.1182218078951936E-2</v>
      </c>
      <c r="G92" s="11">
        <f>G91/G86</f>
        <v>8.6595245949647279E-2</v>
      </c>
      <c r="H92" s="452"/>
      <c r="I92" s="453">
        <f t="shared" ref="I92" si="284">G92-F92</f>
        <v>5.5413027870695339E-2</v>
      </c>
      <c r="J92" s="454"/>
      <c r="K92" s="453">
        <f t="shared" ref="K92" si="285">G92-E92</f>
        <v>0.10872980176780268</v>
      </c>
      <c r="L92" s="19" t="e">
        <f>L91/L86</f>
        <v>#REF!</v>
      </c>
      <c r="M92" s="11" t="e">
        <f>M91/M86</f>
        <v>#REF!</v>
      </c>
      <c r="N92" s="11" t="e">
        <f>N91/N86</f>
        <v>#REF!</v>
      </c>
      <c r="O92" s="452"/>
      <c r="P92" s="453" t="e">
        <f t="shared" ref="P92" si="286">N92-M92</f>
        <v>#REF!</v>
      </c>
      <c r="Q92" s="454"/>
      <c r="R92" s="571" t="e">
        <f t="shared" ref="R92" si="287">N92-L92</f>
        <v>#REF!</v>
      </c>
    </row>
    <row r="93" spans="1:18" ht="25.5" customHeight="1">
      <c r="A93" s="1292"/>
      <c r="B93" s="1331"/>
      <c r="C93" s="513" t="s">
        <v>111</v>
      </c>
      <c r="D93" s="608" t="s">
        <v>14</v>
      </c>
      <c r="E93" s="516">
        <f>E86-E87</f>
        <v>3692.2859999999991</v>
      </c>
      <c r="F93" s="514">
        <f>F86-F87</f>
        <v>4300.3339218918527</v>
      </c>
      <c r="G93" s="613">
        <f>G94+G95</f>
        <v>3672.4960000000001</v>
      </c>
      <c r="H93" s="78">
        <f t="shared" ref="H93:H97" si="288">G93-F93</f>
        <v>-627.8379218918526</v>
      </c>
      <c r="I93" s="86">
        <f t="shared" ref="I93:I97" si="289">IF(F93=0," ",H93/F93)</f>
        <v>-0.14599748142712762</v>
      </c>
      <c r="J93" s="78">
        <f t="shared" ref="J93:J97" si="290">G93-E93</f>
        <v>-19.789999999999054</v>
      </c>
      <c r="K93" s="86">
        <f t="shared" ref="K93:K97" si="291">IF(E93=0," ",J93/E93)</f>
        <v>-5.3598231556274507E-3</v>
      </c>
      <c r="L93" s="515" t="e">
        <f>E93+'Февраль 2013'!L93</f>
        <v>#REF!</v>
      </c>
      <c r="M93" s="515" t="e">
        <f>F93+'Февраль 2013'!M93</f>
        <v>#REF!</v>
      </c>
      <c r="N93" s="515" t="e">
        <f>G93+'Февраль 2013'!N93</f>
        <v>#REF!</v>
      </c>
      <c r="O93" s="78" t="e">
        <f t="shared" ref="O93:O97" si="292">N93-M93</f>
        <v>#REF!</v>
      </c>
      <c r="P93" s="86" t="e">
        <f t="shared" ref="P93:P97" si="293">IF(M93=0," ",O93/M93)</f>
        <v>#REF!</v>
      </c>
      <c r="Q93" s="78" t="e">
        <f t="shared" ref="Q93:Q97" si="294">N93-L93</f>
        <v>#REF!</v>
      </c>
      <c r="R93" s="524" t="e">
        <f t="shared" ref="R93:R97" si="295">IF(L93=0," ",Q93/L93)</f>
        <v>#REF!</v>
      </c>
    </row>
    <row r="94" spans="1:18" ht="25.5" customHeight="1">
      <c r="A94" s="1292"/>
      <c r="B94" s="1331"/>
      <c r="C94" s="518" t="s">
        <v>104</v>
      </c>
      <c r="D94" s="608" t="s">
        <v>14</v>
      </c>
      <c r="E94" s="516">
        <v>381.971</v>
      </c>
      <c r="F94" s="516">
        <v>381.971</v>
      </c>
      <c r="G94" s="233">
        <v>366.98099999999999</v>
      </c>
      <c r="H94" s="78">
        <f t="shared" si="288"/>
        <v>-14.990000000000009</v>
      </c>
      <c r="I94" s="86">
        <f t="shared" si="289"/>
        <v>-3.9243816938982302E-2</v>
      </c>
      <c r="J94" s="78">
        <f t="shared" si="290"/>
        <v>-14.990000000000009</v>
      </c>
      <c r="K94" s="86">
        <f t="shared" si="291"/>
        <v>-3.9243816938982302E-2</v>
      </c>
      <c r="L94" s="516" t="e">
        <f>E94+'Февраль 2013'!L94</f>
        <v>#REF!</v>
      </c>
      <c r="M94" s="516" t="e">
        <f>F94+'Февраль 2013'!M94</f>
        <v>#REF!</v>
      </c>
      <c r="N94" s="516" t="e">
        <f>G94+'Февраль 2013'!N94</f>
        <v>#REF!</v>
      </c>
      <c r="O94" s="78" t="e">
        <f t="shared" si="292"/>
        <v>#REF!</v>
      </c>
      <c r="P94" s="86" t="e">
        <f t="shared" si="293"/>
        <v>#REF!</v>
      </c>
      <c r="Q94" s="78" t="e">
        <f t="shared" si="294"/>
        <v>#REF!</v>
      </c>
      <c r="R94" s="524" t="e">
        <f t="shared" si="295"/>
        <v>#REF!</v>
      </c>
    </row>
    <row r="95" spans="1:18" ht="25.5" customHeight="1" thickBot="1">
      <c r="A95" s="1293"/>
      <c r="B95" s="1332"/>
      <c r="C95" s="525" t="s">
        <v>106</v>
      </c>
      <c r="D95" s="526" t="s">
        <v>14</v>
      </c>
      <c r="E95" s="527">
        <f>E93-E94</f>
        <v>3310.3149999999991</v>
      </c>
      <c r="F95" s="527">
        <f>F93-F94</f>
        <v>3918.3629218918527</v>
      </c>
      <c r="G95" s="611">
        <v>3305.5149999999999</v>
      </c>
      <c r="H95" s="78">
        <f t="shared" si="288"/>
        <v>-612.84792189185282</v>
      </c>
      <c r="I95" s="86">
        <f t="shared" si="289"/>
        <v>-0.15640407336132084</v>
      </c>
      <c r="J95" s="78">
        <f t="shared" si="290"/>
        <v>-4.7999999999992724</v>
      </c>
      <c r="K95" s="86">
        <f t="shared" si="291"/>
        <v>-1.4500130652216703E-3</v>
      </c>
      <c r="L95" s="527" t="e">
        <f>E95+'Февраль 2013'!L95</f>
        <v>#REF!</v>
      </c>
      <c r="M95" s="527" t="e">
        <f>F95+'Февраль 2013'!M95</f>
        <v>#REF!</v>
      </c>
      <c r="N95" s="527" t="e">
        <f>G95+'Февраль 2013'!N95</f>
        <v>#REF!</v>
      </c>
      <c r="O95" s="78" t="e">
        <f t="shared" si="292"/>
        <v>#REF!</v>
      </c>
      <c r="P95" s="86" t="e">
        <f t="shared" si="293"/>
        <v>#REF!</v>
      </c>
      <c r="Q95" s="78" t="e">
        <f t="shared" si="294"/>
        <v>#REF!</v>
      </c>
      <c r="R95" s="524" t="e">
        <f t="shared" si="295"/>
        <v>#REF!</v>
      </c>
    </row>
    <row r="96" spans="1:18" ht="22.5" customHeight="1">
      <c r="A96" s="1291">
        <v>9</v>
      </c>
      <c r="B96" s="1330" t="s">
        <v>10</v>
      </c>
      <c r="C96" s="519" t="s">
        <v>19</v>
      </c>
      <c r="D96" s="519" t="s">
        <v>14</v>
      </c>
      <c r="E96" s="521">
        <v>8399.0460000000003</v>
      </c>
      <c r="F96" s="520">
        <v>8400.7465690612371</v>
      </c>
      <c r="G96" s="627">
        <f>G97+G103</f>
        <v>8465.4560000000001</v>
      </c>
      <c r="H96" s="621">
        <f t="shared" si="288"/>
        <v>64.709430938763035</v>
      </c>
      <c r="I96" s="622">
        <f t="shared" si="289"/>
        <v>7.7028190776613509E-3</v>
      </c>
      <c r="J96" s="621">
        <f t="shared" si="290"/>
        <v>66.409999999999854</v>
      </c>
      <c r="K96" s="622">
        <f t="shared" si="291"/>
        <v>7.9068503732447528E-3</v>
      </c>
      <c r="L96" s="522" t="e">
        <f>E96+'Февраль 2013'!L96</f>
        <v>#REF!</v>
      </c>
      <c r="M96" s="522" t="e">
        <f>F96+'Февраль 2013'!M96</f>
        <v>#REF!</v>
      </c>
      <c r="N96" s="522" t="e">
        <f>G96+'Февраль 2013'!N96</f>
        <v>#REF!</v>
      </c>
      <c r="O96" s="534" t="e">
        <f t="shared" si="292"/>
        <v>#REF!</v>
      </c>
      <c r="P96" s="535" t="e">
        <f t="shared" si="293"/>
        <v>#REF!</v>
      </c>
      <c r="Q96" s="534" t="e">
        <f t="shared" si="294"/>
        <v>#REF!</v>
      </c>
      <c r="R96" s="536" t="e">
        <f t="shared" si="295"/>
        <v>#REF!</v>
      </c>
    </row>
    <row r="97" spans="1:18">
      <c r="A97" s="1292"/>
      <c r="B97" s="1331"/>
      <c r="C97" s="1307" t="s">
        <v>15</v>
      </c>
      <c r="D97" s="608" t="s">
        <v>14</v>
      </c>
      <c r="E97" s="9">
        <v>2282.8980000000001</v>
      </c>
      <c r="F97" s="9">
        <v>2375.774131287305</v>
      </c>
      <c r="G97" s="620">
        <v>2622.8670000000002</v>
      </c>
      <c r="H97" s="621">
        <f t="shared" si="288"/>
        <v>247.09286871269524</v>
      </c>
      <c r="I97" s="622">
        <f t="shared" si="289"/>
        <v>0.10400520211860748</v>
      </c>
      <c r="J97" s="621">
        <f t="shared" si="290"/>
        <v>339.96900000000005</v>
      </c>
      <c r="K97" s="622">
        <f t="shared" si="291"/>
        <v>0.14891992546316132</v>
      </c>
      <c r="L97" s="13" t="e">
        <f>E97+'Февраль 2013'!L97</f>
        <v>#REF!</v>
      </c>
      <c r="M97" s="13" t="e">
        <f>F97+'Февраль 2013'!M97</f>
        <v>#REF!</v>
      </c>
      <c r="N97" s="13" t="e">
        <f>G97+'Февраль 2013'!N97</f>
        <v>#REF!</v>
      </c>
      <c r="O97" s="78" t="e">
        <f t="shared" si="292"/>
        <v>#REF!</v>
      </c>
      <c r="P97" s="86" t="e">
        <f t="shared" si="293"/>
        <v>#REF!</v>
      </c>
      <c r="Q97" s="78" t="e">
        <f t="shared" si="294"/>
        <v>#REF!</v>
      </c>
      <c r="R97" s="524" t="e">
        <f t="shared" si="295"/>
        <v>#REF!</v>
      </c>
    </row>
    <row r="98" spans="1:18">
      <c r="A98" s="1292"/>
      <c r="B98" s="1331"/>
      <c r="C98" s="1308"/>
      <c r="D98" s="608" t="s">
        <v>16</v>
      </c>
      <c r="E98" s="15">
        <f>E97/E96</f>
        <v>0.27180444064718778</v>
      </c>
      <c r="F98" s="15">
        <f>F97/F96</f>
        <v>0.28280511877800785</v>
      </c>
      <c r="G98" s="623">
        <f>G97/G96</f>
        <v>0.30983174444471745</v>
      </c>
      <c r="H98" s="624"/>
      <c r="I98" s="625">
        <f t="shared" ref="I98" si="296">G98-F98</f>
        <v>2.7026625666709603E-2</v>
      </c>
      <c r="J98" s="626"/>
      <c r="K98" s="625">
        <f t="shared" ref="K98" si="297">G98-E98</f>
        <v>3.8027303797529666E-2</v>
      </c>
      <c r="L98" s="19" t="e">
        <f>L97/L96</f>
        <v>#REF!</v>
      </c>
      <c r="M98" s="11" t="e">
        <f>M97/M96</f>
        <v>#REF!</v>
      </c>
      <c r="N98" s="11" t="e">
        <f>N97/N96</f>
        <v>#REF!</v>
      </c>
      <c r="O98" s="452"/>
      <c r="P98" s="453" t="e">
        <f t="shared" ref="P98" si="298">N98-M98</f>
        <v>#REF!</v>
      </c>
      <c r="Q98" s="454"/>
      <c r="R98" s="571" t="e">
        <f t="shared" ref="R98" si="299">N98-L98</f>
        <v>#REF!</v>
      </c>
    </row>
    <row r="99" spans="1:18">
      <c r="A99" s="1292"/>
      <c r="B99" s="1331"/>
      <c r="C99" s="1307" t="s">
        <v>17</v>
      </c>
      <c r="D99" s="608" t="s">
        <v>14</v>
      </c>
      <c r="E99" s="9">
        <v>2244.645</v>
      </c>
      <c r="F99" s="9">
        <v>2061.631035283523</v>
      </c>
      <c r="G99" s="9">
        <f>F100*G96</f>
        <v>2077.5114061532036</v>
      </c>
      <c r="H99" s="78">
        <f t="shared" ref="H99" si="300">G99-F99</f>
        <v>15.880370869680519</v>
      </c>
      <c r="I99" s="86">
        <f t="shared" ref="I99" si="301">IF(F99=0," ",H99/F99)</f>
        <v>7.7028190776612911E-3</v>
      </c>
      <c r="J99" s="78">
        <f t="shared" ref="J99" si="302">G99-E99</f>
        <v>-167.13359384679643</v>
      </c>
      <c r="K99" s="86">
        <f t="shared" ref="K99" si="303">IF(E99=0," ",J99/E99)</f>
        <v>-7.4458809231213147E-2</v>
      </c>
      <c r="L99" s="18" t="e">
        <f>E99+'Февраль 2013'!L99</f>
        <v>#REF!</v>
      </c>
      <c r="M99" s="18" t="e">
        <f>F99+'Февраль 2013'!M99</f>
        <v>#REF!</v>
      </c>
      <c r="N99" s="18" t="e">
        <f>G99+'Февраль 2013'!N99</f>
        <v>#REF!</v>
      </c>
      <c r="O99" s="78" t="e">
        <f t="shared" ref="O99" si="304">N99-M99</f>
        <v>#REF!</v>
      </c>
      <c r="P99" s="86" t="e">
        <f t="shared" ref="P99" si="305">IF(M99=0," ",O99/M99)</f>
        <v>#REF!</v>
      </c>
      <c r="Q99" s="78" t="e">
        <f t="shared" ref="Q99" si="306">N99-L99</f>
        <v>#REF!</v>
      </c>
      <c r="R99" s="524" t="e">
        <f t="shared" ref="R99" si="307">IF(L99=0," ",Q99/L99)</f>
        <v>#REF!</v>
      </c>
    </row>
    <row r="100" spans="1:18">
      <c r="A100" s="1292"/>
      <c r="B100" s="1331"/>
      <c r="C100" s="1308"/>
      <c r="D100" s="608" t="s">
        <v>16</v>
      </c>
      <c r="E100" s="11">
        <f>E99/E96</f>
        <v>0.26724999482084033</v>
      </c>
      <c r="F100" s="11">
        <f>F99/F96</f>
        <v>0.24541045469413622</v>
      </c>
      <c r="G100" s="244">
        <f>G99/G96</f>
        <v>0.24541045469413622</v>
      </c>
      <c r="H100" s="452"/>
      <c r="I100" s="453">
        <f t="shared" ref="I100" si="308">G100-F100</f>
        <v>0</v>
      </c>
      <c r="J100" s="454"/>
      <c r="K100" s="453">
        <f t="shared" ref="K100" si="309">G100-E100</f>
        <v>-2.183954012670411E-2</v>
      </c>
      <c r="L100" s="19" t="e">
        <f>L99/L96</f>
        <v>#REF!</v>
      </c>
      <c r="M100" s="11" t="e">
        <f>M99/M96</f>
        <v>#REF!</v>
      </c>
      <c r="N100" s="11" t="e">
        <f>N99/N96</f>
        <v>#REF!</v>
      </c>
      <c r="O100" s="452"/>
      <c r="P100" s="453" t="e">
        <f t="shared" ref="P100" si="310">N100-M100</f>
        <v>#REF!</v>
      </c>
      <c r="Q100" s="454"/>
      <c r="R100" s="571" t="e">
        <f t="shared" ref="R100" si="311">N100-L100</f>
        <v>#REF!</v>
      </c>
    </row>
    <row r="101" spans="1:18">
      <c r="A101" s="1292"/>
      <c r="B101" s="1331"/>
      <c r="C101" s="1307" t="s">
        <v>18</v>
      </c>
      <c r="D101" s="608" t="s">
        <v>14</v>
      </c>
      <c r="E101" s="9">
        <v>38.253000000000156</v>
      </c>
      <c r="F101" s="9">
        <f>F97-F99</f>
        <v>314.14309600378192</v>
      </c>
      <c r="G101" s="9">
        <f>G97-G99</f>
        <v>545.35559384679664</v>
      </c>
      <c r="H101" s="78">
        <f t="shared" ref="H101" si="312">G101-F101</f>
        <v>231.21249784301472</v>
      </c>
      <c r="I101" s="86">
        <f t="shared" ref="I101" si="313">IF(F101=0," ",H101/F101)</f>
        <v>0.73601012017857992</v>
      </c>
      <c r="J101" s="78">
        <f t="shared" ref="J101" si="314">G101-E101</f>
        <v>507.10259384679648</v>
      </c>
      <c r="K101" s="86">
        <f t="shared" ref="K101" si="315">IF(E101=0," ",J101/E101)</f>
        <v>13.256544423882948</v>
      </c>
      <c r="L101" s="18" t="e">
        <f>E101+'Февраль 2013'!L101</f>
        <v>#REF!</v>
      </c>
      <c r="M101" s="18" t="e">
        <f>F101+'Февраль 2013'!M101</f>
        <v>#REF!</v>
      </c>
      <c r="N101" s="18" t="e">
        <f>G101+'Февраль 2013'!N101</f>
        <v>#REF!</v>
      </c>
      <c r="O101" s="78" t="e">
        <f t="shared" ref="O101" si="316">N101-M101</f>
        <v>#REF!</v>
      </c>
      <c r="P101" s="86" t="e">
        <f t="shared" ref="P101" si="317">IF(M101=0," ",O101/M101)</f>
        <v>#REF!</v>
      </c>
      <c r="Q101" s="78" t="e">
        <f t="shared" ref="Q101" si="318">N101-L101</f>
        <v>#REF!</v>
      </c>
      <c r="R101" s="524" t="e">
        <f t="shared" ref="R101" si="319">IF(L101=0," ",Q101/L101)</f>
        <v>#REF!</v>
      </c>
    </row>
    <row r="102" spans="1:18">
      <c r="A102" s="1292"/>
      <c r="B102" s="1331"/>
      <c r="C102" s="1308"/>
      <c r="D102" s="608" t="s">
        <v>16</v>
      </c>
      <c r="E102" s="11">
        <v>-2.2134555818155408E-2</v>
      </c>
      <c r="F102" s="11">
        <f>F101/F96</f>
        <v>3.7394664083871612E-2</v>
      </c>
      <c r="G102" s="11">
        <f>G101/G96</f>
        <v>6.4421289750581257E-2</v>
      </c>
      <c r="H102" s="452"/>
      <c r="I102" s="453">
        <f t="shared" ref="I102" si="320">G102-F102</f>
        <v>2.7026625666709644E-2</v>
      </c>
      <c r="J102" s="454"/>
      <c r="K102" s="453">
        <f t="shared" ref="K102" si="321">G102-E102</f>
        <v>8.6555845568736661E-2</v>
      </c>
      <c r="L102" s="19" t="e">
        <f>L101/L96</f>
        <v>#REF!</v>
      </c>
      <c r="M102" s="11" t="e">
        <f>M101/M96</f>
        <v>#REF!</v>
      </c>
      <c r="N102" s="11" t="e">
        <f>N101/N96</f>
        <v>#REF!</v>
      </c>
      <c r="O102" s="452"/>
      <c r="P102" s="453" t="e">
        <f t="shared" ref="P102" si="322">N102-M102</f>
        <v>#REF!</v>
      </c>
      <c r="Q102" s="454"/>
      <c r="R102" s="571" t="e">
        <f t="shared" ref="R102" si="323">N102-L102</f>
        <v>#REF!</v>
      </c>
    </row>
    <row r="103" spans="1:18" ht="25.5" customHeight="1">
      <c r="A103" s="1292"/>
      <c r="B103" s="1331"/>
      <c r="C103" s="513" t="s">
        <v>111</v>
      </c>
      <c r="D103" s="608" t="s">
        <v>14</v>
      </c>
      <c r="E103" s="516">
        <f>E96-E97</f>
        <v>6116.1480000000001</v>
      </c>
      <c r="F103" s="514">
        <f>F96-F97</f>
        <v>6024.9724377739321</v>
      </c>
      <c r="G103" s="613">
        <f>G104+G105</f>
        <v>5842.5889999999999</v>
      </c>
      <c r="H103" s="78">
        <f t="shared" ref="H103:H107" si="324">G103-F103</f>
        <v>-182.3834377739322</v>
      </c>
      <c r="I103" s="86">
        <f t="shared" ref="I103:I107" si="325">IF(F103=0," ",H103/F103)</f>
        <v>-3.0271248484137141E-2</v>
      </c>
      <c r="J103" s="78">
        <f t="shared" ref="J103:J107" si="326">G103-E103</f>
        <v>-273.5590000000002</v>
      </c>
      <c r="K103" s="86">
        <f t="shared" ref="K103:K107" si="327">IF(E103=0," ",J103/E103)</f>
        <v>-4.4727334917336888E-2</v>
      </c>
      <c r="L103" s="515" t="e">
        <f>E103+'Февраль 2013'!L103</f>
        <v>#REF!</v>
      </c>
      <c r="M103" s="515" t="e">
        <f>F103+'Февраль 2013'!M103</f>
        <v>#REF!</v>
      </c>
      <c r="N103" s="515" t="e">
        <f>G103+'Февраль 2013'!N103</f>
        <v>#REF!</v>
      </c>
      <c r="O103" s="78" t="e">
        <f t="shared" ref="O103:O107" si="328">N103-M103</f>
        <v>#REF!</v>
      </c>
      <c r="P103" s="86" t="e">
        <f t="shared" ref="P103:P107" si="329">IF(M103=0," ",O103/M103)</f>
        <v>#REF!</v>
      </c>
      <c r="Q103" s="78" t="e">
        <f t="shared" ref="Q103:Q107" si="330">N103-L103</f>
        <v>#REF!</v>
      </c>
      <c r="R103" s="524" t="e">
        <f t="shared" ref="R103:R107" si="331">IF(L103=0," ",Q103/L103)</f>
        <v>#REF!</v>
      </c>
    </row>
    <row r="104" spans="1:18" ht="25.5" customHeight="1">
      <c r="A104" s="1292"/>
      <c r="B104" s="1331"/>
      <c r="C104" s="518" t="s">
        <v>104</v>
      </c>
      <c r="D104" s="608" t="s">
        <v>14</v>
      </c>
      <c r="E104" s="516">
        <v>9.5510000000000002</v>
      </c>
      <c r="F104" s="516">
        <v>9.5510000000000002</v>
      </c>
      <c r="G104" s="233">
        <v>5.8259999999999996</v>
      </c>
      <c r="H104" s="78">
        <f t="shared" si="324"/>
        <v>-3.7250000000000005</v>
      </c>
      <c r="I104" s="86">
        <f t="shared" si="325"/>
        <v>-0.39001151711862636</v>
      </c>
      <c r="J104" s="78">
        <f t="shared" si="326"/>
        <v>-3.7250000000000005</v>
      </c>
      <c r="K104" s="86">
        <f t="shared" si="327"/>
        <v>-0.39001151711862636</v>
      </c>
      <c r="L104" s="516" t="e">
        <f>E104+'Февраль 2013'!L104</f>
        <v>#REF!</v>
      </c>
      <c r="M104" s="516" t="e">
        <f>F104+'Февраль 2013'!M104</f>
        <v>#REF!</v>
      </c>
      <c r="N104" s="516" t="e">
        <f>G104+'Февраль 2013'!N104</f>
        <v>#REF!</v>
      </c>
      <c r="O104" s="78" t="e">
        <f t="shared" si="328"/>
        <v>#REF!</v>
      </c>
      <c r="P104" s="86" t="e">
        <f t="shared" si="329"/>
        <v>#REF!</v>
      </c>
      <c r="Q104" s="78" t="e">
        <f t="shared" si="330"/>
        <v>#REF!</v>
      </c>
      <c r="R104" s="524" t="e">
        <f t="shared" si="331"/>
        <v>#REF!</v>
      </c>
    </row>
    <row r="105" spans="1:18" ht="25.5" customHeight="1" thickBot="1">
      <c r="A105" s="1293"/>
      <c r="B105" s="1332"/>
      <c r="C105" s="525" t="s">
        <v>106</v>
      </c>
      <c r="D105" s="526" t="s">
        <v>14</v>
      </c>
      <c r="E105" s="527">
        <f>E103-E104</f>
        <v>6106.5969999999998</v>
      </c>
      <c r="F105" s="527">
        <f>F103-F104</f>
        <v>6015.4214377739318</v>
      </c>
      <c r="G105" s="611">
        <v>5836.7629999999999</v>
      </c>
      <c r="H105" s="78">
        <f t="shared" si="324"/>
        <v>-178.65843777393184</v>
      </c>
      <c r="I105" s="86">
        <f t="shared" si="325"/>
        <v>-2.9700069998760754E-2</v>
      </c>
      <c r="J105" s="78">
        <f t="shared" si="326"/>
        <v>-269.83399999999983</v>
      </c>
      <c r="K105" s="86">
        <f t="shared" si="327"/>
        <v>-4.4187294494789787E-2</v>
      </c>
      <c r="L105" s="527" t="e">
        <f>E105+'Февраль 2013'!L105</f>
        <v>#REF!</v>
      </c>
      <c r="M105" s="527" t="e">
        <f>F105+'Февраль 2013'!M105</f>
        <v>#REF!</v>
      </c>
      <c r="N105" s="527" t="e">
        <f>G105+'Февраль 2013'!N105</f>
        <v>#REF!</v>
      </c>
      <c r="O105" s="78" t="e">
        <f t="shared" si="328"/>
        <v>#REF!</v>
      </c>
      <c r="P105" s="86" t="e">
        <f t="shared" si="329"/>
        <v>#REF!</v>
      </c>
      <c r="Q105" s="78" t="e">
        <f t="shared" si="330"/>
        <v>#REF!</v>
      </c>
      <c r="R105" s="524" t="e">
        <f t="shared" si="331"/>
        <v>#REF!</v>
      </c>
    </row>
    <row r="106" spans="1:18" ht="22.5" customHeight="1">
      <c r="A106" s="1291">
        <v>10</v>
      </c>
      <c r="B106" s="1330" t="s">
        <v>12</v>
      </c>
      <c r="C106" s="519" t="s">
        <v>19</v>
      </c>
      <c r="D106" s="519" t="s">
        <v>14</v>
      </c>
      <c r="E106" s="521">
        <v>413.60400000000004</v>
      </c>
      <c r="F106" s="520">
        <v>413.01864651881959</v>
      </c>
      <c r="G106" s="520">
        <f>G107+G113</f>
        <v>440.56799999999998</v>
      </c>
      <c r="H106" s="78">
        <f t="shared" si="324"/>
        <v>27.54935348118039</v>
      </c>
      <c r="I106" s="86">
        <f t="shared" si="325"/>
        <v>6.6702444825151683E-2</v>
      </c>
      <c r="J106" s="78">
        <f t="shared" si="326"/>
        <v>26.963999999999942</v>
      </c>
      <c r="K106" s="86">
        <f t="shared" si="327"/>
        <v>6.5192793106449501E-2</v>
      </c>
      <c r="L106" s="522" t="e">
        <f>E106+'Февраль 2013'!L106</f>
        <v>#REF!</v>
      </c>
      <c r="M106" s="522" t="e">
        <f>F106+'Февраль 2013'!M106</f>
        <v>#REF!</v>
      </c>
      <c r="N106" s="522" t="e">
        <f>G106+'Февраль 2013'!N106</f>
        <v>#REF!</v>
      </c>
      <c r="O106" s="534" t="e">
        <f t="shared" si="328"/>
        <v>#REF!</v>
      </c>
      <c r="P106" s="535" t="e">
        <f t="shared" si="329"/>
        <v>#REF!</v>
      </c>
      <c r="Q106" s="534" t="e">
        <f t="shared" si="330"/>
        <v>#REF!</v>
      </c>
      <c r="R106" s="536" t="e">
        <f t="shared" si="331"/>
        <v>#REF!</v>
      </c>
    </row>
    <row r="107" spans="1:18">
      <c r="A107" s="1292"/>
      <c r="B107" s="1331"/>
      <c r="C107" s="1307" t="s">
        <v>15</v>
      </c>
      <c r="D107" s="608" t="s">
        <v>14</v>
      </c>
      <c r="E107" s="9">
        <v>73.034999999999997</v>
      </c>
      <c r="F107" s="9">
        <v>32.502966518819619</v>
      </c>
      <c r="G107" s="9">
        <v>83.403999999999996</v>
      </c>
      <c r="H107" s="78">
        <f t="shared" si="324"/>
        <v>50.901033481180377</v>
      </c>
      <c r="I107" s="86">
        <f t="shared" si="325"/>
        <v>1.5660427011087756</v>
      </c>
      <c r="J107" s="78">
        <f t="shared" si="326"/>
        <v>10.369</v>
      </c>
      <c r="K107" s="86">
        <f t="shared" si="327"/>
        <v>0.14197302663106731</v>
      </c>
      <c r="L107" s="13" t="e">
        <f>E107+'Февраль 2013'!L107</f>
        <v>#REF!</v>
      </c>
      <c r="M107" s="13" t="e">
        <f>F107+'Февраль 2013'!M107</f>
        <v>#REF!</v>
      </c>
      <c r="N107" s="13" t="e">
        <f>G107+'Февраль 2013'!N107</f>
        <v>#REF!</v>
      </c>
      <c r="O107" s="78" t="e">
        <f t="shared" si="328"/>
        <v>#REF!</v>
      </c>
      <c r="P107" s="86" t="e">
        <f t="shared" si="329"/>
        <v>#REF!</v>
      </c>
      <c r="Q107" s="78" t="e">
        <f t="shared" si="330"/>
        <v>#REF!</v>
      </c>
      <c r="R107" s="524" t="e">
        <f t="shared" si="331"/>
        <v>#REF!</v>
      </c>
    </row>
    <row r="108" spans="1:18">
      <c r="A108" s="1292"/>
      <c r="B108" s="1331"/>
      <c r="C108" s="1308"/>
      <c r="D108" s="608" t="s">
        <v>16</v>
      </c>
      <c r="E108" s="15">
        <f>E107/E106</f>
        <v>0.17658194795021323</v>
      </c>
      <c r="F108" s="15">
        <f>F107/F106</f>
        <v>7.8696123753188921E-2</v>
      </c>
      <c r="G108" s="11">
        <f>G107/G106</f>
        <v>0.18931016324381253</v>
      </c>
      <c r="H108" s="452"/>
      <c r="I108" s="453">
        <f t="shared" ref="I108" si="332">G108-F108</f>
        <v>0.11061403949062361</v>
      </c>
      <c r="J108" s="454"/>
      <c r="K108" s="453">
        <f t="shared" ref="K108" si="333">G108-E108</f>
        <v>1.2728215293599299E-2</v>
      </c>
      <c r="L108" s="19" t="e">
        <f>L107/L106</f>
        <v>#REF!</v>
      </c>
      <c r="M108" s="11" t="e">
        <f>M107/M106</f>
        <v>#REF!</v>
      </c>
      <c r="N108" s="11" t="e">
        <f>N107/N106</f>
        <v>#REF!</v>
      </c>
      <c r="O108" s="452"/>
      <c r="P108" s="453" t="e">
        <f t="shared" ref="P108" si="334">N108-M108</f>
        <v>#REF!</v>
      </c>
      <c r="Q108" s="454"/>
      <c r="R108" s="571" t="e">
        <f t="shared" ref="R108" si="335">N108-L108</f>
        <v>#REF!</v>
      </c>
    </row>
    <row r="109" spans="1:18">
      <c r="A109" s="1292"/>
      <c r="B109" s="1331"/>
      <c r="C109" s="1307" t="s">
        <v>17</v>
      </c>
      <c r="D109" s="608" t="s">
        <v>14</v>
      </c>
      <c r="E109" s="9">
        <v>68.138999999999996</v>
      </c>
      <c r="F109" s="9">
        <v>28.205174739263246</v>
      </c>
      <c r="G109" s="9">
        <f>F110*G106</f>
        <v>30.086528851092716</v>
      </c>
      <c r="H109" s="78">
        <f t="shared" ref="H109" si="336">G109-F109</f>
        <v>1.8813541118294701</v>
      </c>
      <c r="I109" s="86">
        <f t="shared" ref="I109" si="337">IF(F109=0," ",H109/F109)</f>
        <v>6.6702444825151738E-2</v>
      </c>
      <c r="J109" s="78">
        <f t="shared" ref="J109" si="338">G109-E109</f>
        <v>-38.05247114890728</v>
      </c>
      <c r="K109" s="86">
        <f t="shared" ref="K109" si="339">IF(E109=0," ",J109/E109)</f>
        <v>-0.55845361905674107</v>
      </c>
      <c r="L109" s="18" t="e">
        <f>E109+'Февраль 2013'!L109</f>
        <v>#REF!</v>
      </c>
      <c r="M109" s="18" t="e">
        <f>F109+'Февраль 2013'!M109</f>
        <v>#REF!</v>
      </c>
      <c r="N109" s="18" t="e">
        <f>G109+'Февраль 2013'!N109</f>
        <v>#REF!</v>
      </c>
      <c r="O109" s="78" t="e">
        <f t="shared" ref="O109" si="340">N109-M109</f>
        <v>#REF!</v>
      </c>
      <c r="P109" s="86" t="e">
        <f t="shared" ref="P109" si="341">IF(M109=0," ",O109/M109)</f>
        <v>#REF!</v>
      </c>
      <c r="Q109" s="78" t="e">
        <f t="shared" ref="Q109" si="342">N109-L109</f>
        <v>#REF!</v>
      </c>
      <c r="R109" s="524" t="e">
        <f t="shared" ref="R109" si="343">IF(L109=0," ",Q109/L109)</f>
        <v>#REF!</v>
      </c>
    </row>
    <row r="110" spans="1:18">
      <c r="A110" s="1292"/>
      <c r="B110" s="1331"/>
      <c r="C110" s="1308"/>
      <c r="D110" s="608" t="s">
        <v>16</v>
      </c>
      <c r="E110" s="11">
        <f>E109/E106</f>
        <v>0.16474453825398205</v>
      </c>
      <c r="F110" s="11">
        <f>F109/F106</f>
        <v>6.8290318069157807E-2</v>
      </c>
      <c r="G110" s="244">
        <f>G109/G106</f>
        <v>6.8290318069157807E-2</v>
      </c>
      <c r="H110" s="452"/>
      <c r="I110" s="453">
        <f t="shared" ref="I110" si="344">G110-F110</f>
        <v>0</v>
      </c>
      <c r="J110" s="454"/>
      <c r="K110" s="453">
        <f t="shared" ref="K110" si="345">G110-E110</f>
        <v>-9.6454220184824246E-2</v>
      </c>
      <c r="L110" s="19" t="e">
        <f>L109/L106</f>
        <v>#REF!</v>
      </c>
      <c r="M110" s="11" t="e">
        <f>M109/M106</f>
        <v>#REF!</v>
      </c>
      <c r="N110" s="11" t="e">
        <f>N109/N106</f>
        <v>#REF!</v>
      </c>
      <c r="O110" s="452"/>
      <c r="P110" s="453" t="e">
        <f t="shared" ref="P110" si="346">N110-M110</f>
        <v>#REF!</v>
      </c>
      <c r="Q110" s="454"/>
      <c r="R110" s="571" t="e">
        <f t="shared" ref="R110" si="347">N110-L110</f>
        <v>#REF!</v>
      </c>
    </row>
    <row r="111" spans="1:18">
      <c r="A111" s="1292"/>
      <c r="B111" s="1331"/>
      <c r="C111" s="1307" t="s">
        <v>18</v>
      </c>
      <c r="D111" s="608" t="s">
        <v>14</v>
      </c>
      <c r="E111" s="9">
        <v>4.8960000000000008</v>
      </c>
      <c r="F111" s="9">
        <f>F107-F109</f>
        <v>4.2977917795563734</v>
      </c>
      <c r="G111" s="9">
        <f>G107-G109</f>
        <v>53.317471148907281</v>
      </c>
      <c r="H111" s="78">
        <f t="shared" ref="H111" si="348">G111-F111</f>
        <v>49.019679369350911</v>
      </c>
      <c r="I111" s="86">
        <f t="shared" ref="I111" si="349">IF(F111=0," ",H111/F111)</f>
        <v>11.405782756281138</v>
      </c>
      <c r="J111" s="78">
        <f t="shared" ref="J111" si="350">G111-E111</f>
        <v>48.42147114890728</v>
      </c>
      <c r="K111" s="86">
        <f t="shared" ref="K111" si="351">IF(E111=0," ",J111/E111)</f>
        <v>9.8900063621134127</v>
      </c>
      <c r="L111" s="18" t="e">
        <f>E111+'Февраль 2013'!L111</f>
        <v>#REF!</v>
      </c>
      <c r="M111" s="18" t="e">
        <f>F111+'Февраль 2013'!M111</f>
        <v>#REF!</v>
      </c>
      <c r="N111" s="18" t="e">
        <f>G111+'Февраль 2013'!N111</f>
        <v>#REF!</v>
      </c>
      <c r="O111" s="78" t="e">
        <f t="shared" ref="O111" si="352">N111-M111</f>
        <v>#REF!</v>
      </c>
      <c r="P111" s="86" t="e">
        <f t="shared" ref="P111" si="353">IF(M111=0," ",O111/M111)</f>
        <v>#REF!</v>
      </c>
      <c r="Q111" s="78" t="e">
        <f t="shared" ref="Q111" si="354">N111-L111</f>
        <v>#REF!</v>
      </c>
      <c r="R111" s="524" t="e">
        <f t="shared" ref="R111" si="355">IF(L111=0," ",Q111/L111)</f>
        <v>#REF!</v>
      </c>
    </row>
    <row r="112" spans="1:18">
      <c r="A112" s="1292"/>
      <c r="B112" s="1331"/>
      <c r="C112" s="1308"/>
      <c r="D112" s="608" t="s">
        <v>16</v>
      </c>
      <c r="E112" s="11">
        <v>-2.2134555818155408E-2</v>
      </c>
      <c r="F112" s="11">
        <f>F111/F106</f>
        <v>1.0405805684031121E-2</v>
      </c>
      <c r="G112" s="11">
        <f>G111/G106</f>
        <v>0.12101984517465472</v>
      </c>
      <c r="H112" s="452"/>
      <c r="I112" s="453">
        <f t="shared" ref="I112" si="356">G112-F112</f>
        <v>0.11061403949062359</v>
      </c>
      <c r="J112" s="454"/>
      <c r="K112" s="453">
        <f t="shared" ref="K112" si="357">G112-E112</f>
        <v>0.14315440099281013</v>
      </c>
      <c r="L112" s="19" t="e">
        <f>L111/L106</f>
        <v>#REF!</v>
      </c>
      <c r="M112" s="11" t="e">
        <f>M111/M106</f>
        <v>#REF!</v>
      </c>
      <c r="N112" s="11" t="e">
        <f>N111/N106</f>
        <v>#REF!</v>
      </c>
      <c r="O112" s="452"/>
      <c r="P112" s="453" t="e">
        <f t="shared" ref="P112" si="358">N112-M112</f>
        <v>#REF!</v>
      </c>
      <c r="Q112" s="454"/>
      <c r="R112" s="571" t="e">
        <f t="shared" ref="R112" si="359">N112-L112</f>
        <v>#REF!</v>
      </c>
    </row>
    <row r="113" spans="1:18" ht="25.5" customHeight="1">
      <c r="A113" s="1292"/>
      <c r="B113" s="1331"/>
      <c r="C113" s="513" t="s">
        <v>111</v>
      </c>
      <c r="D113" s="608" t="s">
        <v>14</v>
      </c>
      <c r="E113" s="516">
        <f>E106-E107</f>
        <v>340.56900000000007</v>
      </c>
      <c r="F113" s="514">
        <f>F106-F107</f>
        <v>380.51567999999997</v>
      </c>
      <c r="G113" s="613">
        <f>G114+G115</f>
        <v>357.16399999999999</v>
      </c>
      <c r="H113" s="78">
        <f t="shared" ref="H113:H117" si="360">G113-F113</f>
        <v>-23.351679999999988</v>
      </c>
      <c r="I113" s="86">
        <f t="shared" ref="I113:I117" si="361">IF(F113=0," ",H113/F113)</f>
        <v>-6.1368509176809714E-2</v>
      </c>
      <c r="J113" s="78">
        <f t="shared" ref="J113:J117" si="362">G113-E113</f>
        <v>16.594999999999914</v>
      </c>
      <c r="K113" s="86">
        <f t="shared" ref="K113:K117" si="363">IF(E113=0," ",J113/E113)</f>
        <v>4.8727276998199807E-2</v>
      </c>
      <c r="L113" s="515" t="e">
        <f>E113+'Февраль 2013'!L113</f>
        <v>#REF!</v>
      </c>
      <c r="M113" s="515" t="e">
        <f>F113+'Февраль 2013'!M113</f>
        <v>#REF!</v>
      </c>
      <c r="N113" s="515" t="e">
        <f>G113+'Февраль 2013'!N113</f>
        <v>#REF!</v>
      </c>
      <c r="O113" s="78" t="e">
        <f t="shared" ref="O113:O117" si="364">N113-M113</f>
        <v>#REF!</v>
      </c>
      <c r="P113" s="86" t="e">
        <f t="shared" ref="P113:P117" si="365">IF(M113=0," ",O113/M113)</f>
        <v>#REF!</v>
      </c>
      <c r="Q113" s="78" t="e">
        <f t="shared" ref="Q113:Q117" si="366">N113-L113</f>
        <v>#REF!</v>
      </c>
      <c r="R113" s="524" t="e">
        <f t="shared" ref="R113:R117" si="367">IF(L113=0," ",Q113/L113)</f>
        <v>#REF!</v>
      </c>
    </row>
    <row r="114" spans="1:18" ht="25.5" customHeight="1">
      <c r="A114" s="1292"/>
      <c r="B114" s="1331"/>
      <c r="C114" s="518" t="s">
        <v>104</v>
      </c>
      <c r="D114" s="608" t="s">
        <v>14</v>
      </c>
      <c r="E114" s="516">
        <v>0</v>
      </c>
      <c r="F114" s="516"/>
      <c r="G114" s="233"/>
      <c r="H114" s="78">
        <f t="shared" si="360"/>
        <v>0</v>
      </c>
      <c r="I114" s="86" t="str">
        <f t="shared" si="361"/>
        <v xml:space="preserve"> </v>
      </c>
      <c r="J114" s="78">
        <f t="shared" si="362"/>
        <v>0</v>
      </c>
      <c r="K114" s="86" t="str">
        <f t="shared" si="363"/>
        <v xml:space="preserve"> </v>
      </c>
      <c r="L114" s="516" t="e">
        <f>E114+'Февраль 2013'!L114</f>
        <v>#REF!</v>
      </c>
      <c r="M114" s="516" t="e">
        <f>F114+'Февраль 2013'!M114</f>
        <v>#REF!</v>
      </c>
      <c r="N114" s="516" t="e">
        <f>G114+'Февраль 2013'!N114</f>
        <v>#REF!</v>
      </c>
      <c r="O114" s="78" t="e">
        <f t="shared" si="364"/>
        <v>#REF!</v>
      </c>
      <c r="P114" s="86" t="e">
        <f t="shared" si="365"/>
        <v>#REF!</v>
      </c>
      <c r="Q114" s="78" t="e">
        <f t="shared" si="366"/>
        <v>#REF!</v>
      </c>
      <c r="R114" s="524" t="e">
        <f t="shared" si="367"/>
        <v>#REF!</v>
      </c>
    </row>
    <row r="115" spans="1:18" ht="25.5" customHeight="1" thickBot="1">
      <c r="A115" s="1293"/>
      <c r="B115" s="1332"/>
      <c r="C115" s="525" t="s">
        <v>106</v>
      </c>
      <c r="D115" s="526" t="s">
        <v>14</v>
      </c>
      <c r="E115" s="527">
        <f>E113-E114</f>
        <v>340.56900000000007</v>
      </c>
      <c r="F115" s="527">
        <f>F113-F114</f>
        <v>380.51567999999997</v>
      </c>
      <c r="G115" s="611">
        <v>357.16399999999999</v>
      </c>
      <c r="H115" s="78">
        <f t="shared" si="360"/>
        <v>-23.351679999999988</v>
      </c>
      <c r="I115" s="86">
        <f t="shared" si="361"/>
        <v>-6.1368509176809714E-2</v>
      </c>
      <c r="J115" s="78">
        <f t="shared" si="362"/>
        <v>16.594999999999914</v>
      </c>
      <c r="K115" s="86">
        <f t="shared" si="363"/>
        <v>4.8727276998199807E-2</v>
      </c>
      <c r="L115" s="527" t="e">
        <f>E115+'Февраль 2013'!L115</f>
        <v>#REF!</v>
      </c>
      <c r="M115" s="527" t="e">
        <f>F115+'Февраль 2013'!M115</f>
        <v>#REF!</v>
      </c>
      <c r="N115" s="527" t="e">
        <f>G115+'Февраль 2013'!N115</f>
        <v>#REF!</v>
      </c>
      <c r="O115" s="78" t="e">
        <f t="shared" si="364"/>
        <v>#REF!</v>
      </c>
      <c r="P115" s="86" t="e">
        <f t="shared" si="365"/>
        <v>#REF!</v>
      </c>
      <c r="Q115" s="78" t="e">
        <f t="shared" si="366"/>
        <v>#REF!</v>
      </c>
      <c r="R115" s="524" t="e">
        <f t="shared" si="367"/>
        <v>#REF!</v>
      </c>
    </row>
    <row r="116" spans="1:18" ht="22.5" customHeight="1">
      <c r="A116" s="1291"/>
      <c r="B116" s="1336" t="s">
        <v>91</v>
      </c>
      <c r="C116" s="519" t="s">
        <v>19</v>
      </c>
      <c r="D116" s="519" t="s">
        <v>14</v>
      </c>
      <c r="E116" s="521">
        <f>E96+E106</f>
        <v>8812.65</v>
      </c>
      <c r="F116" s="520">
        <f>F96+F106</f>
        <v>8813.765215580057</v>
      </c>
      <c r="G116" s="520">
        <f>G96+G106</f>
        <v>8906.0239999999994</v>
      </c>
      <c r="H116" s="78">
        <f t="shared" si="360"/>
        <v>92.258784419942458</v>
      </c>
      <c r="I116" s="86">
        <f t="shared" si="361"/>
        <v>1.0467579083778744E-2</v>
      </c>
      <c r="J116" s="78">
        <f t="shared" si="362"/>
        <v>93.373999999999796</v>
      </c>
      <c r="K116" s="86">
        <f t="shared" si="363"/>
        <v>1.0595450857574032E-2</v>
      </c>
      <c r="L116" s="522" t="e">
        <f>E116+'Февраль 2013'!L116</f>
        <v>#REF!</v>
      </c>
      <c r="M116" s="522" t="e">
        <f>F116+'Февраль 2013'!M116</f>
        <v>#REF!</v>
      </c>
      <c r="N116" s="522" t="e">
        <f>G116+'Февраль 2013'!N116</f>
        <v>#REF!</v>
      </c>
      <c r="O116" s="534" t="e">
        <f t="shared" si="364"/>
        <v>#REF!</v>
      </c>
      <c r="P116" s="535" t="e">
        <f t="shared" si="365"/>
        <v>#REF!</v>
      </c>
      <c r="Q116" s="534" t="e">
        <f t="shared" si="366"/>
        <v>#REF!</v>
      </c>
      <c r="R116" s="536" t="e">
        <f t="shared" si="367"/>
        <v>#REF!</v>
      </c>
    </row>
    <row r="117" spans="1:18">
      <c r="A117" s="1292"/>
      <c r="B117" s="1337"/>
      <c r="C117" s="1307" t="s">
        <v>15</v>
      </c>
      <c r="D117" s="608" t="s">
        <v>14</v>
      </c>
      <c r="E117" s="9">
        <f>E97+E107</f>
        <v>2355.933</v>
      </c>
      <c r="F117" s="9">
        <f>F97+F107</f>
        <v>2408.2770978061244</v>
      </c>
      <c r="G117" s="9">
        <f t="shared" ref="G117" si="368">G97+G107</f>
        <v>2706.2710000000002</v>
      </c>
      <c r="H117" s="78">
        <f t="shared" si="360"/>
        <v>297.99390219387578</v>
      </c>
      <c r="I117" s="86">
        <f t="shared" si="361"/>
        <v>0.1237373815767879</v>
      </c>
      <c r="J117" s="78">
        <f t="shared" si="362"/>
        <v>350.33800000000019</v>
      </c>
      <c r="K117" s="86">
        <f t="shared" si="363"/>
        <v>0.14870456842363522</v>
      </c>
      <c r="L117" s="13" t="e">
        <f>E117+'Февраль 2013'!L117</f>
        <v>#REF!</v>
      </c>
      <c r="M117" s="13" t="e">
        <f>F117+'Февраль 2013'!M117</f>
        <v>#REF!</v>
      </c>
      <c r="N117" s="13" t="e">
        <f>G117+'Февраль 2013'!N117</f>
        <v>#REF!</v>
      </c>
      <c r="O117" s="78" t="e">
        <f t="shared" si="364"/>
        <v>#REF!</v>
      </c>
      <c r="P117" s="86" t="e">
        <f t="shared" si="365"/>
        <v>#REF!</v>
      </c>
      <c r="Q117" s="78" t="e">
        <f t="shared" si="366"/>
        <v>#REF!</v>
      </c>
      <c r="R117" s="524" t="e">
        <f t="shared" si="367"/>
        <v>#REF!</v>
      </c>
    </row>
    <row r="118" spans="1:18">
      <c r="A118" s="1292"/>
      <c r="B118" s="1337"/>
      <c r="C118" s="1308"/>
      <c r="D118" s="608" t="s">
        <v>16</v>
      </c>
      <c r="E118" s="15">
        <f>E117/E116</f>
        <v>0.26733536450443396</v>
      </c>
      <c r="F118" s="15">
        <f>F117/F116</f>
        <v>0.27324044138922859</v>
      </c>
      <c r="G118" s="11">
        <f>G117/G116</f>
        <v>0.3038697178449104</v>
      </c>
      <c r="H118" s="452"/>
      <c r="I118" s="453">
        <f t="shared" ref="I118" si="369">G118-F118</f>
        <v>3.0629276455681809E-2</v>
      </c>
      <c r="J118" s="454"/>
      <c r="K118" s="453">
        <f t="shared" ref="K118" si="370">G118-E118</f>
        <v>3.6534353340476444E-2</v>
      </c>
      <c r="L118" s="19" t="e">
        <f>L117/L116</f>
        <v>#REF!</v>
      </c>
      <c r="M118" s="11" t="e">
        <f>M117/M116</f>
        <v>#REF!</v>
      </c>
      <c r="N118" s="11" t="e">
        <f>N117/N116</f>
        <v>#REF!</v>
      </c>
      <c r="O118" s="452"/>
      <c r="P118" s="453" t="e">
        <f t="shared" ref="P118" si="371">N118-M118</f>
        <v>#REF!</v>
      </c>
      <c r="Q118" s="454"/>
      <c r="R118" s="571" t="e">
        <f t="shared" ref="R118" si="372">N118-L118</f>
        <v>#REF!</v>
      </c>
    </row>
    <row r="119" spans="1:18">
      <c r="A119" s="1292"/>
      <c r="B119" s="1337"/>
      <c r="C119" s="1307" t="s">
        <v>17</v>
      </c>
      <c r="D119" s="608" t="s">
        <v>14</v>
      </c>
      <c r="E119" s="9">
        <f t="shared" ref="E119" si="373">E99+E109</f>
        <v>2312.7840000000001</v>
      </c>
      <c r="F119" s="9">
        <f t="shared" ref="F119" si="374">F99+F109</f>
        <v>2089.8362100227864</v>
      </c>
      <c r="G119" s="9">
        <f>F120*G116</f>
        <v>2111.7117358233445</v>
      </c>
      <c r="H119" s="78">
        <f t="shared" ref="H119" si="375">G119-F119</f>
        <v>21.87552580055808</v>
      </c>
      <c r="I119" s="86">
        <f t="shared" ref="I119" si="376">IF(F119=0," ",H119/F119)</f>
        <v>1.0467579083778801E-2</v>
      </c>
      <c r="J119" s="78">
        <f t="shared" ref="J119" si="377">G119-E119</f>
        <v>-201.07226417665561</v>
      </c>
      <c r="K119" s="86">
        <f t="shared" ref="K119" si="378">IF(E119=0," ",J119/E119)</f>
        <v>-8.693949118320414E-2</v>
      </c>
      <c r="L119" s="18" t="e">
        <f>E119+'Февраль 2013'!L119</f>
        <v>#REF!</v>
      </c>
      <c r="M119" s="18" t="e">
        <f>F119+'Февраль 2013'!M119</f>
        <v>#REF!</v>
      </c>
      <c r="N119" s="18" t="e">
        <f>G119+'Февраль 2013'!N119</f>
        <v>#REF!</v>
      </c>
      <c r="O119" s="78" t="e">
        <f t="shared" ref="O119" si="379">N119-M119</f>
        <v>#REF!</v>
      </c>
      <c r="P119" s="86" t="e">
        <f t="shared" ref="P119" si="380">IF(M119=0," ",O119/M119)</f>
        <v>#REF!</v>
      </c>
      <c r="Q119" s="78" t="e">
        <f t="shared" ref="Q119" si="381">N119-L119</f>
        <v>#REF!</v>
      </c>
      <c r="R119" s="524" t="e">
        <f t="shared" ref="R119" si="382">IF(L119=0," ",Q119/L119)</f>
        <v>#REF!</v>
      </c>
    </row>
    <row r="120" spans="1:18">
      <c r="A120" s="1292"/>
      <c r="B120" s="1337"/>
      <c r="C120" s="1308"/>
      <c r="D120" s="608" t="s">
        <v>16</v>
      </c>
      <c r="E120" s="11">
        <f>E119/E116</f>
        <v>0.2624391074194482</v>
      </c>
      <c r="F120" s="11">
        <f>F119/F116</f>
        <v>0.2371104923839577</v>
      </c>
      <c r="G120" s="244">
        <f>G119/G116</f>
        <v>0.2371104923839577</v>
      </c>
      <c r="H120" s="452"/>
      <c r="I120" s="453">
        <f t="shared" ref="I120" si="383">G120-F120</f>
        <v>0</v>
      </c>
      <c r="J120" s="454"/>
      <c r="K120" s="453">
        <f t="shared" ref="K120" si="384">G120-E120</f>
        <v>-2.5328615035490498E-2</v>
      </c>
      <c r="L120" s="19" t="e">
        <f>L119/L116</f>
        <v>#REF!</v>
      </c>
      <c r="M120" s="11" t="e">
        <f>M119/M116</f>
        <v>#REF!</v>
      </c>
      <c r="N120" s="11" t="e">
        <f>N119/N116</f>
        <v>#REF!</v>
      </c>
      <c r="O120" s="452"/>
      <c r="P120" s="453" t="e">
        <f t="shared" ref="P120" si="385">N120-M120</f>
        <v>#REF!</v>
      </c>
      <c r="Q120" s="454"/>
      <c r="R120" s="571" t="e">
        <f t="shared" ref="R120" si="386">N120-L120</f>
        <v>#REF!</v>
      </c>
    </row>
    <row r="121" spans="1:18">
      <c r="A121" s="1292"/>
      <c r="B121" s="1337"/>
      <c r="C121" s="1307" t="s">
        <v>18</v>
      </c>
      <c r="D121" s="608" t="s">
        <v>14</v>
      </c>
      <c r="E121" s="9">
        <f t="shared" ref="E121" si="387">E101+E111</f>
        <v>43.149000000000157</v>
      </c>
      <c r="F121" s="9">
        <f>F117-F119</f>
        <v>318.44088778333798</v>
      </c>
      <c r="G121" s="9">
        <f>G117-G119</f>
        <v>594.55926417665569</v>
      </c>
      <c r="H121" s="78">
        <f t="shared" ref="H121" si="388">G121-F121</f>
        <v>276.1183763933177</v>
      </c>
      <c r="I121" s="86">
        <f t="shared" ref="I121" si="389">IF(F121=0," ",H121/F121)</f>
        <v>0.86709460683699691</v>
      </c>
      <c r="J121" s="78">
        <f t="shared" ref="J121" si="390">G121-E121</f>
        <v>551.41026417665557</v>
      </c>
      <c r="K121" s="86">
        <f t="shared" ref="K121" si="391">IF(E121=0," ",J121/E121)</f>
        <v>12.779213056540211</v>
      </c>
      <c r="L121" s="18" t="e">
        <f>E121+'Февраль 2013'!L121</f>
        <v>#REF!</v>
      </c>
      <c r="M121" s="18" t="e">
        <f>F121+'Февраль 2013'!M121</f>
        <v>#REF!</v>
      </c>
      <c r="N121" s="18" t="e">
        <f>G121+'Февраль 2013'!N121</f>
        <v>#REF!</v>
      </c>
      <c r="O121" s="78" t="e">
        <f t="shared" ref="O121" si="392">N121-M121</f>
        <v>#REF!</v>
      </c>
      <c r="P121" s="86" t="e">
        <f t="shared" ref="P121" si="393">IF(M121=0," ",O121/M121)</f>
        <v>#REF!</v>
      </c>
      <c r="Q121" s="78" t="e">
        <f t="shared" ref="Q121" si="394">N121-L121</f>
        <v>#REF!</v>
      </c>
      <c r="R121" s="524" t="e">
        <f t="shared" ref="R121" si="395">IF(L121=0," ",Q121/L121)</f>
        <v>#REF!</v>
      </c>
    </row>
    <row r="122" spans="1:18">
      <c r="A122" s="1292"/>
      <c r="B122" s="1337"/>
      <c r="C122" s="1308"/>
      <c r="D122" s="608" t="s">
        <v>16</v>
      </c>
      <c r="E122" s="11">
        <v>-2.2134555818155408E-2</v>
      </c>
      <c r="F122" s="11">
        <f>F121/F116</f>
        <v>3.6129949005270903E-2</v>
      </c>
      <c r="G122" s="11">
        <f>G121/G116</f>
        <v>6.6759225460952684E-2</v>
      </c>
      <c r="H122" s="452"/>
      <c r="I122" s="453">
        <f t="shared" ref="I122" si="396">G122-F122</f>
        <v>3.0629276455681781E-2</v>
      </c>
      <c r="J122" s="454"/>
      <c r="K122" s="453">
        <f t="shared" ref="K122" si="397">G122-E122</f>
        <v>8.8893781279108089E-2</v>
      </c>
      <c r="L122" s="19" t="e">
        <f>L121/L116</f>
        <v>#REF!</v>
      </c>
      <c r="M122" s="11" t="e">
        <f>M121/M116</f>
        <v>#REF!</v>
      </c>
      <c r="N122" s="11" t="e">
        <f>N121/N116</f>
        <v>#REF!</v>
      </c>
      <c r="O122" s="452"/>
      <c r="P122" s="453" t="e">
        <f t="shared" ref="P122" si="398">N122-M122</f>
        <v>#REF!</v>
      </c>
      <c r="Q122" s="454"/>
      <c r="R122" s="571" t="e">
        <f t="shared" ref="R122" si="399">N122-L122</f>
        <v>#REF!</v>
      </c>
    </row>
    <row r="123" spans="1:18" ht="25.5" customHeight="1">
      <c r="A123" s="1292"/>
      <c r="B123" s="1337"/>
      <c r="C123" s="513" t="s">
        <v>111</v>
      </c>
      <c r="D123" s="608" t="s">
        <v>14</v>
      </c>
      <c r="E123" s="516">
        <f>E116-E117</f>
        <v>6456.7169999999996</v>
      </c>
      <c r="F123" s="514">
        <f>F116-F117</f>
        <v>6405.4881177739326</v>
      </c>
      <c r="G123" s="613">
        <f t="shared" ref="G123:G125" si="400">G103+G113</f>
        <v>6199.7529999999997</v>
      </c>
      <c r="H123" s="78">
        <f t="shared" ref="H123:H127" si="401">G123-F123</f>
        <v>-205.73511777393287</v>
      </c>
      <c r="I123" s="86">
        <f t="shared" ref="I123:I127" si="402">IF(F123=0," ",H123/F123)</f>
        <v>-3.2118569887446921E-2</v>
      </c>
      <c r="J123" s="78">
        <f t="shared" ref="J123:J127" si="403">G123-E123</f>
        <v>-256.96399999999994</v>
      </c>
      <c r="K123" s="86">
        <f t="shared" ref="K123:K127" si="404">IF(E123=0," ",J123/E123)</f>
        <v>-3.9797934461120094E-2</v>
      </c>
      <c r="L123" s="515" t="e">
        <f>E123+'Февраль 2013'!L123</f>
        <v>#REF!</v>
      </c>
      <c r="M123" s="515" t="e">
        <f>F123+'Февраль 2013'!M123</f>
        <v>#REF!</v>
      </c>
      <c r="N123" s="515" t="e">
        <f>G123+'Февраль 2013'!N123</f>
        <v>#REF!</v>
      </c>
      <c r="O123" s="78" t="e">
        <f t="shared" ref="O123:O127" si="405">N123-M123</f>
        <v>#REF!</v>
      </c>
      <c r="P123" s="86" t="e">
        <f t="shared" ref="P123:P127" si="406">IF(M123=0," ",O123/M123)</f>
        <v>#REF!</v>
      </c>
      <c r="Q123" s="78" t="e">
        <f t="shared" ref="Q123:Q127" si="407">N123-L123</f>
        <v>#REF!</v>
      </c>
      <c r="R123" s="524" t="e">
        <f t="shared" ref="R123:R127" si="408">IF(L123=0," ",Q123/L123)</f>
        <v>#REF!</v>
      </c>
    </row>
    <row r="124" spans="1:18" ht="25.5" customHeight="1">
      <c r="A124" s="1292"/>
      <c r="B124" s="1337"/>
      <c r="C124" s="518" t="s">
        <v>104</v>
      </c>
      <c r="D124" s="608" t="s">
        <v>14</v>
      </c>
      <c r="E124" s="516">
        <f>E104+E114</f>
        <v>9.5510000000000002</v>
      </c>
      <c r="F124" s="516"/>
      <c r="G124" s="233">
        <f t="shared" si="400"/>
        <v>5.8259999999999996</v>
      </c>
      <c r="H124" s="78">
        <f t="shared" si="401"/>
        <v>5.8259999999999996</v>
      </c>
      <c r="I124" s="86" t="str">
        <f t="shared" si="402"/>
        <v xml:space="preserve"> </v>
      </c>
      <c r="J124" s="78">
        <f t="shared" si="403"/>
        <v>-3.7250000000000005</v>
      </c>
      <c r="K124" s="86">
        <f t="shared" si="404"/>
        <v>-0.39001151711862636</v>
      </c>
      <c r="L124" s="516" t="e">
        <f>E124+'Февраль 2013'!L124</f>
        <v>#REF!</v>
      </c>
      <c r="M124" s="516" t="e">
        <f>F124+'Февраль 2013'!M124</f>
        <v>#REF!</v>
      </c>
      <c r="N124" s="516" t="e">
        <f>G124+'Февраль 2013'!N124</f>
        <v>#REF!</v>
      </c>
      <c r="O124" s="78" t="e">
        <f t="shared" si="405"/>
        <v>#REF!</v>
      </c>
      <c r="P124" s="86" t="e">
        <f t="shared" si="406"/>
        <v>#REF!</v>
      </c>
      <c r="Q124" s="78" t="e">
        <f t="shared" si="407"/>
        <v>#REF!</v>
      </c>
      <c r="R124" s="524" t="e">
        <f t="shared" si="408"/>
        <v>#REF!</v>
      </c>
    </row>
    <row r="125" spans="1:18" ht="25.5" customHeight="1" thickBot="1">
      <c r="A125" s="1293"/>
      <c r="B125" s="1338"/>
      <c r="C125" s="525" t="s">
        <v>106</v>
      </c>
      <c r="D125" s="526" t="s">
        <v>14</v>
      </c>
      <c r="E125" s="527">
        <f>E123-E124</f>
        <v>6447.1659999999993</v>
      </c>
      <c r="F125" s="527">
        <f>F123-F124</f>
        <v>6405.4881177739326</v>
      </c>
      <c r="G125" s="611">
        <f t="shared" si="400"/>
        <v>6193.9269999999997</v>
      </c>
      <c r="H125" s="78">
        <f t="shared" si="401"/>
        <v>-211.56111777393289</v>
      </c>
      <c r="I125" s="86">
        <f t="shared" si="402"/>
        <v>-3.3028102446540121E-2</v>
      </c>
      <c r="J125" s="78">
        <f t="shared" si="403"/>
        <v>-253.23899999999958</v>
      </c>
      <c r="K125" s="86">
        <f t="shared" si="404"/>
        <v>-3.9279118918296753E-2</v>
      </c>
      <c r="L125" s="527" t="e">
        <f>E125+'Февраль 2013'!L125</f>
        <v>#REF!</v>
      </c>
      <c r="M125" s="527" t="e">
        <f>F125+'Февраль 2013'!M125</f>
        <v>#REF!</v>
      </c>
      <c r="N125" s="527" t="e">
        <f>G125+'Февраль 2013'!N125</f>
        <v>#REF!</v>
      </c>
      <c r="O125" s="78" t="e">
        <f t="shared" si="405"/>
        <v>#REF!</v>
      </c>
      <c r="P125" s="86" t="e">
        <f t="shared" si="406"/>
        <v>#REF!</v>
      </c>
      <c r="Q125" s="78" t="e">
        <f t="shared" si="407"/>
        <v>#REF!</v>
      </c>
      <c r="R125" s="524" t="e">
        <f t="shared" si="408"/>
        <v>#REF!</v>
      </c>
    </row>
    <row r="126" spans="1:18" ht="22.5" customHeight="1">
      <c r="A126" s="1291">
        <v>11</v>
      </c>
      <c r="B126" s="1330" t="s">
        <v>23</v>
      </c>
      <c r="C126" s="519" t="s">
        <v>19</v>
      </c>
      <c r="D126" s="519" t="s">
        <v>14</v>
      </c>
      <c r="E126" s="521">
        <v>4587.0429999999997</v>
      </c>
      <c r="F126" s="520">
        <v>4403.5217942925374</v>
      </c>
      <c r="G126" s="627">
        <f>G127+G133</f>
        <v>4836.1670000000004</v>
      </c>
      <c r="H126" s="621">
        <f t="shared" si="401"/>
        <v>432.64520570746299</v>
      </c>
      <c r="I126" s="622">
        <f t="shared" si="402"/>
        <v>9.8249815924204148E-2</v>
      </c>
      <c r="J126" s="621">
        <f t="shared" si="403"/>
        <v>249.12400000000071</v>
      </c>
      <c r="K126" s="622">
        <f t="shared" si="404"/>
        <v>5.4310369447158162E-2</v>
      </c>
      <c r="L126" s="522" t="e">
        <f>E126+'Февраль 2013'!L126</f>
        <v>#REF!</v>
      </c>
      <c r="M126" s="522" t="e">
        <f>F126+'Февраль 2013'!M126</f>
        <v>#REF!</v>
      </c>
      <c r="N126" s="522" t="e">
        <f>G126+'Февраль 2013'!N126</f>
        <v>#REF!</v>
      </c>
      <c r="O126" s="534" t="e">
        <f t="shared" si="405"/>
        <v>#REF!</v>
      </c>
      <c r="P126" s="535" t="e">
        <f t="shared" si="406"/>
        <v>#REF!</v>
      </c>
      <c r="Q126" s="534" t="e">
        <f t="shared" si="407"/>
        <v>#REF!</v>
      </c>
      <c r="R126" s="536" t="e">
        <f t="shared" si="408"/>
        <v>#REF!</v>
      </c>
    </row>
    <row r="127" spans="1:18">
      <c r="A127" s="1292"/>
      <c r="B127" s="1331"/>
      <c r="C127" s="1307" t="s">
        <v>15</v>
      </c>
      <c r="D127" s="608" t="s">
        <v>14</v>
      </c>
      <c r="E127" s="9">
        <v>1333.2929999999999</v>
      </c>
      <c r="F127" s="9">
        <v>1259.4085191581257</v>
      </c>
      <c r="G127" s="620">
        <v>1550.3150000000001</v>
      </c>
      <c r="H127" s="621">
        <f t="shared" si="401"/>
        <v>290.90648084187433</v>
      </c>
      <c r="I127" s="622">
        <f t="shared" si="402"/>
        <v>0.23098659125820112</v>
      </c>
      <c r="J127" s="621">
        <f t="shared" si="403"/>
        <v>217.02200000000016</v>
      </c>
      <c r="K127" s="622">
        <f t="shared" si="404"/>
        <v>0.16277142383557117</v>
      </c>
      <c r="L127" s="13" t="e">
        <f>E127+'Февраль 2013'!L127</f>
        <v>#REF!</v>
      </c>
      <c r="M127" s="13" t="e">
        <f>F127+'Февраль 2013'!M127</f>
        <v>#REF!</v>
      </c>
      <c r="N127" s="13" t="e">
        <f>G127+'Февраль 2013'!N127</f>
        <v>#REF!</v>
      </c>
      <c r="O127" s="78" t="e">
        <f t="shared" si="405"/>
        <v>#REF!</v>
      </c>
      <c r="P127" s="86" t="e">
        <f t="shared" si="406"/>
        <v>#REF!</v>
      </c>
      <c r="Q127" s="78" t="e">
        <f t="shared" si="407"/>
        <v>#REF!</v>
      </c>
      <c r="R127" s="524" t="e">
        <f t="shared" si="408"/>
        <v>#REF!</v>
      </c>
    </row>
    <row r="128" spans="1:18">
      <c r="A128" s="1292"/>
      <c r="B128" s="1331"/>
      <c r="C128" s="1308"/>
      <c r="D128" s="608" t="s">
        <v>16</v>
      </c>
      <c r="E128" s="15">
        <f>E127/E126</f>
        <v>0.29066503191707599</v>
      </c>
      <c r="F128" s="15">
        <f>F127/F126</f>
        <v>0.28600029203681054</v>
      </c>
      <c r="G128" s="623">
        <f>G127/G126</f>
        <v>0.32056688695820468</v>
      </c>
      <c r="H128" s="624"/>
      <c r="I128" s="625">
        <f t="shared" ref="I128" si="409">G128-F128</f>
        <v>3.4566594921394134E-2</v>
      </c>
      <c r="J128" s="626"/>
      <c r="K128" s="625">
        <f t="shared" ref="K128" si="410">G128-E128</f>
        <v>2.9901855041128689E-2</v>
      </c>
      <c r="L128" s="19" t="e">
        <f>L127/L126</f>
        <v>#REF!</v>
      </c>
      <c r="M128" s="11" t="e">
        <f>M127/M126</f>
        <v>#REF!</v>
      </c>
      <c r="N128" s="11" t="e">
        <f>N127/N126</f>
        <v>#REF!</v>
      </c>
      <c r="O128" s="452"/>
      <c r="P128" s="453" t="e">
        <f t="shared" ref="P128" si="411">N128-M128</f>
        <v>#REF!</v>
      </c>
      <c r="Q128" s="454"/>
      <c r="R128" s="571" t="e">
        <f t="shared" ref="R128" si="412">N128-L128</f>
        <v>#REF!</v>
      </c>
    </row>
    <row r="129" spans="1:18">
      <c r="A129" s="1292"/>
      <c r="B129" s="1331"/>
      <c r="C129" s="1307" t="s">
        <v>17</v>
      </c>
      <c r="D129" s="608" t="s">
        <v>14</v>
      </c>
      <c r="E129" s="9">
        <v>1240.7809999999999</v>
      </c>
      <c r="F129" s="9">
        <v>1092.8798554557818</v>
      </c>
      <c r="G129" s="9">
        <f>F130*G126</f>
        <v>1200.2551000815831</v>
      </c>
      <c r="H129" s="78">
        <f t="shared" ref="H129" si="413">G129-F129</f>
        <v>107.37524462580132</v>
      </c>
      <c r="I129" s="86">
        <f t="shared" ref="I129" si="414">IF(F129=0," ",H129/F129)</f>
        <v>9.8249815924204065E-2</v>
      </c>
      <c r="J129" s="78">
        <f t="shared" ref="J129" si="415">G129-E129</f>
        <v>-40.525899918416826</v>
      </c>
      <c r="K129" s="86">
        <f t="shared" ref="K129" si="416">IF(E129=0," ",J129/E129)</f>
        <v>-3.2661605809902655E-2</v>
      </c>
      <c r="L129" s="18" t="e">
        <f>E129+'Февраль 2013'!L129</f>
        <v>#REF!</v>
      </c>
      <c r="M129" s="18" t="e">
        <f>F129+'Февраль 2013'!M129</f>
        <v>#REF!</v>
      </c>
      <c r="N129" s="18" t="e">
        <f>G129+'Февраль 2013'!N129</f>
        <v>#REF!</v>
      </c>
      <c r="O129" s="78" t="e">
        <f t="shared" ref="O129" si="417">N129-M129</f>
        <v>#REF!</v>
      </c>
      <c r="P129" s="86" t="e">
        <f t="shared" ref="P129" si="418">IF(M129=0," ",O129/M129)</f>
        <v>#REF!</v>
      </c>
      <c r="Q129" s="78" t="e">
        <f t="shared" ref="Q129" si="419">N129-L129</f>
        <v>#REF!</v>
      </c>
      <c r="R129" s="524" t="e">
        <f t="shared" ref="R129" si="420">IF(L129=0," ",Q129/L129)</f>
        <v>#REF!</v>
      </c>
    </row>
    <row r="130" spans="1:18">
      <c r="A130" s="1292"/>
      <c r="B130" s="1331"/>
      <c r="C130" s="1308"/>
      <c r="D130" s="608" t="s">
        <v>16</v>
      </c>
      <c r="E130" s="11">
        <f>E129/E126</f>
        <v>0.27049691925713365</v>
      </c>
      <c r="F130" s="11">
        <f>F129/F126</f>
        <v>0.24818313761323443</v>
      </c>
      <c r="G130" s="244">
        <f>G129/G126</f>
        <v>0.24818313761323441</v>
      </c>
      <c r="H130" s="452"/>
      <c r="I130" s="453">
        <f t="shared" ref="I130" si="421">G130-F130</f>
        <v>0</v>
      </c>
      <c r="J130" s="454"/>
      <c r="K130" s="453">
        <f t="shared" ref="K130" si="422">G130-E130</f>
        <v>-2.2313781643899244E-2</v>
      </c>
      <c r="L130" s="19" t="e">
        <f>L129/L126</f>
        <v>#REF!</v>
      </c>
      <c r="M130" s="11" t="e">
        <f>M129/M126</f>
        <v>#REF!</v>
      </c>
      <c r="N130" s="11" t="e">
        <f>N129/N126</f>
        <v>#REF!</v>
      </c>
      <c r="O130" s="452"/>
      <c r="P130" s="453" t="e">
        <f t="shared" ref="P130" si="423">N130-M130</f>
        <v>#REF!</v>
      </c>
      <c r="Q130" s="454"/>
      <c r="R130" s="571" t="e">
        <f t="shared" ref="R130" si="424">N130-L130</f>
        <v>#REF!</v>
      </c>
    </row>
    <row r="131" spans="1:18">
      <c r="A131" s="1292"/>
      <c r="B131" s="1331"/>
      <c r="C131" s="1307" t="s">
        <v>18</v>
      </c>
      <c r="D131" s="608" t="s">
        <v>14</v>
      </c>
      <c r="E131" s="9">
        <v>92.511999999999944</v>
      </c>
      <c r="F131" s="9">
        <f>F127-F129</f>
        <v>166.52866370234392</v>
      </c>
      <c r="G131" s="9">
        <f>G127-G129</f>
        <v>350.05989991841693</v>
      </c>
      <c r="H131" s="78">
        <f t="shared" ref="H131" si="425">G131-F131</f>
        <v>183.53123621607301</v>
      </c>
      <c r="I131" s="86">
        <f t="shared" ref="I131" si="426">IF(F131=0," ",H131/F131)</f>
        <v>1.1020999756781797</v>
      </c>
      <c r="J131" s="78">
        <f t="shared" ref="J131" si="427">G131-E131</f>
        <v>257.54789991841699</v>
      </c>
      <c r="K131" s="86">
        <f t="shared" ref="K131" si="428">IF(E131=0," ",J131/E131)</f>
        <v>2.7839404608960692</v>
      </c>
      <c r="L131" s="18" t="e">
        <f>E131+'Февраль 2013'!L131</f>
        <v>#REF!</v>
      </c>
      <c r="M131" s="18" t="e">
        <f>F131+'Февраль 2013'!M131</f>
        <v>#REF!</v>
      </c>
      <c r="N131" s="18" t="e">
        <f>G131+'Февраль 2013'!N131</f>
        <v>#REF!</v>
      </c>
      <c r="O131" s="78" t="e">
        <f t="shared" ref="O131" si="429">N131-M131</f>
        <v>#REF!</v>
      </c>
      <c r="P131" s="86" t="e">
        <f t="shared" ref="P131" si="430">IF(M131=0," ",O131/M131)</f>
        <v>#REF!</v>
      </c>
      <c r="Q131" s="78" t="e">
        <f t="shared" ref="Q131" si="431">N131-L131</f>
        <v>#REF!</v>
      </c>
      <c r="R131" s="524" t="e">
        <f t="shared" ref="R131" si="432">IF(L131=0," ",Q131/L131)</f>
        <v>#REF!</v>
      </c>
    </row>
    <row r="132" spans="1:18">
      <c r="A132" s="1292"/>
      <c r="B132" s="1331"/>
      <c r="C132" s="1308"/>
      <c r="D132" s="608" t="s">
        <v>16</v>
      </c>
      <c r="E132" s="11">
        <v>-2.2134555818155408E-2</v>
      </c>
      <c r="F132" s="11">
        <f>F131/F126</f>
        <v>3.7817154423576131E-2</v>
      </c>
      <c r="G132" s="11">
        <f>G131/G126</f>
        <v>7.2383749344970286E-2</v>
      </c>
      <c r="H132" s="452"/>
      <c r="I132" s="453">
        <f t="shared" ref="I132" si="433">G132-F132</f>
        <v>3.4566594921394155E-2</v>
      </c>
      <c r="J132" s="454"/>
      <c r="K132" s="453">
        <f t="shared" ref="K132" si="434">G132-E132</f>
        <v>9.451830516312569E-2</v>
      </c>
      <c r="L132" s="19" t="e">
        <f>L131/L126</f>
        <v>#REF!</v>
      </c>
      <c r="M132" s="11" t="e">
        <f>M131/M126</f>
        <v>#REF!</v>
      </c>
      <c r="N132" s="11" t="e">
        <f>N131/N126</f>
        <v>#REF!</v>
      </c>
      <c r="O132" s="452"/>
      <c r="P132" s="453" t="e">
        <f t="shared" ref="P132" si="435">N132-M132</f>
        <v>#REF!</v>
      </c>
      <c r="Q132" s="454"/>
      <c r="R132" s="571" t="e">
        <f t="shared" ref="R132" si="436">N132-L132</f>
        <v>#REF!</v>
      </c>
    </row>
    <row r="133" spans="1:18" ht="25.5" customHeight="1">
      <c r="A133" s="1292"/>
      <c r="B133" s="1331"/>
      <c r="C133" s="513" t="s">
        <v>111</v>
      </c>
      <c r="D133" s="608" t="s">
        <v>14</v>
      </c>
      <c r="E133" s="516">
        <f>E126-E127</f>
        <v>3253.75</v>
      </c>
      <c r="F133" s="514">
        <f>F126-F127</f>
        <v>3144.1132751344117</v>
      </c>
      <c r="G133" s="613">
        <f>G134+G135</f>
        <v>3285.8520000000003</v>
      </c>
      <c r="H133" s="78">
        <f t="shared" ref="H133:H137" si="437">G133-F133</f>
        <v>141.73872486558867</v>
      </c>
      <c r="I133" s="86">
        <f t="shared" ref="I133:I137" si="438">IF(F133=0," ",H133/F133)</f>
        <v>4.5080667413145065E-2</v>
      </c>
      <c r="J133" s="78">
        <f t="shared" ref="J133:J137" si="439">G133-E133</f>
        <v>32.102000000000317</v>
      </c>
      <c r="K133" s="86">
        <f t="shared" ref="K133:K137" si="440">IF(E133=0," ",J133/E133)</f>
        <v>9.866154437187958E-3</v>
      </c>
      <c r="L133" s="515" t="e">
        <f>E133+'Февраль 2013'!L133</f>
        <v>#REF!</v>
      </c>
      <c r="M133" s="515" t="e">
        <f>F133+'Февраль 2013'!M133</f>
        <v>#REF!</v>
      </c>
      <c r="N133" s="515" t="e">
        <f>G133+'Февраль 2013'!N133</f>
        <v>#REF!</v>
      </c>
      <c r="O133" s="78" t="e">
        <f t="shared" ref="O133:O137" si="441">N133-M133</f>
        <v>#REF!</v>
      </c>
      <c r="P133" s="86" t="e">
        <f t="shared" ref="P133:P137" si="442">IF(M133=0," ",O133/M133)</f>
        <v>#REF!</v>
      </c>
      <c r="Q133" s="78" t="e">
        <f t="shared" ref="Q133:Q137" si="443">N133-L133</f>
        <v>#REF!</v>
      </c>
      <c r="R133" s="524" t="e">
        <f t="shared" ref="R133:R137" si="444">IF(L133=0," ",Q133/L133)</f>
        <v>#REF!</v>
      </c>
    </row>
    <row r="134" spans="1:18" ht="25.5" customHeight="1">
      <c r="A134" s="1292"/>
      <c r="B134" s="1331"/>
      <c r="C134" s="518" t="s">
        <v>104</v>
      </c>
      <c r="D134" s="608" t="s">
        <v>14</v>
      </c>
      <c r="E134" s="516">
        <v>17.338000000000001</v>
      </c>
      <c r="F134" s="516">
        <v>22.042000000000002</v>
      </c>
      <c r="G134" s="233">
        <v>20.387</v>
      </c>
      <c r="H134" s="78">
        <f t="shared" si="437"/>
        <v>-1.6550000000000011</v>
      </c>
      <c r="I134" s="86">
        <f t="shared" si="438"/>
        <v>-7.5083930677796978E-2</v>
      </c>
      <c r="J134" s="78">
        <f t="shared" si="439"/>
        <v>3.0489999999999995</v>
      </c>
      <c r="K134" s="86">
        <f t="shared" si="440"/>
        <v>0.17585650017303031</v>
      </c>
      <c r="L134" s="516" t="e">
        <f>E134+'Февраль 2013'!L134</f>
        <v>#REF!</v>
      </c>
      <c r="M134" s="516" t="e">
        <f>F134+'Февраль 2013'!M134</f>
        <v>#REF!</v>
      </c>
      <c r="N134" s="516" t="e">
        <f>G134+'Февраль 2013'!N134</f>
        <v>#REF!</v>
      </c>
      <c r="O134" s="78" t="e">
        <f t="shared" si="441"/>
        <v>#REF!</v>
      </c>
      <c r="P134" s="86" t="e">
        <f t="shared" si="442"/>
        <v>#REF!</v>
      </c>
      <c r="Q134" s="78" t="e">
        <f t="shared" si="443"/>
        <v>#REF!</v>
      </c>
      <c r="R134" s="524" t="e">
        <f t="shared" si="444"/>
        <v>#REF!</v>
      </c>
    </row>
    <row r="135" spans="1:18" ht="25.5" customHeight="1" thickBot="1">
      <c r="A135" s="1293"/>
      <c r="B135" s="1332"/>
      <c r="C135" s="525" t="s">
        <v>106</v>
      </c>
      <c r="D135" s="526" t="s">
        <v>14</v>
      </c>
      <c r="E135" s="527">
        <f>E133-E134</f>
        <v>3236.4119999999998</v>
      </c>
      <c r="F135" s="527">
        <f>F133-F134</f>
        <v>3122.0712751344117</v>
      </c>
      <c r="G135" s="611">
        <v>3265.4650000000001</v>
      </c>
      <c r="H135" s="78">
        <f t="shared" si="437"/>
        <v>143.39372486558841</v>
      </c>
      <c r="I135" s="86">
        <f t="shared" si="438"/>
        <v>4.5929036280382488E-2</v>
      </c>
      <c r="J135" s="78">
        <f t="shared" si="439"/>
        <v>29.053000000000338</v>
      </c>
      <c r="K135" s="86">
        <f t="shared" si="440"/>
        <v>8.9769164123728196E-3</v>
      </c>
      <c r="L135" s="527" t="e">
        <f>E135+'Февраль 2013'!L135</f>
        <v>#REF!</v>
      </c>
      <c r="M135" s="527" t="e">
        <f>F135+'Февраль 2013'!M135</f>
        <v>#REF!</v>
      </c>
      <c r="N135" s="527" t="e">
        <f>G135+'Февраль 2013'!N135</f>
        <v>#REF!</v>
      </c>
      <c r="O135" s="78" t="e">
        <f t="shared" si="441"/>
        <v>#REF!</v>
      </c>
      <c r="P135" s="86" t="e">
        <f t="shared" si="442"/>
        <v>#REF!</v>
      </c>
      <c r="Q135" s="78" t="e">
        <f t="shared" si="443"/>
        <v>#REF!</v>
      </c>
      <c r="R135" s="524" t="e">
        <f t="shared" si="444"/>
        <v>#REF!</v>
      </c>
    </row>
    <row r="136" spans="1:18" ht="22.5" customHeight="1">
      <c r="A136" s="1291">
        <v>12</v>
      </c>
      <c r="B136" s="1330" t="s">
        <v>24</v>
      </c>
      <c r="C136" s="519" t="s">
        <v>19</v>
      </c>
      <c r="D136" s="519" t="s">
        <v>14</v>
      </c>
      <c r="E136" s="521">
        <v>479.19200000000001</v>
      </c>
      <c r="F136" s="520">
        <v>530.91884738594672</v>
      </c>
      <c r="G136" s="617">
        <f>G137+G145</f>
        <v>471.58500000000004</v>
      </c>
      <c r="H136" s="78">
        <f t="shared" si="437"/>
        <v>-59.333847385946683</v>
      </c>
      <c r="I136" s="86">
        <f t="shared" si="438"/>
        <v>-0.11175690536903179</v>
      </c>
      <c r="J136" s="78">
        <f t="shared" si="439"/>
        <v>-7.6069999999999709</v>
      </c>
      <c r="K136" s="86">
        <f t="shared" si="440"/>
        <v>-1.5874638975608882E-2</v>
      </c>
      <c r="L136" s="522" t="e">
        <f>E136+'Февраль 2013'!L136</f>
        <v>#REF!</v>
      </c>
      <c r="M136" s="522" t="e">
        <f>F136+'Февраль 2013'!M136</f>
        <v>#REF!</v>
      </c>
      <c r="N136" s="522" t="e">
        <f>G136+'Февраль 2013'!N136</f>
        <v>#REF!</v>
      </c>
      <c r="O136" s="534" t="e">
        <f t="shared" si="441"/>
        <v>#REF!</v>
      </c>
      <c r="P136" s="535" t="e">
        <f t="shared" si="442"/>
        <v>#REF!</v>
      </c>
      <c r="Q136" s="534" t="e">
        <f t="shared" si="443"/>
        <v>#REF!</v>
      </c>
      <c r="R136" s="536" t="e">
        <f t="shared" si="444"/>
        <v>#REF!</v>
      </c>
    </row>
    <row r="137" spans="1:18">
      <c r="A137" s="1292"/>
      <c r="B137" s="1331"/>
      <c r="C137" s="1307" t="s">
        <v>15</v>
      </c>
      <c r="D137" s="608" t="s">
        <v>14</v>
      </c>
      <c r="E137" s="9">
        <v>120.041</v>
      </c>
      <c r="F137" s="9">
        <v>166.9759273859467</v>
      </c>
      <c r="G137" s="9">
        <v>97.590999999999994</v>
      </c>
      <c r="H137" s="78">
        <f t="shared" si="437"/>
        <v>-69.38492738594671</v>
      </c>
      <c r="I137" s="86">
        <f t="shared" si="438"/>
        <v>-0.4155385058923553</v>
      </c>
      <c r="J137" s="78">
        <f t="shared" si="439"/>
        <v>-22.450000000000003</v>
      </c>
      <c r="K137" s="86">
        <f t="shared" si="440"/>
        <v>-0.18701943502636603</v>
      </c>
      <c r="L137" s="13" t="e">
        <f>E137+'Февраль 2013'!L137</f>
        <v>#REF!</v>
      </c>
      <c r="M137" s="13" t="e">
        <f>F137+'Февраль 2013'!M137</f>
        <v>#REF!</v>
      </c>
      <c r="N137" s="13" t="e">
        <f>G137+'Февраль 2013'!N137</f>
        <v>#REF!</v>
      </c>
      <c r="O137" s="78" t="e">
        <f t="shared" si="441"/>
        <v>#REF!</v>
      </c>
      <c r="P137" s="86" t="e">
        <f t="shared" si="442"/>
        <v>#REF!</v>
      </c>
      <c r="Q137" s="78" t="e">
        <f t="shared" si="443"/>
        <v>#REF!</v>
      </c>
      <c r="R137" s="524" t="e">
        <f t="shared" si="444"/>
        <v>#REF!</v>
      </c>
    </row>
    <row r="138" spans="1:18">
      <c r="A138" s="1292"/>
      <c r="B138" s="1331"/>
      <c r="C138" s="1308"/>
      <c r="D138" s="608" t="s">
        <v>16</v>
      </c>
      <c r="E138" s="15">
        <f>E137/E136</f>
        <v>0.25050710362443446</v>
      </c>
      <c r="F138" s="15">
        <f>F137/F136</f>
        <v>0.31450367265746182</v>
      </c>
      <c r="G138" s="11">
        <f>G137/G136</f>
        <v>0.20694254482224836</v>
      </c>
      <c r="H138" s="452"/>
      <c r="I138" s="453">
        <f t="shared" ref="I138" si="445">G138-F138</f>
        <v>-0.10756112783521346</v>
      </c>
      <c r="J138" s="454"/>
      <c r="K138" s="453">
        <f t="shared" ref="K138" si="446">G138-E138</f>
        <v>-4.3564558802186099E-2</v>
      </c>
      <c r="L138" s="19" t="e">
        <f>L137/L136</f>
        <v>#REF!</v>
      </c>
      <c r="M138" s="11" t="e">
        <f>M137/M136</f>
        <v>#REF!</v>
      </c>
      <c r="N138" s="11" t="e">
        <f>N137/N136</f>
        <v>#REF!</v>
      </c>
      <c r="O138" s="452"/>
      <c r="P138" s="453" t="e">
        <f t="shared" ref="P138" si="447">N138-M138</f>
        <v>#REF!</v>
      </c>
      <c r="Q138" s="454"/>
      <c r="R138" s="571" t="e">
        <f t="shared" ref="R138" si="448">N138-L138</f>
        <v>#REF!</v>
      </c>
    </row>
    <row r="139" spans="1:18">
      <c r="A139" s="1292"/>
      <c r="B139" s="1331"/>
      <c r="C139" s="1307" t="s">
        <v>17</v>
      </c>
      <c r="D139" s="608" t="s">
        <v>14</v>
      </c>
      <c r="E139" s="9">
        <v>128.16999999999999</v>
      </c>
      <c r="F139" s="9">
        <v>144.89708828405708</v>
      </c>
      <c r="G139" s="9">
        <f>F140*G136</f>
        <v>128.70383810044746</v>
      </c>
      <c r="H139" s="78">
        <f t="shared" ref="H139" si="449">G139-F139</f>
        <v>-16.193250183609621</v>
      </c>
      <c r="I139" s="86">
        <f t="shared" ref="I139" si="450">IF(F139=0," ",H139/F139)</f>
        <v>-0.11175690536903185</v>
      </c>
      <c r="J139" s="78">
        <f t="shared" ref="J139" si="451">G139-E139</f>
        <v>0.53383810044746838</v>
      </c>
      <c r="K139" s="86">
        <f t="shared" ref="K139" si="452">IF(E139=0," ",J139/E139)</f>
        <v>4.1650784149759573E-3</v>
      </c>
      <c r="L139" s="18" t="e">
        <f>E139+'Февраль 2013'!L139</f>
        <v>#REF!</v>
      </c>
      <c r="M139" s="18" t="e">
        <f>F139+'Февраль 2013'!M139</f>
        <v>#REF!</v>
      </c>
      <c r="N139" s="18" t="e">
        <f>G139+'Февраль 2013'!N139</f>
        <v>#REF!</v>
      </c>
      <c r="O139" s="78" t="e">
        <f t="shared" ref="O139" si="453">N139-M139</f>
        <v>#REF!</v>
      </c>
      <c r="P139" s="86" t="e">
        <f t="shared" ref="P139" si="454">IF(M139=0," ",O139/M139)</f>
        <v>#REF!</v>
      </c>
      <c r="Q139" s="78" t="e">
        <f t="shared" ref="Q139" si="455">N139-L139</f>
        <v>#REF!</v>
      </c>
      <c r="R139" s="524" t="e">
        <f t="shared" ref="R139" si="456">IF(L139=0," ",Q139/L139)</f>
        <v>#REF!</v>
      </c>
    </row>
    <row r="140" spans="1:18">
      <c r="A140" s="1292"/>
      <c r="B140" s="1331"/>
      <c r="C140" s="1308"/>
      <c r="D140" s="608" t="s">
        <v>16</v>
      </c>
      <c r="E140" s="11">
        <f>E139/E136</f>
        <v>0.26747107631179151</v>
      </c>
      <c r="F140" s="11">
        <f>F139/F136</f>
        <v>0.27291758240921032</v>
      </c>
      <c r="G140" s="244">
        <f>G139/G136</f>
        <v>0.27291758240921032</v>
      </c>
      <c r="H140" s="452"/>
      <c r="I140" s="453">
        <f t="shared" ref="I140" si="457">G140-F140</f>
        <v>0</v>
      </c>
      <c r="J140" s="454"/>
      <c r="K140" s="453">
        <f t="shared" ref="K140" si="458">G140-E140</f>
        <v>5.4465060974188129E-3</v>
      </c>
      <c r="L140" s="19" t="e">
        <f>L139/L136</f>
        <v>#REF!</v>
      </c>
      <c r="M140" s="11" t="e">
        <f>M139/M136</f>
        <v>#REF!</v>
      </c>
      <c r="N140" s="11" t="e">
        <f>N139/N136</f>
        <v>#REF!</v>
      </c>
      <c r="O140" s="452"/>
      <c r="P140" s="453" t="e">
        <f t="shared" ref="P140" si="459">N140-M140</f>
        <v>#REF!</v>
      </c>
      <c r="Q140" s="454"/>
      <c r="R140" s="571" t="e">
        <f t="shared" ref="R140" si="460">N140-L140</f>
        <v>#REF!</v>
      </c>
    </row>
    <row r="141" spans="1:18">
      <c r="A141" s="1292"/>
      <c r="B141" s="1331"/>
      <c r="C141" s="1307" t="s">
        <v>18</v>
      </c>
      <c r="D141" s="608" t="s">
        <v>14</v>
      </c>
      <c r="E141" s="9">
        <v>-8.6269999999999811</v>
      </c>
      <c r="F141" s="9">
        <f>F137-F139</f>
        <v>22.078839101889628</v>
      </c>
      <c r="G141" s="9">
        <f>G137-G139</f>
        <v>-31.112838100447462</v>
      </c>
      <c r="H141" s="78">
        <f t="shared" ref="H141" si="461">G141-F141</f>
        <v>-53.19167720233709</v>
      </c>
      <c r="I141" s="86">
        <f t="shared" ref="I141" si="462">IF(F141=0," ",H141/F141)</f>
        <v>-2.4091700182635352</v>
      </c>
      <c r="J141" s="78">
        <f t="shared" ref="J141" si="463">G141-E141</f>
        <v>-22.485838100447481</v>
      </c>
      <c r="K141" s="86">
        <f t="shared" ref="K141" si="464">IF(E141=0," ",J141/E141)</f>
        <v>2.6064492987652175</v>
      </c>
      <c r="L141" s="18" t="e">
        <f>E141+'Февраль 2013'!L141</f>
        <v>#REF!</v>
      </c>
      <c r="M141" s="18" t="e">
        <f>F141+'Февраль 2013'!M141</f>
        <v>#REF!</v>
      </c>
      <c r="N141" s="18" t="e">
        <f>G141+'Февраль 2013'!N141</f>
        <v>#REF!</v>
      </c>
      <c r="O141" s="78" t="e">
        <f t="shared" ref="O141" si="465">N141-M141</f>
        <v>#REF!</v>
      </c>
      <c r="P141" s="86" t="e">
        <f t="shared" ref="P141" si="466">IF(M141=0," ",O141/M141)</f>
        <v>#REF!</v>
      </c>
      <c r="Q141" s="78" t="e">
        <f t="shared" ref="Q141" si="467">N141-L141</f>
        <v>#REF!</v>
      </c>
      <c r="R141" s="524" t="e">
        <f t="shared" ref="R141" si="468">IF(L141=0," ",Q141/L141)</f>
        <v>#REF!</v>
      </c>
    </row>
    <row r="142" spans="1:18">
      <c r="A142" s="1292"/>
      <c r="B142" s="1331"/>
      <c r="C142" s="1308"/>
      <c r="D142" s="608" t="s">
        <v>16</v>
      </c>
      <c r="E142" s="11">
        <v>-2.2134555818155408E-2</v>
      </c>
      <c r="F142" s="11">
        <f>F141/F136</f>
        <v>4.1586090248251467E-2</v>
      </c>
      <c r="G142" s="11">
        <f>G141/G136</f>
        <v>-6.5975037586961965E-2</v>
      </c>
      <c r="H142" s="452"/>
      <c r="I142" s="453">
        <f t="shared" ref="I142" si="469">G142-F142</f>
        <v>-0.10756112783521343</v>
      </c>
      <c r="J142" s="454"/>
      <c r="K142" s="453">
        <f t="shared" ref="K142" si="470">G142-E142</f>
        <v>-4.3840481768806561E-2</v>
      </c>
      <c r="L142" s="19" t="e">
        <f>L141/L136</f>
        <v>#REF!</v>
      </c>
      <c r="M142" s="11" t="e">
        <f>M141/M136</f>
        <v>#REF!</v>
      </c>
      <c r="N142" s="11" t="e">
        <f>N141/N136</f>
        <v>#REF!</v>
      </c>
      <c r="O142" s="452"/>
      <c r="P142" s="453" t="e">
        <f t="shared" ref="P142" si="471">N142-M142</f>
        <v>#REF!</v>
      </c>
      <c r="Q142" s="454"/>
      <c r="R142" s="571" t="e">
        <f t="shared" ref="R142" si="472">N142-L142</f>
        <v>#REF!</v>
      </c>
    </row>
    <row r="143" spans="1:18" ht="25.5" customHeight="1">
      <c r="A143" s="1292"/>
      <c r="B143" s="1331"/>
      <c r="C143" s="513" t="s">
        <v>111</v>
      </c>
      <c r="D143" s="608" t="s">
        <v>14</v>
      </c>
      <c r="E143" s="516">
        <f>E136-E137</f>
        <v>359.15100000000001</v>
      </c>
      <c r="F143" s="514">
        <f>F136-F137</f>
        <v>363.94292000000002</v>
      </c>
      <c r="G143" s="613">
        <f>G145</f>
        <v>373.99400000000003</v>
      </c>
      <c r="H143" s="78">
        <f t="shared" ref="H143:H147" si="473">G143-F143</f>
        <v>10.051080000000013</v>
      </c>
      <c r="I143" s="86">
        <f t="shared" ref="I143:I147" si="474">IF(F143=0," ",H143/F143)</f>
        <v>2.7617187882099787E-2</v>
      </c>
      <c r="J143" s="78">
        <f t="shared" ref="J143:J147" si="475">G143-E143</f>
        <v>14.843000000000018</v>
      </c>
      <c r="K143" s="86">
        <f t="shared" ref="K143:K147" si="476">IF(E143=0," ",J143/E143)</f>
        <v>4.1328020804619829E-2</v>
      </c>
      <c r="L143" s="515" t="e">
        <f>E143+'Февраль 2013'!L143</f>
        <v>#REF!</v>
      </c>
      <c r="M143" s="515" t="e">
        <f>F143+'Февраль 2013'!M143</f>
        <v>#REF!</v>
      </c>
      <c r="N143" s="515" t="e">
        <f>G143+'Февраль 2013'!N143</f>
        <v>#REF!</v>
      </c>
      <c r="O143" s="78" t="e">
        <f t="shared" ref="O143:O147" si="477">N143-M143</f>
        <v>#REF!</v>
      </c>
      <c r="P143" s="86" t="e">
        <f t="shared" ref="P143:P147" si="478">IF(M143=0," ",O143/M143)</f>
        <v>#REF!</v>
      </c>
      <c r="Q143" s="78" t="e">
        <f t="shared" ref="Q143:Q147" si="479">N143-L143</f>
        <v>#REF!</v>
      </c>
      <c r="R143" s="524" t="e">
        <f t="shared" ref="R143:R147" si="480">IF(L143=0," ",Q143/L143)</f>
        <v>#REF!</v>
      </c>
    </row>
    <row r="144" spans="1:18" ht="25.5" customHeight="1">
      <c r="A144" s="1292"/>
      <c r="B144" s="1331"/>
      <c r="C144" s="518" t="s">
        <v>104</v>
      </c>
      <c r="D144" s="608" t="s">
        <v>14</v>
      </c>
      <c r="E144" s="516">
        <v>0</v>
      </c>
      <c r="F144" s="516"/>
      <c r="G144" s="233"/>
      <c r="H144" s="78">
        <f t="shared" si="473"/>
        <v>0</v>
      </c>
      <c r="I144" s="86" t="str">
        <f t="shared" si="474"/>
        <v xml:space="preserve"> </v>
      </c>
      <c r="J144" s="78">
        <f t="shared" si="475"/>
        <v>0</v>
      </c>
      <c r="K144" s="86" t="str">
        <f t="shared" si="476"/>
        <v xml:space="preserve"> </v>
      </c>
      <c r="L144" s="516" t="e">
        <f>E144+'Февраль 2013'!L144</f>
        <v>#REF!</v>
      </c>
      <c r="M144" s="516" t="e">
        <f>F144+'Февраль 2013'!M144</f>
        <v>#REF!</v>
      </c>
      <c r="N144" s="516" t="e">
        <f>G144+'Февраль 2013'!N144</f>
        <v>#REF!</v>
      </c>
      <c r="O144" s="78" t="e">
        <f t="shared" si="477"/>
        <v>#REF!</v>
      </c>
      <c r="P144" s="86" t="e">
        <f t="shared" si="478"/>
        <v>#REF!</v>
      </c>
      <c r="Q144" s="78" t="e">
        <f t="shared" si="479"/>
        <v>#REF!</v>
      </c>
      <c r="R144" s="524" t="e">
        <f t="shared" si="480"/>
        <v>#REF!</v>
      </c>
    </row>
    <row r="145" spans="1:18" ht="25.5" customHeight="1" thickBot="1">
      <c r="A145" s="1293"/>
      <c r="B145" s="1332"/>
      <c r="C145" s="525" t="s">
        <v>106</v>
      </c>
      <c r="D145" s="526" t="s">
        <v>14</v>
      </c>
      <c r="E145" s="527">
        <f>E143-E144</f>
        <v>359.15100000000001</v>
      </c>
      <c r="F145" s="527">
        <f>F143-F144</f>
        <v>363.94292000000002</v>
      </c>
      <c r="G145" s="611">
        <v>373.99400000000003</v>
      </c>
      <c r="H145" s="78">
        <f t="shared" si="473"/>
        <v>10.051080000000013</v>
      </c>
      <c r="I145" s="86">
        <f t="shared" si="474"/>
        <v>2.7617187882099787E-2</v>
      </c>
      <c r="J145" s="78">
        <f t="shared" si="475"/>
        <v>14.843000000000018</v>
      </c>
      <c r="K145" s="86">
        <f t="shared" si="476"/>
        <v>4.1328020804619829E-2</v>
      </c>
      <c r="L145" s="527" t="e">
        <f>E145+'Февраль 2013'!L145</f>
        <v>#REF!</v>
      </c>
      <c r="M145" s="527" t="e">
        <f>F145+'Февраль 2013'!M145</f>
        <v>#REF!</v>
      </c>
      <c r="N145" s="527" t="e">
        <f>G145+'Февраль 2013'!N145</f>
        <v>#REF!</v>
      </c>
      <c r="O145" s="78" t="e">
        <f t="shared" si="477"/>
        <v>#REF!</v>
      </c>
      <c r="P145" s="86" t="e">
        <f t="shared" si="478"/>
        <v>#REF!</v>
      </c>
      <c r="Q145" s="78" t="e">
        <f t="shared" si="479"/>
        <v>#REF!</v>
      </c>
      <c r="R145" s="524" t="e">
        <f t="shared" si="480"/>
        <v>#REF!</v>
      </c>
    </row>
    <row r="146" spans="1:18" ht="22.5" customHeight="1">
      <c r="A146" s="1291">
        <v>11</v>
      </c>
      <c r="B146" s="1333" t="s">
        <v>88</v>
      </c>
      <c r="C146" s="519" t="s">
        <v>19</v>
      </c>
      <c r="D146" s="519" t="s">
        <v>14</v>
      </c>
      <c r="E146" s="521">
        <f>E126+E136</f>
        <v>5066.2349999999997</v>
      </c>
      <c r="F146" s="520">
        <f>F126+F136</f>
        <v>4934.4406416784841</v>
      </c>
      <c r="G146" s="520">
        <f>G126+G136</f>
        <v>5307.7520000000004</v>
      </c>
      <c r="H146" s="78">
        <f t="shared" si="473"/>
        <v>373.31135832151631</v>
      </c>
      <c r="I146" s="86">
        <f t="shared" si="474"/>
        <v>7.5654240354694355E-2</v>
      </c>
      <c r="J146" s="78">
        <f t="shared" si="475"/>
        <v>241.51700000000073</v>
      </c>
      <c r="K146" s="86">
        <f t="shared" si="476"/>
        <v>4.7671890466984015E-2</v>
      </c>
      <c r="L146" s="522" t="e">
        <f>E146+'Февраль 2013'!L146</f>
        <v>#REF!</v>
      </c>
      <c r="M146" s="522" t="e">
        <f>F146+'Февраль 2013'!M146</f>
        <v>#REF!</v>
      </c>
      <c r="N146" s="522" t="e">
        <f>G146+'Февраль 2013'!N146</f>
        <v>#REF!</v>
      </c>
      <c r="O146" s="534" t="e">
        <f t="shared" si="477"/>
        <v>#REF!</v>
      </c>
      <c r="P146" s="535" t="e">
        <f t="shared" si="478"/>
        <v>#REF!</v>
      </c>
      <c r="Q146" s="534" t="e">
        <f t="shared" si="479"/>
        <v>#REF!</v>
      </c>
      <c r="R146" s="536" t="e">
        <f t="shared" si="480"/>
        <v>#REF!</v>
      </c>
    </row>
    <row r="147" spans="1:18">
      <c r="A147" s="1292"/>
      <c r="B147" s="1334"/>
      <c r="C147" s="1307" t="s">
        <v>15</v>
      </c>
      <c r="D147" s="608" t="s">
        <v>14</v>
      </c>
      <c r="E147" s="9">
        <f>E127+E137</f>
        <v>1453.3339999999998</v>
      </c>
      <c r="F147" s="9">
        <f>F127+F137</f>
        <v>1426.3844465440725</v>
      </c>
      <c r="G147" s="9">
        <f t="shared" ref="G147" si="481">G127+G137</f>
        <v>1647.9059999999999</v>
      </c>
      <c r="H147" s="78">
        <f t="shared" si="473"/>
        <v>221.52155345592746</v>
      </c>
      <c r="I147" s="86">
        <f t="shared" si="474"/>
        <v>0.15530283858089089</v>
      </c>
      <c r="J147" s="78">
        <f t="shared" si="475"/>
        <v>194.57200000000012</v>
      </c>
      <c r="K147" s="86">
        <f t="shared" si="476"/>
        <v>0.13387975510102987</v>
      </c>
      <c r="L147" s="13" t="e">
        <f>E147+'Февраль 2013'!L147</f>
        <v>#REF!</v>
      </c>
      <c r="M147" s="13" t="e">
        <f>F147+'Февраль 2013'!M147</f>
        <v>#REF!</v>
      </c>
      <c r="N147" s="13" t="e">
        <f>G147+'Февраль 2013'!N147</f>
        <v>#REF!</v>
      </c>
      <c r="O147" s="78" t="e">
        <f t="shared" si="477"/>
        <v>#REF!</v>
      </c>
      <c r="P147" s="86" t="e">
        <f t="shared" si="478"/>
        <v>#REF!</v>
      </c>
      <c r="Q147" s="78" t="e">
        <f t="shared" si="479"/>
        <v>#REF!</v>
      </c>
      <c r="R147" s="524" t="e">
        <f t="shared" si="480"/>
        <v>#REF!</v>
      </c>
    </row>
    <row r="148" spans="1:18">
      <c r="A148" s="1292"/>
      <c r="B148" s="1334"/>
      <c r="C148" s="1308"/>
      <c r="D148" s="608" t="s">
        <v>16</v>
      </c>
      <c r="E148" s="15">
        <f>E147/E146</f>
        <v>0.28686667712808428</v>
      </c>
      <c r="F148" s="15">
        <f>F147/F146</f>
        <v>0.28906710002673736</v>
      </c>
      <c r="G148" s="11">
        <f>G147/G146</f>
        <v>0.31047155179820002</v>
      </c>
      <c r="H148" s="452"/>
      <c r="I148" s="453">
        <f t="shared" ref="I148" si="482">G148-F148</f>
        <v>2.1404451771462663E-2</v>
      </c>
      <c r="J148" s="454"/>
      <c r="K148" s="453">
        <f t="shared" ref="K148" si="483">G148-E148</f>
        <v>2.3604874670115739E-2</v>
      </c>
      <c r="L148" s="19" t="e">
        <f>L147/L146</f>
        <v>#REF!</v>
      </c>
      <c r="M148" s="11" t="e">
        <f>M147/M146</f>
        <v>#REF!</v>
      </c>
      <c r="N148" s="11" t="e">
        <f>N147/N146</f>
        <v>#REF!</v>
      </c>
      <c r="O148" s="452"/>
      <c r="P148" s="453" t="e">
        <f t="shared" ref="P148" si="484">N148-M148</f>
        <v>#REF!</v>
      </c>
      <c r="Q148" s="454"/>
      <c r="R148" s="571" t="e">
        <f t="shared" ref="R148" si="485">N148-L148</f>
        <v>#REF!</v>
      </c>
    </row>
    <row r="149" spans="1:18">
      <c r="A149" s="1292"/>
      <c r="B149" s="1334"/>
      <c r="C149" s="1307" t="s">
        <v>17</v>
      </c>
      <c r="D149" s="608" t="s">
        <v>14</v>
      </c>
      <c r="E149" s="9">
        <f>E129+E139</f>
        <v>1368.951</v>
      </c>
      <c r="F149" s="9">
        <f>F129+F139</f>
        <v>1237.7769437398388</v>
      </c>
      <c r="G149" s="9">
        <f>G129+G139</f>
        <v>1328.9589381820306</v>
      </c>
      <c r="H149" s="78">
        <f t="shared" ref="H149" si="486">G149-F149</f>
        <v>91.181994442191808</v>
      </c>
      <c r="I149" s="86">
        <f t="shared" ref="I149" si="487">IF(F149=0," ",H149/F149)</f>
        <v>7.3665933836748562E-2</v>
      </c>
      <c r="J149" s="78">
        <f t="shared" ref="J149" si="488">G149-E149</f>
        <v>-39.992061817969443</v>
      </c>
      <c r="K149" s="86">
        <f t="shared" ref="K149" si="489">IF(E149=0," ",J149/E149)</f>
        <v>-2.9213654702008648E-2</v>
      </c>
      <c r="L149" s="18" t="e">
        <f>E149+'Февраль 2013'!L149</f>
        <v>#REF!</v>
      </c>
      <c r="M149" s="18" t="e">
        <f>F149+'Февраль 2013'!M149</f>
        <v>#REF!</v>
      </c>
      <c r="N149" s="18" t="e">
        <f>G149+'Февраль 2013'!N149</f>
        <v>#REF!</v>
      </c>
      <c r="O149" s="78" t="e">
        <f t="shared" ref="O149" si="490">N149-M149</f>
        <v>#REF!</v>
      </c>
      <c r="P149" s="86" t="e">
        <f t="shared" ref="P149" si="491">IF(M149=0," ",O149/M149)</f>
        <v>#REF!</v>
      </c>
      <c r="Q149" s="78" t="e">
        <f t="shared" ref="Q149" si="492">N149-L149</f>
        <v>#REF!</v>
      </c>
      <c r="R149" s="524" t="e">
        <f t="shared" ref="R149" si="493">IF(L149=0," ",Q149/L149)</f>
        <v>#REF!</v>
      </c>
    </row>
    <row r="150" spans="1:18">
      <c r="A150" s="1292"/>
      <c r="B150" s="1334"/>
      <c r="C150" s="1308"/>
      <c r="D150" s="608" t="s">
        <v>16</v>
      </c>
      <c r="E150" s="11">
        <f>E149/E146</f>
        <v>0.27021071861056584</v>
      </c>
      <c r="F150" s="11">
        <f>F149/F146</f>
        <v>0.25084442870485119</v>
      </c>
      <c r="G150" s="244">
        <f>G149/G146</f>
        <v>0.25038075218699563</v>
      </c>
      <c r="H150" s="452"/>
      <c r="I150" s="453">
        <f t="shared" ref="I150" si="494">G150-F150</f>
        <v>-4.6367651785556019E-4</v>
      </c>
      <c r="J150" s="454"/>
      <c r="K150" s="453">
        <f t="shared" ref="K150" si="495">G150-E150</f>
        <v>-1.9829966423570211E-2</v>
      </c>
      <c r="L150" s="19" t="e">
        <f>L149/L146</f>
        <v>#REF!</v>
      </c>
      <c r="M150" s="11" t="e">
        <f>M149/M146</f>
        <v>#REF!</v>
      </c>
      <c r="N150" s="11" t="e">
        <f>N149/N146</f>
        <v>#REF!</v>
      </c>
      <c r="O150" s="452"/>
      <c r="P150" s="453" t="e">
        <f t="shared" ref="P150" si="496">N150-M150</f>
        <v>#REF!</v>
      </c>
      <c r="Q150" s="454"/>
      <c r="R150" s="571" t="e">
        <f t="shared" ref="R150" si="497">N150-L150</f>
        <v>#REF!</v>
      </c>
    </row>
    <row r="151" spans="1:18">
      <c r="A151" s="1292"/>
      <c r="B151" s="1334"/>
      <c r="C151" s="1307" t="s">
        <v>18</v>
      </c>
      <c r="D151" s="608" t="s">
        <v>14</v>
      </c>
      <c r="E151" s="9">
        <f>E131+E141</f>
        <v>83.884999999999962</v>
      </c>
      <c r="F151" s="9">
        <f>F147-F149</f>
        <v>188.60750280423372</v>
      </c>
      <c r="G151" s="9">
        <f>G131+G141</f>
        <v>318.94706181796948</v>
      </c>
      <c r="H151" s="78">
        <f t="shared" ref="H151" si="498">G151-F151</f>
        <v>130.33955901373577</v>
      </c>
      <c r="I151" s="86">
        <f t="shared" ref="I151" si="499">IF(F151=0," ",H151/F151)</f>
        <v>0.69106242899055026</v>
      </c>
      <c r="J151" s="78">
        <f t="shared" ref="J151" si="500">G151-E151</f>
        <v>235.06206181796952</v>
      </c>
      <c r="K151" s="86">
        <f t="shared" ref="K151" si="501">IF(E151=0," ",J151/E151)</f>
        <v>2.8021942161050202</v>
      </c>
      <c r="L151" s="18" t="e">
        <f>E151+'Февраль 2013'!L151</f>
        <v>#REF!</v>
      </c>
      <c r="M151" s="18" t="e">
        <f>F151+'Февраль 2013'!M151</f>
        <v>#REF!</v>
      </c>
      <c r="N151" s="18" t="e">
        <f>G151+'Февраль 2013'!N151</f>
        <v>#REF!</v>
      </c>
      <c r="O151" s="78" t="e">
        <f t="shared" ref="O151" si="502">N151-M151</f>
        <v>#REF!</v>
      </c>
      <c r="P151" s="86" t="e">
        <f t="shared" ref="P151" si="503">IF(M151=0," ",O151/M151)</f>
        <v>#REF!</v>
      </c>
      <c r="Q151" s="78" t="e">
        <f t="shared" ref="Q151" si="504">N151-L151</f>
        <v>#REF!</v>
      </c>
      <c r="R151" s="524" t="e">
        <f t="shared" ref="R151" si="505">IF(L151=0," ",Q151/L151)</f>
        <v>#REF!</v>
      </c>
    </row>
    <row r="152" spans="1:18">
      <c r="A152" s="1292"/>
      <c r="B152" s="1334"/>
      <c r="C152" s="1308"/>
      <c r="D152" s="608" t="s">
        <v>16</v>
      </c>
      <c r="E152" s="11">
        <v>-2.2134555818155408E-2</v>
      </c>
      <c r="F152" s="11">
        <f>F151/F146</f>
        <v>3.8222671321886156E-2</v>
      </c>
      <c r="G152" s="11">
        <f>G151/G146</f>
        <v>6.0090799611204414E-2</v>
      </c>
      <c r="H152" s="452"/>
      <c r="I152" s="453">
        <f t="shared" ref="I152" si="506">G152-F152</f>
        <v>2.1868128289318257E-2</v>
      </c>
      <c r="J152" s="454"/>
      <c r="K152" s="453">
        <f t="shared" ref="K152" si="507">G152-E152</f>
        <v>8.2225355429359825E-2</v>
      </c>
      <c r="L152" s="19" t="e">
        <f>L151/L146</f>
        <v>#REF!</v>
      </c>
      <c r="M152" s="11" t="e">
        <f>M151/M146</f>
        <v>#REF!</v>
      </c>
      <c r="N152" s="11" t="e">
        <f>N151/N146</f>
        <v>#REF!</v>
      </c>
      <c r="O152" s="452"/>
      <c r="P152" s="453" t="e">
        <f t="shared" ref="P152" si="508">N152-M152</f>
        <v>#REF!</v>
      </c>
      <c r="Q152" s="454"/>
      <c r="R152" s="571" t="e">
        <f t="shared" ref="R152" si="509">N152-L152</f>
        <v>#REF!</v>
      </c>
    </row>
    <row r="153" spans="1:18" ht="25.5" customHeight="1">
      <c r="A153" s="1292"/>
      <c r="B153" s="1334"/>
      <c r="C153" s="513" t="s">
        <v>111</v>
      </c>
      <c r="D153" s="608" t="s">
        <v>14</v>
      </c>
      <c r="E153" s="516">
        <f>E146-E147</f>
        <v>3612.9009999999998</v>
      </c>
      <c r="F153" s="514">
        <f>F146-F147</f>
        <v>3508.0561951344116</v>
      </c>
      <c r="G153" s="613">
        <f t="shared" ref="G153:G155" si="510">G133+G143</f>
        <v>3659.8460000000005</v>
      </c>
      <c r="H153" s="78">
        <f t="shared" ref="H153:H157" si="511">G153-F153</f>
        <v>151.78980486558885</v>
      </c>
      <c r="I153" s="86">
        <f t="shared" ref="I153:I157" si="512">IF(F153=0," ",H153/F153)</f>
        <v>4.3268920570918336E-2</v>
      </c>
      <c r="J153" s="78">
        <f t="shared" ref="J153:J157" si="513">G153-E153</f>
        <v>46.945000000000618</v>
      </c>
      <c r="K153" s="86">
        <f t="shared" ref="K153:K157" si="514">IF(E153=0," ",J153/E153)</f>
        <v>1.2993713362198582E-2</v>
      </c>
      <c r="L153" s="515" t="e">
        <f>E153+'Февраль 2013'!L153</f>
        <v>#REF!</v>
      </c>
      <c r="M153" s="515" t="e">
        <f>F153+'Февраль 2013'!M153</f>
        <v>#REF!</v>
      </c>
      <c r="N153" s="515" t="e">
        <f>G153+'Февраль 2013'!N153</f>
        <v>#REF!</v>
      </c>
      <c r="O153" s="78" t="e">
        <f t="shared" ref="O153:O157" si="515">N153-M153</f>
        <v>#REF!</v>
      </c>
      <c r="P153" s="86" t="e">
        <f t="shared" ref="P153:P157" si="516">IF(M153=0," ",O153/M153)</f>
        <v>#REF!</v>
      </c>
      <c r="Q153" s="78" t="e">
        <f t="shared" ref="Q153:Q157" si="517">N153-L153</f>
        <v>#REF!</v>
      </c>
      <c r="R153" s="524" t="e">
        <f t="shared" ref="R153:R157" si="518">IF(L153=0," ",Q153/L153)</f>
        <v>#REF!</v>
      </c>
    </row>
    <row r="154" spans="1:18" ht="25.5" customHeight="1">
      <c r="A154" s="1292"/>
      <c r="B154" s="1334"/>
      <c r="C154" s="518" t="s">
        <v>104</v>
      </c>
      <c r="D154" s="608" t="s">
        <v>14</v>
      </c>
      <c r="E154" s="516">
        <f>E134+E144</f>
        <v>17.338000000000001</v>
      </c>
      <c r="F154" s="516"/>
      <c r="G154" s="233">
        <f t="shared" si="510"/>
        <v>20.387</v>
      </c>
      <c r="H154" s="78">
        <f t="shared" si="511"/>
        <v>20.387</v>
      </c>
      <c r="I154" s="86" t="str">
        <f t="shared" si="512"/>
        <v xml:space="preserve"> </v>
      </c>
      <c r="J154" s="78">
        <f t="shared" si="513"/>
        <v>3.0489999999999995</v>
      </c>
      <c r="K154" s="86">
        <f t="shared" si="514"/>
        <v>0.17585650017303031</v>
      </c>
      <c r="L154" s="516" t="e">
        <f>E154+'Февраль 2013'!L154</f>
        <v>#REF!</v>
      </c>
      <c r="M154" s="516" t="e">
        <f>F154+'Февраль 2013'!M154</f>
        <v>#REF!</v>
      </c>
      <c r="N154" s="516" t="e">
        <f>G154+'Февраль 2013'!N154</f>
        <v>#REF!</v>
      </c>
      <c r="O154" s="78" t="e">
        <f t="shared" si="515"/>
        <v>#REF!</v>
      </c>
      <c r="P154" s="86" t="e">
        <f t="shared" si="516"/>
        <v>#REF!</v>
      </c>
      <c r="Q154" s="78" t="e">
        <f t="shared" si="517"/>
        <v>#REF!</v>
      </c>
      <c r="R154" s="524" t="e">
        <f t="shared" si="518"/>
        <v>#REF!</v>
      </c>
    </row>
    <row r="155" spans="1:18" ht="25.5" customHeight="1" thickBot="1">
      <c r="A155" s="1293"/>
      <c r="B155" s="1335"/>
      <c r="C155" s="525" t="s">
        <v>106</v>
      </c>
      <c r="D155" s="526" t="s">
        <v>14</v>
      </c>
      <c r="E155" s="527">
        <f>E153-E154</f>
        <v>3595.5629999999996</v>
      </c>
      <c r="F155" s="527">
        <f>F153-F154</f>
        <v>3508.0561951344116</v>
      </c>
      <c r="G155" s="611">
        <f t="shared" si="510"/>
        <v>3639.4590000000003</v>
      </c>
      <c r="H155" s="78">
        <f t="shared" si="511"/>
        <v>131.40280486558868</v>
      </c>
      <c r="I155" s="86">
        <f t="shared" si="512"/>
        <v>3.7457440119642658E-2</v>
      </c>
      <c r="J155" s="78">
        <f t="shared" si="513"/>
        <v>43.89600000000064</v>
      </c>
      <c r="K155" s="86">
        <f t="shared" si="514"/>
        <v>1.2208380161883033E-2</v>
      </c>
      <c r="L155" s="527" t="e">
        <f>E155+'Февраль 2013'!L155</f>
        <v>#REF!</v>
      </c>
      <c r="M155" s="527" t="e">
        <f>F155+'Февраль 2013'!M155</f>
        <v>#REF!</v>
      </c>
      <c r="N155" s="527" t="e">
        <f>G155+'Февраль 2013'!N155</f>
        <v>#REF!</v>
      </c>
      <c r="O155" s="78" t="e">
        <f t="shared" si="515"/>
        <v>#REF!</v>
      </c>
      <c r="P155" s="86" t="e">
        <f t="shared" si="516"/>
        <v>#REF!</v>
      </c>
      <c r="Q155" s="78" t="e">
        <f t="shared" si="517"/>
        <v>#REF!</v>
      </c>
      <c r="R155" s="524" t="e">
        <f t="shared" si="518"/>
        <v>#REF!</v>
      </c>
    </row>
    <row r="156" spans="1:18" ht="22.5" customHeight="1">
      <c r="A156" s="1291">
        <v>13</v>
      </c>
      <c r="B156" s="1330" t="s">
        <v>11</v>
      </c>
      <c r="C156" s="519" t="s">
        <v>19</v>
      </c>
      <c r="D156" s="519" t="s">
        <v>14</v>
      </c>
      <c r="E156" s="521">
        <v>3293.0010000000002</v>
      </c>
      <c r="F156" s="520">
        <v>3138.6885462882101</v>
      </c>
      <c r="G156" s="520">
        <f>G157+G163</f>
        <v>3620.1019999999999</v>
      </c>
      <c r="H156" s="78">
        <f t="shared" si="511"/>
        <v>481.41345371178977</v>
      </c>
      <c r="I156" s="86">
        <f t="shared" si="512"/>
        <v>0.15338044747418655</v>
      </c>
      <c r="J156" s="78">
        <f t="shared" si="513"/>
        <v>327.10099999999966</v>
      </c>
      <c r="K156" s="86">
        <f t="shared" si="514"/>
        <v>9.9332189695660475E-2</v>
      </c>
      <c r="L156" s="522" t="e">
        <f>E156+'Февраль 2013'!L156</f>
        <v>#REF!</v>
      </c>
      <c r="M156" s="522" t="e">
        <f>F156+'Февраль 2013'!M156</f>
        <v>#REF!</v>
      </c>
      <c r="N156" s="522" t="e">
        <f>G156+'Февраль 2013'!N156</f>
        <v>#REF!</v>
      </c>
      <c r="O156" s="534" t="e">
        <f t="shared" si="515"/>
        <v>#REF!</v>
      </c>
      <c r="P156" s="535" t="e">
        <f t="shared" si="516"/>
        <v>#REF!</v>
      </c>
      <c r="Q156" s="534" t="e">
        <f t="shared" si="517"/>
        <v>#REF!</v>
      </c>
      <c r="R156" s="536" t="e">
        <f t="shared" si="518"/>
        <v>#REF!</v>
      </c>
    </row>
    <row r="157" spans="1:18">
      <c r="A157" s="1292"/>
      <c r="B157" s="1331"/>
      <c r="C157" s="1307" t="s">
        <v>15</v>
      </c>
      <c r="D157" s="608" t="s">
        <v>14</v>
      </c>
      <c r="E157" s="9">
        <v>407.233</v>
      </c>
      <c r="F157" s="9">
        <v>432.98919688067986</v>
      </c>
      <c r="G157" s="9">
        <v>546.09699999999998</v>
      </c>
      <c r="H157" s="78">
        <f t="shared" si="511"/>
        <v>113.10780311932012</v>
      </c>
      <c r="I157" s="86">
        <f t="shared" si="512"/>
        <v>0.26122546228443105</v>
      </c>
      <c r="J157" s="78">
        <f t="shared" si="513"/>
        <v>138.86399999999998</v>
      </c>
      <c r="K157" s="86">
        <f t="shared" si="514"/>
        <v>0.3409939764213607</v>
      </c>
      <c r="L157" s="13" t="e">
        <f>E157+'Февраль 2013'!L157</f>
        <v>#REF!</v>
      </c>
      <c r="M157" s="13" t="e">
        <f>F157+'Февраль 2013'!M157</f>
        <v>#REF!</v>
      </c>
      <c r="N157" s="13" t="e">
        <f>G157+'Февраль 2013'!N157</f>
        <v>#REF!</v>
      </c>
      <c r="O157" s="78" t="e">
        <f t="shared" si="515"/>
        <v>#REF!</v>
      </c>
      <c r="P157" s="86" t="e">
        <f t="shared" si="516"/>
        <v>#REF!</v>
      </c>
      <c r="Q157" s="78" t="e">
        <f t="shared" si="517"/>
        <v>#REF!</v>
      </c>
      <c r="R157" s="524" t="e">
        <f t="shared" si="518"/>
        <v>#REF!</v>
      </c>
    </row>
    <row r="158" spans="1:18">
      <c r="A158" s="1292"/>
      <c r="B158" s="1331"/>
      <c r="C158" s="1308"/>
      <c r="D158" s="608" t="s">
        <v>16</v>
      </c>
      <c r="E158" s="15">
        <f>E157/E156</f>
        <v>0.12366622421311138</v>
      </c>
      <c r="F158" s="15">
        <f>F157/F156</f>
        <v>0.13795226588911783</v>
      </c>
      <c r="G158" s="11">
        <f>G157/G156</f>
        <v>0.15085127435635792</v>
      </c>
      <c r="H158" s="452"/>
      <c r="I158" s="453">
        <f t="shared" ref="I158" si="519">G158-F158</f>
        <v>1.2899008467240097E-2</v>
      </c>
      <c r="J158" s="454"/>
      <c r="K158" s="453">
        <f t="shared" ref="K158" si="520">G158-E158</f>
        <v>2.7185050143246542E-2</v>
      </c>
      <c r="L158" s="19" t="e">
        <f>L157/L156</f>
        <v>#REF!</v>
      </c>
      <c r="M158" s="11" t="e">
        <f>M157/M156</f>
        <v>#REF!</v>
      </c>
      <c r="N158" s="11" t="e">
        <f>N157/N156</f>
        <v>#REF!</v>
      </c>
      <c r="O158" s="452"/>
      <c r="P158" s="453" t="e">
        <f t="shared" ref="P158" si="521">N158-M158</f>
        <v>#REF!</v>
      </c>
      <c r="Q158" s="454"/>
      <c r="R158" s="571" t="e">
        <f t="shared" ref="R158" si="522">N158-L158</f>
        <v>#REF!</v>
      </c>
    </row>
    <row r="159" spans="1:18">
      <c r="A159" s="1292"/>
      <c r="B159" s="1331"/>
      <c r="C159" s="1307" t="s">
        <v>17</v>
      </c>
      <c r="D159" s="608" t="s">
        <v>14</v>
      </c>
      <c r="E159" s="9">
        <v>460.56599999999997</v>
      </c>
      <c r="F159" s="9">
        <v>375.73604092911404</v>
      </c>
      <c r="G159" s="9">
        <f>F160*G156</f>
        <v>433.36660301900082</v>
      </c>
      <c r="H159" s="78">
        <f t="shared" ref="H159" si="523">G159-F159</f>
        <v>57.63056208988678</v>
      </c>
      <c r="I159" s="86">
        <f t="shared" ref="I159" si="524">IF(F159=0," ",H159/F159)</f>
        <v>0.15338044747418653</v>
      </c>
      <c r="J159" s="78">
        <f t="shared" ref="J159" si="525">G159-E159</f>
        <v>-27.199396980999154</v>
      </c>
      <c r="K159" s="86">
        <f t="shared" ref="K159" si="526">IF(E159=0," ",J159/E159)</f>
        <v>-5.9056458750752674E-2</v>
      </c>
      <c r="L159" s="18" t="e">
        <f>E159+'Февраль 2013'!L159</f>
        <v>#REF!</v>
      </c>
      <c r="M159" s="18" t="e">
        <f>F159+'Февраль 2013'!M159</f>
        <v>#REF!</v>
      </c>
      <c r="N159" s="18" t="e">
        <f>G159+'Февраль 2013'!N159</f>
        <v>#REF!</v>
      </c>
      <c r="O159" s="78" t="e">
        <f t="shared" ref="O159" si="527">N159-M159</f>
        <v>#REF!</v>
      </c>
      <c r="P159" s="86" t="e">
        <f t="shared" ref="P159" si="528">IF(M159=0," ",O159/M159)</f>
        <v>#REF!</v>
      </c>
      <c r="Q159" s="78" t="e">
        <f t="shared" ref="Q159" si="529">N159-L159</f>
        <v>#REF!</v>
      </c>
      <c r="R159" s="524" t="e">
        <f t="shared" ref="R159" si="530">IF(L159=0," ",Q159/L159)</f>
        <v>#REF!</v>
      </c>
    </row>
    <row r="160" spans="1:18">
      <c r="A160" s="1292"/>
      <c r="B160" s="1331"/>
      <c r="C160" s="1308"/>
      <c r="D160" s="608" t="s">
        <v>16</v>
      </c>
      <c r="E160" s="11">
        <f>E159/E156</f>
        <v>0.13986208932217145</v>
      </c>
      <c r="F160" s="11">
        <f>F159/F156</f>
        <v>0.11971115814388679</v>
      </c>
      <c r="G160" s="244">
        <f>G159/G156</f>
        <v>0.11971115814388679</v>
      </c>
      <c r="H160" s="452"/>
      <c r="I160" s="453">
        <f t="shared" ref="I160" si="531">G160-F160</f>
        <v>0</v>
      </c>
      <c r="J160" s="454"/>
      <c r="K160" s="453">
        <f t="shared" ref="K160" si="532">G160-E160</f>
        <v>-2.0150931178284662E-2</v>
      </c>
      <c r="L160" s="19" t="e">
        <f>L159/L156</f>
        <v>#REF!</v>
      </c>
      <c r="M160" s="11" t="e">
        <f>M159/M156</f>
        <v>#REF!</v>
      </c>
      <c r="N160" s="11" t="e">
        <f>N159/N156</f>
        <v>#REF!</v>
      </c>
      <c r="O160" s="452"/>
      <c r="P160" s="453" t="e">
        <f t="shared" ref="P160" si="533">N160-M160</f>
        <v>#REF!</v>
      </c>
      <c r="Q160" s="454"/>
      <c r="R160" s="571" t="e">
        <f t="shared" ref="R160" si="534">N160-L160</f>
        <v>#REF!</v>
      </c>
    </row>
    <row r="161" spans="1:18">
      <c r="A161" s="1292"/>
      <c r="B161" s="1331"/>
      <c r="C161" s="1307" t="s">
        <v>18</v>
      </c>
      <c r="D161" s="608" t="s">
        <v>14</v>
      </c>
      <c r="E161" s="9">
        <v>-53.33299999999997</v>
      </c>
      <c r="F161" s="9">
        <f>F157-F159</f>
        <v>57.253155951565816</v>
      </c>
      <c r="G161" s="9">
        <f>G157-G159</f>
        <v>112.73039698099916</v>
      </c>
      <c r="H161" s="78">
        <f t="shared" ref="H161" si="535">G161-F161</f>
        <v>55.477241029433344</v>
      </c>
      <c r="I161" s="86">
        <f t="shared" ref="I161" si="536">IF(F161=0," ",H161/F161)</f>
        <v>0.9689813619421288</v>
      </c>
      <c r="J161" s="78">
        <f t="shared" ref="J161" si="537">G161-E161</f>
        <v>166.06339698099913</v>
      </c>
      <c r="K161" s="86">
        <f t="shared" ref="K161" si="538">IF(E161=0," ",J161/E161)</f>
        <v>-3.1137081540696983</v>
      </c>
      <c r="L161" s="18" t="e">
        <f>E161+'Февраль 2013'!L161</f>
        <v>#REF!</v>
      </c>
      <c r="M161" s="18" t="e">
        <f>F161+'Февраль 2013'!M161</f>
        <v>#REF!</v>
      </c>
      <c r="N161" s="18" t="e">
        <f>G161+'Февраль 2013'!N161</f>
        <v>#REF!</v>
      </c>
      <c r="O161" s="78" t="e">
        <f t="shared" ref="O161" si="539">N161-M161</f>
        <v>#REF!</v>
      </c>
      <c r="P161" s="86" t="e">
        <f t="shared" ref="P161" si="540">IF(M161=0," ",O161/M161)</f>
        <v>#REF!</v>
      </c>
      <c r="Q161" s="78" t="e">
        <f t="shared" ref="Q161" si="541">N161-L161</f>
        <v>#REF!</v>
      </c>
      <c r="R161" s="524" t="e">
        <f t="shared" ref="R161" si="542">IF(L161=0," ",Q161/L161)</f>
        <v>#REF!</v>
      </c>
    </row>
    <row r="162" spans="1:18">
      <c r="A162" s="1292"/>
      <c r="B162" s="1331"/>
      <c r="C162" s="1308"/>
      <c r="D162" s="608" t="s">
        <v>16</v>
      </c>
      <c r="E162" s="11">
        <v>-2.2134555818155408E-2</v>
      </c>
      <c r="F162" s="11">
        <f>F161/F156</f>
        <v>1.824110774523104E-2</v>
      </c>
      <c r="G162" s="11">
        <f>G161/G156</f>
        <v>3.114011621247113E-2</v>
      </c>
      <c r="H162" s="452"/>
      <c r="I162" s="453">
        <f t="shared" ref="I162" si="543">G162-F162</f>
        <v>1.289900846724009E-2</v>
      </c>
      <c r="J162" s="454"/>
      <c r="K162" s="453">
        <f t="shared" ref="K162" si="544">G162-E162</f>
        <v>5.3274672030626538E-2</v>
      </c>
      <c r="L162" s="19" t="e">
        <f>L161/L156</f>
        <v>#REF!</v>
      </c>
      <c r="M162" s="11" t="e">
        <f>M161/M156</f>
        <v>#REF!</v>
      </c>
      <c r="N162" s="11" t="e">
        <f>N161/N156</f>
        <v>#REF!</v>
      </c>
      <c r="O162" s="452"/>
      <c r="P162" s="453" t="e">
        <f t="shared" ref="P162" si="545">N162-M162</f>
        <v>#REF!</v>
      </c>
      <c r="Q162" s="454"/>
      <c r="R162" s="571" t="e">
        <f t="shared" ref="R162" si="546">N162-L162</f>
        <v>#REF!</v>
      </c>
    </row>
    <row r="163" spans="1:18" ht="25.5" customHeight="1">
      <c r="A163" s="1292"/>
      <c r="B163" s="1331"/>
      <c r="C163" s="513" t="s">
        <v>111</v>
      </c>
      <c r="D163" s="608" t="s">
        <v>14</v>
      </c>
      <c r="E163" s="516">
        <f>E156-E157</f>
        <v>2885.768</v>
      </c>
      <c r="F163" s="514">
        <f>F156-F157</f>
        <v>2705.6993494075305</v>
      </c>
      <c r="G163" s="613">
        <f>G164+G165</f>
        <v>3074.0050000000001</v>
      </c>
      <c r="H163" s="78">
        <f t="shared" ref="H163:H167" si="547">G163-F163</f>
        <v>368.30565059246965</v>
      </c>
      <c r="I163" s="86">
        <f t="shared" ref="I163:I167" si="548">IF(F163=0," ",H163/F163)</f>
        <v>0.13612216400655081</v>
      </c>
      <c r="J163" s="78">
        <f t="shared" ref="J163:J167" si="549">G163-E163</f>
        <v>188.23700000000008</v>
      </c>
      <c r="K163" s="86">
        <f t="shared" ref="K163:K167" si="550">IF(E163=0," ",J163/E163)</f>
        <v>6.5229429392799451E-2</v>
      </c>
      <c r="L163" s="515" t="e">
        <f>E163+'Февраль 2013'!L163</f>
        <v>#REF!</v>
      </c>
      <c r="M163" s="515" t="e">
        <f>F163+'Февраль 2013'!M163</f>
        <v>#REF!</v>
      </c>
      <c r="N163" s="515" t="e">
        <f>G163+'Февраль 2013'!N163</f>
        <v>#REF!</v>
      </c>
      <c r="O163" s="78" t="e">
        <f t="shared" ref="O163:O167" si="551">N163-M163</f>
        <v>#REF!</v>
      </c>
      <c r="P163" s="86" t="e">
        <f t="shared" ref="P163:P167" si="552">IF(M163=0," ",O163/M163)</f>
        <v>#REF!</v>
      </c>
      <c r="Q163" s="78" t="e">
        <f t="shared" ref="Q163:Q167" si="553">N163-L163</f>
        <v>#REF!</v>
      </c>
      <c r="R163" s="524" t="e">
        <f t="shared" ref="R163:R167" si="554">IF(L163=0," ",Q163/L163)</f>
        <v>#REF!</v>
      </c>
    </row>
    <row r="164" spans="1:18" ht="25.5" customHeight="1">
      <c r="A164" s="1292"/>
      <c r="B164" s="1331"/>
      <c r="C164" s="518" t="s">
        <v>104</v>
      </c>
      <c r="D164" s="608" t="s">
        <v>14</v>
      </c>
      <c r="E164" s="516">
        <v>0</v>
      </c>
      <c r="F164" s="516"/>
      <c r="G164" s="233"/>
      <c r="H164" s="78">
        <f t="shared" si="547"/>
        <v>0</v>
      </c>
      <c r="I164" s="86" t="str">
        <f t="shared" si="548"/>
        <v xml:space="preserve"> </v>
      </c>
      <c r="J164" s="78">
        <f t="shared" si="549"/>
        <v>0</v>
      </c>
      <c r="K164" s="86" t="str">
        <f t="shared" si="550"/>
        <v xml:space="preserve"> </v>
      </c>
      <c r="L164" s="516" t="e">
        <f>E164+'Февраль 2013'!L164</f>
        <v>#REF!</v>
      </c>
      <c r="M164" s="516" t="e">
        <f>F164+'Февраль 2013'!M164</f>
        <v>#REF!</v>
      </c>
      <c r="N164" s="516" t="e">
        <f>G164+'Февраль 2013'!N164</f>
        <v>#REF!</v>
      </c>
      <c r="O164" s="78" t="e">
        <f t="shared" si="551"/>
        <v>#REF!</v>
      </c>
      <c r="P164" s="86" t="e">
        <f t="shared" si="552"/>
        <v>#REF!</v>
      </c>
      <c r="Q164" s="78" t="e">
        <f t="shared" si="553"/>
        <v>#REF!</v>
      </c>
      <c r="R164" s="524" t="e">
        <f t="shared" si="554"/>
        <v>#REF!</v>
      </c>
    </row>
    <row r="165" spans="1:18" ht="25.5" customHeight="1" thickBot="1">
      <c r="A165" s="1293"/>
      <c r="B165" s="1332"/>
      <c r="C165" s="525" t="s">
        <v>106</v>
      </c>
      <c r="D165" s="526" t="s">
        <v>14</v>
      </c>
      <c r="E165" s="527">
        <f>E163-E164</f>
        <v>2885.768</v>
      </c>
      <c r="F165" s="527">
        <f>F163-F164</f>
        <v>2705.6993494075305</v>
      </c>
      <c r="G165" s="611">
        <v>3074.0050000000001</v>
      </c>
      <c r="H165" s="78">
        <f t="shared" si="547"/>
        <v>368.30565059246965</v>
      </c>
      <c r="I165" s="86">
        <f t="shared" si="548"/>
        <v>0.13612216400655081</v>
      </c>
      <c r="J165" s="78">
        <f t="shared" si="549"/>
        <v>188.23700000000008</v>
      </c>
      <c r="K165" s="86">
        <f t="shared" si="550"/>
        <v>6.5229429392799451E-2</v>
      </c>
      <c r="L165" s="527" t="e">
        <f>E165+'Февраль 2013'!L165</f>
        <v>#REF!</v>
      </c>
      <c r="M165" s="527" t="e">
        <f>F165+'Февраль 2013'!M165</f>
        <v>#REF!</v>
      </c>
      <c r="N165" s="527" t="e">
        <f>G165+'Февраль 2013'!N165</f>
        <v>#REF!</v>
      </c>
      <c r="O165" s="78" t="e">
        <f t="shared" si="551"/>
        <v>#REF!</v>
      </c>
      <c r="P165" s="86" t="e">
        <f t="shared" si="552"/>
        <v>#REF!</v>
      </c>
      <c r="Q165" s="78" t="e">
        <f t="shared" si="553"/>
        <v>#REF!</v>
      </c>
      <c r="R165" s="524" t="e">
        <f t="shared" si="554"/>
        <v>#REF!</v>
      </c>
    </row>
    <row r="166" spans="1:18" ht="22.5" customHeight="1">
      <c r="A166" s="1291">
        <v>14</v>
      </c>
      <c r="B166" s="1330" t="s">
        <v>25</v>
      </c>
      <c r="C166" s="519" t="s">
        <v>19</v>
      </c>
      <c r="D166" s="519" t="s">
        <v>14</v>
      </c>
      <c r="E166" s="521">
        <v>4150.58</v>
      </c>
      <c r="F166" s="520">
        <v>4098.8531526140541</v>
      </c>
      <c r="G166" s="520">
        <f>G167+G173</f>
        <v>4282.18</v>
      </c>
      <c r="H166" s="78">
        <f t="shared" si="547"/>
        <v>183.32684738594617</v>
      </c>
      <c r="I166" s="86">
        <f t="shared" si="548"/>
        <v>4.472637602765276E-2</v>
      </c>
      <c r="J166" s="78">
        <f t="shared" si="549"/>
        <v>131.60000000000036</v>
      </c>
      <c r="K166" s="86">
        <f t="shared" si="550"/>
        <v>3.1706412115897142E-2</v>
      </c>
      <c r="L166" s="522" t="e">
        <f>E166+'Февраль 2013'!L166</f>
        <v>#REF!</v>
      </c>
      <c r="M166" s="522" t="e">
        <f>F166+'Февраль 2013'!M166</f>
        <v>#REF!</v>
      </c>
      <c r="N166" s="522" t="e">
        <f>G166+'Февраль 2013'!N166</f>
        <v>#REF!</v>
      </c>
      <c r="O166" s="534" t="e">
        <f t="shared" si="551"/>
        <v>#REF!</v>
      </c>
      <c r="P166" s="535" t="e">
        <f t="shared" si="552"/>
        <v>#REF!</v>
      </c>
      <c r="Q166" s="534" t="e">
        <f t="shared" si="553"/>
        <v>#REF!</v>
      </c>
      <c r="R166" s="536" t="e">
        <f t="shared" si="554"/>
        <v>#REF!</v>
      </c>
    </row>
    <row r="167" spans="1:18">
      <c r="A167" s="1292"/>
      <c r="B167" s="1331"/>
      <c r="C167" s="1307" t="s">
        <v>15</v>
      </c>
      <c r="D167" s="608" t="s">
        <v>14</v>
      </c>
      <c r="E167" s="9">
        <v>886.90499999999997</v>
      </c>
      <c r="F167" s="9">
        <v>695.37755261405334</v>
      </c>
      <c r="G167" s="9">
        <v>945.95699999999999</v>
      </c>
      <c r="H167" s="78">
        <f t="shared" si="547"/>
        <v>250.57944738594665</v>
      </c>
      <c r="I167" s="86">
        <f t="shared" si="548"/>
        <v>0.36035021039142257</v>
      </c>
      <c r="J167" s="78">
        <f t="shared" si="549"/>
        <v>59.052000000000021</v>
      </c>
      <c r="K167" s="86">
        <f t="shared" si="550"/>
        <v>6.6582102930979103E-2</v>
      </c>
      <c r="L167" s="13" t="e">
        <f>E167+'Февраль 2013'!L167</f>
        <v>#REF!</v>
      </c>
      <c r="M167" s="13" t="e">
        <f>F167+'Февраль 2013'!M167</f>
        <v>#REF!</v>
      </c>
      <c r="N167" s="13" t="e">
        <f>G167+'Февраль 2013'!N167</f>
        <v>#REF!</v>
      </c>
      <c r="O167" s="78" t="e">
        <f t="shared" si="551"/>
        <v>#REF!</v>
      </c>
      <c r="P167" s="86" t="e">
        <f t="shared" si="552"/>
        <v>#REF!</v>
      </c>
      <c r="Q167" s="78" t="e">
        <f t="shared" si="553"/>
        <v>#REF!</v>
      </c>
      <c r="R167" s="524" t="e">
        <f t="shared" si="554"/>
        <v>#REF!</v>
      </c>
    </row>
    <row r="168" spans="1:18">
      <c r="A168" s="1292"/>
      <c r="B168" s="1331"/>
      <c r="C168" s="1308"/>
      <c r="D168" s="608" t="s">
        <v>16</v>
      </c>
      <c r="E168" s="15">
        <f>E167/E166</f>
        <v>0.21368218417666929</v>
      </c>
      <c r="F168" s="15">
        <f>F167/F166</f>
        <v>0.16965173591802735</v>
      </c>
      <c r="G168" s="11">
        <f>G167/G166</f>
        <v>0.220905473380381</v>
      </c>
      <c r="H168" s="452"/>
      <c r="I168" s="453">
        <f t="shared" ref="I168" si="555">G168-F168</f>
        <v>5.1253737462353649E-2</v>
      </c>
      <c r="J168" s="454"/>
      <c r="K168" s="453">
        <f t="shared" ref="K168" si="556">G168-E168</f>
        <v>7.223289203711708E-3</v>
      </c>
      <c r="L168" s="19" t="e">
        <f>L167/L166</f>
        <v>#REF!</v>
      </c>
      <c r="M168" s="11" t="e">
        <f>M167/M166</f>
        <v>#REF!</v>
      </c>
      <c r="N168" s="11" t="e">
        <f>N167/N166</f>
        <v>#REF!</v>
      </c>
      <c r="O168" s="452"/>
      <c r="P168" s="453" t="e">
        <f t="shared" ref="P168" si="557">N168-M168</f>
        <v>#REF!</v>
      </c>
      <c r="Q168" s="454"/>
      <c r="R168" s="571" t="e">
        <f t="shared" ref="R168" si="558">N168-L168</f>
        <v>#REF!</v>
      </c>
    </row>
    <row r="169" spans="1:18">
      <c r="A169" s="1292"/>
      <c r="B169" s="1331"/>
      <c r="C169" s="1307" t="s">
        <v>17</v>
      </c>
      <c r="D169" s="608" t="s">
        <v>14</v>
      </c>
      <c r="E169" s="9">
        <v>929.35500000000002</v>
      </c>
      <c r="F169" s="9">
        <v>603.42939374116156</v>
      </c>
      <c r="G169" s="9">
        <f>F170*G166</f>
        <v>630.41860371176733</v>
      </c>
      <c r="H169" s="78">
        <f t="shared" ref="H169" si="559">G169-F169</f>
        <v>26.989209970605771</v>
      </c>
      <c r="I169" s="86">
        <f t="shared" ref="I169" si="560">IF(F169=0," ",H169/F169)</f>
        <v>4.472637602765283E-2</v>
      </c>
      <c r="J169" s="78">
        <f t="shared" ref="J169" si="561">G169-E169</f>
        <v>-298.93639628823269</v>
      </c>
      <c r="K169" s="86">
        <f t="shared" ref="K169" si="562">IF(E169=0," ",J169/E169)</f>
        <v>-0.32166007208034891</v>
      </c>
      <c r="L169" s="18" t="e">
        <f>E169+'Февраль 2013'!L169</f>
        <v>#REF!</v>
      </c>
      <c r="M169" s="18" t="e">
        <f>F169+'Февраль 2013'!M169</f>
        <v>#REF!</v>
      </c>
      <c r="N169" s="18" t="e">
        <f>G169+'Февраль 2013'!N169</f>
        <v>#REF!</v>
      </c>
      <c r="O169" s="78" t="e">
        <f t="shared" ref="O169" si="563">N169-M169</f>
        <v>#REF!</v>
      </c>
      <c r="P169" s="86" t="e">
        <f t="shared" ref="P169" si="564">IF(M169=0," ",O169/M169)</f>
        <v>#REF!</v>
      </c>
      <c r="Q169" s="78" t="e">
        <f t="shared" ref="Q169" si="565">N169-L169</f>
        <v>#REF!</v>
      </c>
      <c r="R169" s="524" t="e">
        <f t="shared" ref="R169" si="566">IF(L169=0," ",Q169/L169)</f>
        <v>#REF!</v>
      </c>
    </row>
    <row r="170" spans="1:18">
      <c r="A170" s="1292"/>
      <c r="B170" s="1331"/>
      <c r="C170" s="1308"/>
      <c r="D170" s="608" t="s">
        <v>16</v>
      </c>
      <c r="E170" s="11">
        <f>E169/E166</f>
        <v>0.22390967045569535</v>
      </c>
      <c r="F170" s="11">
        <f>F169/F166</f>
        <v>0.14721908086810159</v>
      </c>
      <c r="G170" s="244">
        <f>G169/G166</f>
        <v>0.14721908086810159</v>
      </c>
      <c r="H170" s="452"/>
      <c r="I170" s="453">
        <f t="shared" ref="I170" si="567">G170-F170</f>
        <v>0</v>
      </c>
      <c r="J170" s="454"/>
      <c r="K170" s="453">
        <f t="shared" ref="K170" si="568">G170-E170</f>
        <v>-7.6690589587593755E-2</v>
      </c>
      <c r="L170" s="19" t="e">
        <f>L169/L166</f>
        <v>#REF!</v>
      </c>
      <c r="M170" s="11" t="e">
        <f>M169/M166</f>
        <v>#REF!</v>
      </c>
      <c r="N170" s="11" t="e">
        <f>N169/N166</f>
        <v>#REF!</v>
      </c>
      <c r="O170" s="452"/>
      <c r="P170" s="453" t="e">
        <f t="shared" ref="P170" si="569">N170-M170</f>
        <v>#REF!</v>
      </c>
      <c r="Q170" s="454"/>
      <c r="R170" s="571" t="e">
        <f t="shared" ref="R170" si="570">N170-L170</f>
        <v>#REF!</v>
      </c>
    </row>
    <row r="171" spans="1:18">
      <c r="A171" s="1292"/>
      <c r="B171" s="1331"/>
      <c r="C171" s="1307" t="s">
        <v>18</v>
      </c>
      <c r="D171" s="608" t="s">
        <v>14</v>
      </c>
      <c r="E171" s="9">
        <v>-42.45</v>
      </c>
      <c r="F171" s="9">
        <f>F167-F169</f>
        <v>91.948158872891781</v>
      </c>
      <c r="G171" s="9">
        <f>G167-G169</f>
        <v>315.53839628823266</v>
      </c>
      <c r="H171" s="78">
        <f t="shared" ref="H171" si="571">G171-F171</f>
        <v>223.59023741534088</v>
      </c>
      <c r="I171" s="86">
        <f t="shared" ref="I171" si="572">IF(F171=0," ",H171/F171)</f>
        <v>2.4316989068201984</v>
      </c>
      <c r="J171" s="78">
        <f t="shared" ref="J171" si="573">G171-E171</f>
        <v>357.98839628823265</v>
      </c>
      <c r="K171" s="86">
        <f t="shared" ref="K171" si="574">IF(E171=0," ",J171/E171)</f>
        <v>-8.4331777688629597</v>
      </c>
      <c r="L171" s="18" t="e">
        <f>E171+'Февраль 2013'!L171</f>
        <v>#REF!</v>
      </c>
      <c r="M171" s="18" t="e">
        <f>F171+'Февраль 2013'!M171</f>
        <v>#REF!</v>
      </c>
      <c r="N171" s="18" t="e">
        <f>G171+'Февраль 2013'!N171</f>
        <v>#REF!</v>
      </c>
      <c r="O171" s="78" t="e">
        <f t="shared" ref="O171" si="575">N171-M171</f>
        <v>#REF!</v>
      </c>
      <c r="P171" s="86" t="e">
        <f t="shared" ref="P171" si="576">IF(M171=0," ",O171/M171)</f>
        <v>#REF!</v>
      </c>
      <c r="Q171" s="78" t="e">
        <f t="shared" ref="Q171" si="577">N171-L171</f>
        <v>#REF!</v>
      </c>
      <c r="R171" s="524" t="e">
        <f t="shared" ref="R171" si="578">IF(L171=0," ",Q171/L171)</f>
        <v>#REF!</v>
      </c>
    </row>
    <row r="172" spans="1:18">
      <c r="A172" s="1292"/>
      <c r="B172" s="1331"/>
      <c r="C172" s="1308"/>
      <c r="D172" s="608" t="s">
        <v>16</v>
      </c>
      <c r="E172" s="11">
        <v>-2.2134555818155408E-2</v>
      </c>
      <c r="F172" s="11">
        <f>F171/F166</f>
        <v>2.2432655049925761E-2</v>
      </c>
      <c r="G172" s="11">
        <f>G171/G166</f>
        <v>7.3686392512279403E-2</v>
      </c>
      <c r="H172" s="452"/>
      <c r="I172" s="453">
        <f t="shared" ref="I172" si="579">G172-F172</f>
        <v>5.1253737462353642E-2</v>
      </c>
      <c r="J172" s="454"/>
      <c r="K172" s="453">
        <f t="shared" ref="K172" si="580">G172-E172</f>
        <v>9.5820948330434808E-2</v>
      </c>
      <c r="L172" s="19" t="e">
        <f>L171/L166</f>
        <v>#REF!</v>
      </c>
      <c r="M172" s="11" t="e">
        <f>M171/M166</f>
        <v>#REF!</v>
      </c>
      <c r="N172" s="11" t="e">
        <f>N171/N166</f>
        <v>#REF!</v>
      </c>
      <c r="O172" s="452"/>
      <c r="P172" s="453" t="e">
        <f t="shared" ref="P172" si="581">N172-M172</f>
        <v>#REF!</v>
      </c>
      <c r="Q172" s="454"/>
      <c r="R172" s="571" t="e">
        <f t="shared" ref="R172" si="582">N172-L172</f>
        <v>#REF!</v>
      </c>
    </row>
    <row r="173" spans="1:18" ht="25.5" customHeight="1">
      <c r="A173" s="1292"/>
      <c r="B173" s="1331"/>
      <c r="C173" s="513" t="s">
        <v>111</v>
      </c>
      <c r="D173" s="608" t="s">
        <v>14</v>
      </c>
      <c r="E173" s="516">
        <f>E166-E167</f>
        <v>3263.6750000000002</v>
      </c>
      <c r="F173" s="514">
        <f>F166-F167</f>
        <v>3403.4756000000007</v>
      </c>
      <c r="G173" s="613">
        <f>G174+G175</f>
        <v>3336.223</v>
      </c>
      <c r="H173" s="78">
        <f t="shared" ref="H173:H177" si="583">G173-F173</f>
        <v>-67.252600000000712</v>
      </c>
      <c r="I173" s="86">
        <f t="shared" ref="I173:I177" si="584">IF(F173=0," ",H173/F173)</f>
        <v>-1.9759977124560759E-2</v>
      </c>
      <c r="J173" s="78">
        <f t="shared" ref="J173:J177" si="585">G173-E173</f>
        <v>72.547999999999774</v>
      </c>
      <c r="K173" s="86">
        <f t="shared" ref="K173:K177" si="586">IF(E173=0," ",J173/E173)</f>
        <v>2.2228929044711795E-2</v>
      </c>
      <c r="L173" s="515" t="e">
        <f>E173+'Февраль 2013'!L173</f>
        <v>#REF!</v>
      </c>
      <c r="M173" s="515" t="e">
        <f>F173+'Февраль 2013'!M173</f>
        <v>#REF!</v>
      </c>
      <c r="N173" s="515" t="e">
        <f>G173+'Февраль 2013'!N173</f>
        <v>#REF!</v>
      </c>
      <c r="O173" s="78" t="e">
        <f t="shared" ref="O173:O177" si="587">N173-M173</f>
        <v>#REF!</v>
      </c>
      <c r="P173" s="86" t="e">
        <f t="shared" ref="P173:P177" si="588">IF(M173=0," ",O173/M173)</f>
        <v>#REF!</v>
      </c>
      <c r="Q173" s="78" t="e">
        <f t="shared" ref="Q173:Q177" si="589">N173-L173</f>
        <v>#REF!</v>
      </c>
      <c r="R173" s="524" t="e">
        <f t="shared" ref="R173:R177" si="590">IF(L173=0," ",Q173/L173)</f>
        <v>#REF!</v>
      </c>
    </row>
    <row r="174" spans="1:18" ht="25.5" customHeight="1">
      <c r="A174" s="1292"/>
      <c r="B174" s="1331"/>
      <c r="C174" s="518" t="s">
        <v>104</v>
      </c>
      <c r="D174" s="608" t="s">
        <v>14</v>
      </c>
      <c r="E174" s="516">
        <v>0</v>
      </c>
      <c r="F174" s="516"/>
      <c r="G174" s="233">
        <v>0</v>
      </c>
      <c r="H174" s="78">
        <f t="shared" si="583"/>
        <v>0</v>
      </c>
      <c r="I174" s="86" t="str">
        <f t="shared" si="584"/>
        <v xml:space="preserve"> </v>
      </c>
      <c r="J174" s="78">
        <f t="shared" si="585"/>
        <v>0</v>
      </c>
      <c r="K174" s="86" t="str">
        <f t="shared" si="586"/>
        <v xml:space="preserve"> </v>
      </c>
      <c r="L174" s="516" t="e">
        <f>E174+'Февраль 2013'!L174</f>
        <v>#REF!</v>
      </c>
      <c r="M174" s="516" t="e">
        <f>F174+'Февраль 2013'!M174</f>
        <v>#REF!</v>
      </c>
      <c r="N174" s="516" t="e">
        <f>G174+'Февраль 2013'!N174</f>
        <v>#REF!</v>
      </c>
      <c r="O174" s="78" t="e">
        <f t="shared" si="587"/>
        <v>#REF!</v>
      </c>
      <c r="P174" s="86" t="e">
        <f t="shared" si="588"/>
        <v>#REF!</v>
      </c>
      <c r="Q174" s="78" t="e">
        <f t="shared" si="589"/>
        <v>#REF!</v>
      </c>
      <c r="R174" s="524" t="e">
        <f t="shared" si="590"/>
        <v>#REF!</v>
      </c>
    </row>
    <row r="175" spans="1:18" ht="25.5" customHeight="1" thickBot="1">
      <c r="A175" s="1293"/>
      <c r="B175" s="1332"/>
      <c r="C175" s="525" t="s">
        <v>106</v>
      </c>
      <c r="D175" s="526" t="s">
        <v>14</v>
      </c>
      <c r="E175" s="527">
        <f>E173-E174</f>
        <v>3263.6750000000002</v>
      </c>
      <c r="F175" s="527">
        <f>F173-F174</f>
        <v>3403.4756000000007</v>
      </c>
      <c r="G175" s="611">
        <v>3336.223</v>
      </c>
      <c r="H175" s="78">
        <f t="shared" si="583"/>
        <v>-67.252600000000712</v>
      </c>
      <c r="I175" s="86">
        <f t="shared" si="584"/>
        <v>-1.9759977124560759E-2</v>
      </c>
      <c r="J175" s="78">
        <f t="shared" si="585"/>
        <v>72.547999999999774</v>
      </c>
      <c r="K175" s="86">
        <f t="shared" si="586"/>
        <v>2.2228929044711795E-2</v>
      </c>
      <c r="L175" s="527" t="e">
        <f>E175+'Февраль 2013'!L175</f>
        <v>#REF!</v>
      </c>
      <c r="M175" s="527" t="e">
        <f>F175+'Февраль 2013'!M175</f>
        <v>#REF!</v>
      </c>
      <c r="N175" s="527" t="e">
        <f>G175+'Февраль 2013'!N175</f>
        <v>#REF!</v>
      </c>
      <c r="O175" s="78" t="e">
        <f t="shared" si="587"/>
        <v>#REF!</v>
      </c>
      <c r="P175" s="86" t="e">
        <f t="shared" si="588"/>
        <v>#REF!</v>
      </c>
      <c r="Q175" s="78" t="e">
        <f t="shared" si="589"/>
        <v>#REF!</v>
      </c>
      <c r="R175" s="524" t="e">
        <f t="shared" si="590"/>
        <v>#REF!</v>
      </c>
    </row>
    <row r="176" spans="1:18" ht="22.5" customHeight="1">
      <c r="A176" s="1324" t="s">
        <v>34</v>
      </c>
      <c r="B176" s="1325"/>
      <c r="C176" s="519" t="s">
        <v>19</v>
      </c>
      <c r="D176" s="519" t="s">
        <v>14</v>
      </c>
      <c r="E176" s="523">
        <f t="shared" ref="E176:G177" si="591">E6+E16+E26+E36+E56+E66+E76+E86+E96+E106+E126+E136+E156+E166</f>
        <v>133647.12000000002</v>
      </c>
      <c r="F176" s="523">
        <f t="shared" si="591"/>
        <v>134084.92418338018</v>
      </c>
      <c r="G176" s="627">
        <f t="shared" si="591"/>
        <v>138400.69499999998</v>
      </c>
      <c r="H176" s="621">
        <f t="shared" si="583"/>
        <v>4315.770816619799</v>
      </c>
      <c r="I176" s="622">
        <f t="shared" si="584"/>
        <v>3.2186846082094725E-2</v>
      </c>
      <c r="J176" s="621">
        <f t="shared" si="585"/>
        <v>4753.5749999999534</v>
      </c>
      <c r="K176" s="622">
        <f t="shared" si="586"/>
        <v>3.5568106518119903E-2</v>
      </c>
      <c r="L176" s="522" t="e">
        <f>E176+'Февраль 2013'!L176</f>
        <v>#REF!</v>
      </c>
      <c r="M176" s="522" t="e">
        <f>F176+'Февраль 2013'!M176</f>
        <v>#REF!</v>
      </c>
      <c r="N176" s="522" t="e">
        <f>G176+'Февраль 2013'!N176</f>
        <v>#REF!</v>
      </c>
      <c r="O176" s="534" t="e">
        <f t="shared" si="587"/>
        <v>#REF!</v>
      </c>
      <c r="P176" s="535" t="e">
        <f t="shared" si="588"/>
        <v>#REF!</v>
      </c>
      <c r="Q176" s="534" t="e">
        <f t="shared" si="589"/>
        <v>#REF!</v>
      </c>
      <c r="R176" s="536" t="e">
        <f t="shared" si="590"/>
        <v>#REF!</v>
      </c>
    </row>
    <row r="177" spans="1:18" ht="19.5" customHeight="1">
      <c r="A177" s="1326"/>
      <c r="B177" s="1327"/>
      <c r="C177" s="1307" t="s">
        <v>15</v>
      </c>
      <c r="D177" s="608" t="s">
        <v>14</v>
      </c>
      <c r="E177" s="13">
        <f t="shared" si="591"/>
        <v>24351.279999999999</v>
      </c>
      <c r="F177" s="13">
        <f t="shared" si="591"/>
        <v>24659.705048617296</v>
      </c>
      <c r="G177" s="620">
        <f t="shared" si="591"/>
        <v>28802.170999999998</v>
      </c>
      <c r="H177" s="621">
        <f t="shared" si="583"/>
        <v>4142.4659513827028</v>
      </c>
      <c r="I177" s="622">
        <f t="shared" si="584"/>
        <v>0.16798521893168292</v>
      </c>
      <c r="J177" s="621">
        <f t="shared" si="585"/>
        <v>4450.8909999999996</v>
      </c>
      <c r="K177" s="622">
        <f t="shared" si="586"/>
        <v>0.18277852334661668</v>
      </c>
      <c r="L177" s="13" t="e">
        <f>E177+'Февраль 2013'!L177</f>
        <v>#REF!</v>
      </c>
      <c r="M177" s="13" t="e">
        <f>F177+'Февраль 2013'!M177</f>
        <v>#REF!</v>
      </c>
      <c r="N177" s="13" t="e">
        <f>G177+'Февраль 2013'!N177</f>
        <v>#REF!</v>
      </c>
      <c r="O177" s="78" t="e">
        <f t="shared" si="587"/>
        <v>#REF!</v>
      </c>
      <c r="P177" s="86" t="e">
        <f t="shared" si="588"/>
        <v>#REF!</v>
      </c>
      <c r="Q177" s="78" t="e">
        <f t="shared" si="589"/>
        <v>#REF!</v>
      </c>
      <c r="R177" s="524" t="e">
        <f t="shared" si="590"/>
        <v>#REF!</v>
      </c>
    </row>
    <row r="178" spans="1:18">
      <c r="A178" s="1326"/>
      <c r="B178" s="1327"/>
      <c r="C178" s="1308"/>
      <c r="D178" s="608" t="s">
        <v>16</v>
      </c>
      <c r="E178" s="15">
        <f>E177/E176</f>
        <v>0.18220579687762814</v>
      </c>
      <c r="F178" s="15">
        <f>F177/F176</f>
        <v>0.18391109365055572</v>
      </c>
      <c r="G178" s="623">
        <f>G177/G176</f>
        <v>0.20810712691869071</v>
      </c>
      <c r="H178" s="624"/>
      <c r="I178" s="625">
        <f t="shared" ref="I178" si="592">G178-F178</f>
        <v>2.4196033268134992E-2</v>
      </c>
      <c r="J178" s="626"/>
      <c r="K178" s="625">
        <f t="shared" ref="K178" si="593">G178-E178</f>
        <v>2.590133004106257E-2</v>
      </c>
      <c r="L178" s="19" t="e">
        <f>L177/L176</f>
        <v>#REF!</v>
      </c>
      <c r="M178" s="11" t="e">
        <f>M177/M176</f>
        <v>#REF!</v>
      </c>
      <c r="N178" s="11" t="e">
        <f>N177/N176</f>
        <v>#REF!</v>
      </c>
      <c r="O178" s="452"/>
      <c r="P178" s="453" t="e">
        <f t="shared" ref="P178" si="594">N178-M178</f>
        <v>#REF!</v>
      </c>
      <c r="Q178" s="454"/>
      <c r="R178" s="571" t="e">
        <f t="shared" ref="R178" si="595">N178-L178</f>
        <v>#REF!</v>
      </c>
    </row>
    <row r="179" spans="1:18">
      <c r="A179" s="1326"/>
      <c r="B179" s="1327"/>
      <c r="C179" s="1307" t="s">
        <v>17</v>
      </c>
      <c r="D179" s="608" t="s">
        <v>14</v>
      </c>
      <c r="E179" s="13">
        <f>E9+E19+E29+E39+E59+E69+E79+E89+E99+E109+E129+E139+E159+E169</f>
        <v>25735.298999999999</v>
      </c>
      <c r="F179" s="13">
        <f>F9+F19+F29+F39+F59+F69+F79+F89+F99+F109+F129+F139+F159+F169</f>
        <v>21399.009518476469</v>
      </c>
      <c r="G179" s="9">
        <f>G9+G19+G29+G39+G59+G69+G79+G89+G99+G109+G129+G139+G159+G169</f>
        <v>22108.665860350982</v>
      </c>
      <c r="H179" s="78">
        <f t="shared" ref="H179" si="596">G179-F179</f>
        <v>709.6563418745136</v>
      </c>
      <c r="I179" s="86">
        <f t="shared" ref="I179" si="597">IF(F179=0," ",H179/F179)</f>
        <v>3.3163046227059137E-2</v>
      </c>
      <c r="J179" s="78">
        <f t="shared" ref="J179" si="598">G179-E179</f>
        <v>-3626.6331396490168</v>
      </c>
      <c r="K179" s="86">
        <f t="shared" ref="K179" si="599">IF(E179=0," ",J179/E179)</f>
        <v>-0.14092057526314408</v>
      </c>
      <c r="L179" s="18" t="e">
        <f>E179+'Февраль 2013'!L179</f>
        <v>#REF!</v>
      </c>
      <c r="M179" s="18" t="e">
        <f>F179+'Февраль 2013'!M179</f>
        <v>#REF!</v>
      </c>
      <c r="N179" s="18" t="e">
        <f>G179+'Февраль 2013'!N179</f>
        <v>#REF!</v>
      </c>
      <c r="O179" s="78" t="e">
        <f t="shared" ref="O179" si="600">N179-M179</f>
        <v>#REF!</v>
      </c>
      <c r="P179" s="86" t="e">
        <f t="shared" ref="P179" si="601">IF(M179=0," ",O179/M179)</f>
        <v>#REF!</v>
      </c>
      <c r="Q179" s="78" t="e">
        <f t="shared" ref="Q179" si="602">N179-L179</f>
        <v>#REF!</v>
      </c>
      <c r="R179" s="524" t="e">
        <f t="shared" ref="R179" si="603">IF(L179=0," ",Q179/L179)</f>
        <v>#REF!</v>
      </c>
    </row>
    <row r="180" spans="1:18">
      <c r="A180" s="1326"/>
      <c r="B180" s="1327"/>
      <c r="C180" s="1308"/>
      <c r="D180" s="608" t="s">
        <v>16</v>
      </c>
      <c r="E180" s="11">
        <f>E179/E176</f>
        <v>0.1925615681056202</v>
      </c>
      <c r="F180" s="11">
        <f>F179/F176</f>
        <v>0.1595929568428609</v>
      </c>
      <c r="G180" s="244">
        <f>G179/G176</f>
        <v>0.1597438933406439</v>
      </c>
      <c r="H180" s="452"/>
      <c r="I180" s="453">
        <f t="shared" ref="I180" si="604">G180-F180</f>
        <v>1.5093649778299967E-4</v>
      </c>
      <c r="J180" s="454"/>
      <c r="K180" s="453">
        <f t="shared" ref="K180" si="605">G180-E180</f>
        <v>-3.2817674764976296E-2</v>
      </c>
      <c r="L180" s="19" t="e">
        <f>L179/L176</f>
        <v>#REF!</v>
      </c>
      <c r="M180" s="11" t="e">
        <f>M179/M176</f>
        <v>#REF!</v>
      </c>
      <c r="N180" s="11" t="e">
        <f>N179/N176</f>
        <v>#REF!</v>
      </c>
      <c r="O180" s="452"/>
      <c r="P180" s="453" t="e">
        <f t="shared" ref="P180" si="606">N180-M180</f>
        <v>#REF!</v>
      </c>
      <c r="Q180" s="454"/>
      <c r="R180" s="571" t="e">
        <f t="shared" ref="R180" si="607">N180-L180</f>
        <v>#REF!</v>
      </c>
    </row>
    <row r="181" spans="1:18">
      <c r="A181" s="1326"/>
      <c r="B181" s="1327"/>
      <c r="C181" s="1307" t="s">
        <v>18</v>
      </c>
      <c r="D181" s="608" t="s">
        <v>14</v>
      </c>
      <c r="E181" s="13">
        <f>E11+E21+E31+E41+E61+E71+E81+E91+E101+E111+E131+E141+E161+E171</f>
        <v>-1384.5169999999996</v>
      </c>
      <c r="F181" s="9">
        <f>F177-F179</f>
        <v>3260.695530140827</v>
      </c>
      <c r="G181" s="9">
        <f>G11+G21+G31+G41+G61+G71+G81+G91+G101+G111+G131+G141+G161+G171</f>
        <v>6693.5051396490171</v>
      </c>
      <c r="H181" s="78">
        <f t="shared" ref="H181" si="608">G181-F181</f>
        <v>3432.8096095081901</v>
      </c>
      <c r="I181" s="86">
        <f t="shared" ref="I181" si="609">IF(F181=0," ",H181/F181)</f>
        <v>1.0527844681530045</v>
      </c>
      <c r="J181" s="78">
        <f t="shared" ref="J181" si="610">G181-E181</f>
        <v>8078.0221396490169</v>
      </c>
      <c r="K181" s="86">
        <f t="shared" ref="K181" si="611">IF(E181=0," ",J181/E181)</f>
        <v>-5.8345416774579286</v>
      </c>
      <c r="L181" s="18" t="e">
        <f>E181+'Февраль 2013'!L181</f>
        <v>#REF!</v>
      </c>
      <c r="M181" s="18" t="e">
        <f>F181+'Февраль 2013'!M181</f>
        <v>#REF!</v>
      </c>
      <c r="N181" s="18" t="e">
        <f>G181+'Февраль 2013'!N181</f>
        <v>#REF!</v>
      </c>
      <c r="O181" s="78" t="e">
        <f t="shared" ref="O181" si="612">N181-M181</f>
        <v>#REF!</v>
      </c>
      <c r="P181" s="86" t="e">
        <f t="shared" ref="P181" si="613">IF(M181=0," ",O181/M181)</f>
        <v>#REF!</v>
      </c>
      <c r="Q181" s="78" t="e">
        <f t="shared" ref="Q181" si="614">N181-L181</f>
        <v>#REF!</v>
      </c>
      <c r="R181" s="524" t="e">
        <f t="shared" ref="R181" si="615">IF(L181=0," ",Q181/L181)</f>
        <v>#REF!</v>
      </c>
    </row>
    <row r="182" spans="1:18">
      <c r="A182" s="1326"/>
      <c r="B182" s="1327"/>
      <c r="C182" s="1308"/>
      <c r="D182" s="608" t="s">
        <v>16</v>
      </c>
      <c r="E182" s="11">
        <v>-2.2134555818155408E-2</v>
      </c>
      <c r="F182" s="11">
        <f>F181/F176</f>
        <v>2.4318136807694821E-2</v>
      </c>
      <c r="G182" s="11">
        <f>G181/G176</f>
        <v>4.8363233578046831E-2</v>
      </c>
      <c r="H182" s="452"/>
      <c r="I182" s="453">
        <f t="shared" ref="I182" si="616">G182-F182</f>
        <v>2.404509677035201E-2</v>
      </c>
      <c r="J182" s="454"/>
      <c r="K182" s="453">
        <f t="shared" ref="K182" si="617">G182-E182</f>
        <v>7.0497789396202243E-2</v>
      </c>
      <c r="L182" s="19" t="e">
        <f>L181/L176</f>
        <v>#REF!</v>
      </c>
      <c r="M182" s="11" t="e">
        <f>M181/M176</f>
        <v>#REF!</v>
      </c>
      <c r="N182" s="11" t="e">
        <f>N181/N176</f>
        <v>#REF!</v>
      </c>
      <c r="O182" s="452"/>
      <c r="P182" s="453" t="e">
        <f t="shared" ref="P182" si="618">N182-M182</f>
        <v>#REF!</v>
      </c>
      <c r="Q182" s="454"/>
      <c r="R182" s="571" t="e">
        <f t="shared" ref="R182" si="619">N182-L182</f>
        <v>#REF!</v>
      </c>
    </row>
    <row r="183" spans="1:18" ht="25.5" customHeight="1">
      <c r="A183" s="1326"/>
      <c r="B183" s="1327"/>
      <c r="C183" s="513" t="s">
        <v>111</v>
      </c>
      <c r="D183" s="609" t="s">
        <v>14</v>
      </c>
      <c r="E183" s="233">
        <f>E13+E23+E33+E43+E63+E73+E83+E93+E103+E113+E133+E143+E163+E173</f>
        <v>109295.84</v>
      </c>
      <c r="F183" s="514">
        <f>F176-F177</f>
        <v>109425.21913476288</v>
      </c>
      <c r="G183" s="613">
        <f t="shared" ref="G183:G185" si="620">G13+G23+G33+G43+G63+G73+G83+G93+G103+G113+G133+G143+G163+G173</f>
        <v>109598.524</v>
      </c>
      <c r="H183" s="78">
        <f t="shared" ref="H183:H185" si="621">G183-F183</f>
        <v>173.3048652371217</v>
      </c>
      <c r="I183" s="86">
        <f t="shared" ref="I183:I185" si="622">IF(F183=0," ",H183/F183)</f>
        <v>1.5837744407318727E-3</v>
      </c>
      <c r="J183" s="78">
        <f t="shared" ref="J183:J185" si="623">G183-E183</f>
        <v>302.68400000000838</v>
      </c>
      <c r="K183" s="86">
        <f t="shared" ref="K183:K185" si="624">IF(E183=0," ",J183/E183)</f>
        <v>2.7694009213892166E-3</v>
      </c>
      <c r="L183" s="515" t="e">
        <f>E183+'Февраль 2013'!L183</f>
        <v>#REF!</v>
      </c>
      <c r="M183" s="515" t="e">
        <f>F183+'Февраль 2013'!M183</f>
        <v>#REF!</v>
      </c>
      <c r="N183" s="515" t="e">
        <f>G183+'Февраль 2013'!N183</f>
        <v>#REF!</v>
      </c>
      <c r="O183" s="78" t="e">
        <f t="shared" ref="O183:O185" si="625">N183-M183</f>
        <v>#REF!</v>
      </c>
      <c r="P183" s="86" t="e">
        <f t="shared" ref="P183:P185" si="626">IF(M183=0," ",O183/M183)</f>
        <v>#REF!</v>
      </c>
      <c r="Q183" s="78" t="e">
        <f t="shared" ref="Q183:Q185" si="627">N183-L183</f>
        <v>#REF!</v>
      </c>
      <c r="R183" s="524" t="e">
        <f t="shared" ref="R183:R185" si="628">IF(L183=0," ",Q183/L183)</f>
        <v>#REF!</v>
      </c>
    </row>
    <row r="184" spans="1:18" ht="25.5" customHeight="1">
      <c r="A184" s="1326"/>
      <c r="B184" s="1327"/>
      <c r="C184" s="518" t="s">
        <v>104</v>
      </c>
      <c r="D184" s="608" t="s">
        <v>14</v>
      </c>
      <c r="E184" s="236">
        <f>E14+E24+E34+E44+E64+E74+E84+E94+E104+E114+E134+E144+E164+E174</f>
        <v>488.25400000000002</v>
      </c>
      <c r="F184" s="13">
        <f t="shared" ref="F184" si="629">F14+F24+F34+F44+F64+F74+F84+F94+F104+F114+F134+F144+F164+F174</f>
        <v>485.14300000000003</v>
      </c>
      <c r="G184" s="233">
        <f t="shared" si="620"/>
        <v>517.77700000000004</v>
      </c>
      <c r="H184" s="78">
        <f t="shared" si="621"/>
        <v>32.634000000000015</v>
      </c>
      <c r="I184" s="86">
        <f t="shared" si="622"/>
        <v>6.7266764644651186E-2</v>
      </c>
      <c r="J184" s="78">
        <f t="shared" si="623"/>
        <v>29.523000000000025</v>
      </c>
      <c r="K184" s="86">
        <f t="shared" si="624"/>
        <v>6.0466478513232912E-2</v>
      </c>
      <c r="L184" s="516" t="e">
        <f>E184+'Февраль 2013'!L184</f>
        <v>#REF!</v>
      </c>
      <c r="M184" s="516" t="e">
        <f>F184+'Февраль 2013'!M184</f>
        <v>#REF!</v>
      </c>
      <c r="N184" s="516" t="e">
        <f>G184+'Февраль 2013'!N184</f>
        <v>#REF!</v>
      </c>
      <c r="O184" s="78" t="e">
        <f t="shared" si="625"/>
        <v>#REF!</v>
      </c>
      <c r="P184" s="86" t="e">
        <f t="shared" si="626"/>
        <v>#REF!</v>
      </c>
      <c r="Q184" s="78" t="e">
        <f t="shared" si="627"/>
        <v>#REF!</v>
      </c>
      <c r="R184" s="524" t="e">
        <f t="shared" si="628"/>
        <v>#REF!</v>
      </c>
    </row>
    <row r="185" spans="1:18" ht="25.5" customHeight="1" thickBot="1">
      <c r="A185" s="1328"/>
      <c r="B185" s="1329"/>
      <c r="C185" s="525" t="s">
        <v>106</v>
      </c>
      <c r="D185" s="526" t="s">
        <v>14</v>
      </c>
      <c r="E185" s="562">
        <f>E15+E25+E35+E45+E65+E75+E85+E95+E105+E115+E135+E145+E165+E175</f>
        <v>108807.586</v>
      </c>
      <c r="F185" s="527">
        <f>F183-F184</f>
        <v>108940.07613476289</v>
      </c>
      <c r="G185" s="611">
        <f t="shared" si="620"/>
        <v>109080.74700000002</v>
      </c>
      <c r="H185" s="78">
        <f t="shared" si="621"/>
        <v>140.67086523713078</v>
      </c>
      <c r="I185" s="86">
        <f t="shared" si="622"/>
        <v>1.2912682846220498E-3</v>
      </c>
      <c r="J185" s="78">
        <f t="shared" si="623"/>
        <v>273.16100000002189</v>
      </c>
      <c r="K185" s="86">
        <f t="shared" si="624"/>
        <v>2.5104959134009453E-3</v>
      </c>
      <c r="L185" s="527" t="e">
        <f>E185+'Февраль 2013'!L185</f>
        <v>#REF!</v>
      </c>
      <c r="M185" s="527" t="e">
        <f>F185+'Февраль 2013'!M185</f>
        <v>#REF!</v>
      </c>
      <c r="N185" s="527" t="e">
        <f>G185+'Февраль 2013'!N185</f>
        <v>#REF!</v>
      </c>
      <c r="O185" s="78" t="e">
        <f t="shared" si="625"/>
        <v>#REF!</v>
      </c>
      <c r="P185" s="86" t="e">
        <f t="shared" si="626"/>
        <v>#REF!</v>
      </c>
      <c r="Q185" s="78" t="e">
        <f t="shared" si="627"/>
        <v>#REF!</v>
      </c>
      <c r="R185" s="524" t="e">
        <f t="shared" si="628"/>
        <v>#REF!</v>
      </c>
    </row>
    <row r="186" spans="1:18" hidden="1">
      <c r="B186" s="2" t="s">
        <v>35</v>
      </c>
      <c r="E186" s="16">
        <f>E176-E177</f>
        <v>109295.84000000003</v>
      </c>
      <c r="F186" s="16">
        <f>F176-F177</f>
        <v>109425.21913476288</v>
      </c>
      <c r="G186" s="16">
        <f>G176-G177</f>
        <v>109598.52399999998</v>
      </c>
      <c r="L186" s="16" t="e">
        <f>L176-L177</f>
        <v>#REF!</v>
      </c>
      <c r="M186" s="16" t="e">
        <f>M176-M177</f>
        <v>#REF!</v>
      </c>
      <c r="N186" s="16" t="e">
        <f>N176-N177</f>
        <v>#REF!</v>
      </c>
    </row>
    <row r="187" spans="1:18" hidden="1">
      <c r="E187" s="14">
        <f>E183-E186</f>
        <v>0</v>
      </c>
      <c r="F187" s="14">
        <f>F183-F186</f>
        <v>0</v>
      </c>
      <c r="G187" s="14">
        <f>G183-G186</f>
        <v>0</v>
      </c>
      <c r="L187" s="14" t="e">
        <f>L183-L186</f>
        <v>#REF!</v>
      </c>
      <c r="M187" s="14" t="e">
        <f>M183-M186</f>
        <v>#REF!</v>
      </c>
      <c r="N187" s="14" t="e">
        <f>N183-N186</f>
        <v>#REF!</v>
      </c>
    </row>
    <row r="188" spans="1:18" hidden="1"/>
    <row r="189" spans="1:18" hidden="1">
      <c r="G189" s="216">
        <v>24351.279999999999</v>
      </c>
    </row>
    <row r="190" spans="1:18" hidden="1">
      <c r="B190" s="489"/>
      <c r="G190" s="216">
        <f>G177-G189</f>
        <v>4450.8909999999996</v>
      </c>
    </row>
    <row r="191" spans="1:18" hidden="1">
      <c r="B191" s="489"/>
      <c r="G191" s="216"/>
    </row>
    <row r="192" spans="1:18" hidden="1">
      <c r="B192" s="489"/>
      <c r="G192" s="216"/>
    </row>
    <row r="193" spans="2:14" hidden="1">
      <c r="B193" s="489"/>
    </row>
    <row r="194" spans="2:14" hidden="1">
      <c r="B194" s="489"/>
    </row>
    <row r="195" spans="2:14" hidden="1">
      <c r="B195" s="489"/>
    </row>
    <row r="196" spans="2:14" hidden="1">
      <c r="B196" s="489"/>
    </row>
    <row r="197" spans="2:14">
      <c r="B197" s="489"/>
      <c r="E197" s="216"/>
      <c r="F197" s="216"/>
      <c r="G197" s="216"/>
      <c r="N197" s="216" t="e">
        <f>G176+'Февраль 2013'!G190</f>
        <v>#REF!</v>
      </c>
    </row>
    <row r="199" spans="2:14">
      <c r="G199" s="155"/>
    </row>
    <row r="200" spans="2:14">
      <c r="E200" s="216" t="e">
        <f>E185+'01-2021'!#REF!+'Февраль 2013'!E185</f>
        <v>#REF!</v>
      </c>
      <c r="F200" s="216" t="e">
        <f>F185+'01-2021'!#REF!+'Февраль 2013'!F185</f>
        <v>#REF!</v>
      </c>
      <c r="G200" s="216" t="e">
        <f>G185+'01-2021'!#REF!+'Февраль 2013'!G185</f>
        <v>#REF!</v>
      </c>
    </row>
    <row r="201" spans="2:14">
      <c r="E201" s="216" t="e">
        <f>E200-L185</f>
        <v>#REF!</v>
      </c>
      <c r="F201" s="216" t="e">
        <f>F200-M185</f>
        <v>#REF!</v>
      </c>
      <c r="G201" s="216" t="e">
        <f>G200-N185</f>
        <v>#REF!</v>
      </c>
    </row>
    <row r="203" spans="2:14">
      <c r="G203" s="155"/>
    </row>
    <row r="204" spans="2:14">
      <c r="G204" s="614"/>
    </row>
    <row r="205" spans="2:14">
      <c r="G205" s="614"/>
    </row>
    <row r="206" spans="2:14">
      <c r="G206" s="614"/>
      <c r="I206" s="445"/>
    </row>
    <row r="207" spans="2:14">
      <c r="G207" s="614"/>
    </row>
    <row r="208" spans="2:14">
      <c r="G208" s="614"/>
    </row>
    <row r="209" spans="7:10">
      <c r="G209" s="155"/>
    </row>
    <row r="212" spans="7:10">
      <c r="G212" s="612"/>
      <c r="H212" s="575"/>
      <c r="I212" s="615"/>
      <c r="J212" s="615"/>
    </row>
    <row r="213" spans="7:10">
      <c r="G213" s="612"/>
      <c r="H213" s="575"/>
      <c r="I213" s="615"/>
      <c r="J213" s="615"/>
    </row>
    <row r="214" spans="7:10">
      <c r="G214" s="612"/>
      <c r="H214" s="575"/>
      <c r="I214" s="615"/>
      <c r="J214" s="615"/>
    </row>
    <row r="215" spans="7:10">
      <c r="G215" s="612"/>
      <c r="H215" s="619"/>
      <c r="I215" s="615"/>
      <c r="J215" s="618"/>
    </row>
    <row r="216" spans="7:10">
      <c r="G216" s="612"/>
      <c r="H216" s="575"/>
      <c r="I216" s="615"/>
      <c r="J216" s="615"/>
    </row>
    <row r="217" spans="7:10">
      <c r="G217" s="612"/>
      <c r="H217" s="575"/>
      <c r="I217" s="615"/>
      <c r="J217" s="615"/>
    </row>
    <row r="218" spans="7:10">
      <c r="G218" s="612"/>
      <c r="H218" s="575"/>
      <c r="I218" s="615"/>
      <c r="J218" s="615"/>
    </row>
    <row r="219" spans="7:10">
      <c r="G219" s="612"/>
      <c r="H219" s="575"/>
      <c r="I219" s="615"/>
      <c r="J219" s="615"/>
    </row>
    <row r="220" spans="7:10">
      <c r="G220" s="612"/>
      <c r="H220" s="575"/>
      <c r="I220" s="445"/>
      <c r="J220" s="615"/>
    </row>
    <row r="221" spans="7:10">
      <c r="G221" s="612"/>
      <c r="H221" s="575"/>
      <c r="I221" s="615"/>
      <c r="J221" s="615"/>
    </row>
    <row r="222" spans="7:10">
      <c r="G222" s="612"/>
      <c r="H222" s="575"/>
      <c r="I222" s="615"/>
      <c r="J222" s="615"/>
    </row>
    <row r="223" spans="7:10">
      <c r="G223" s="612"/>
      <c r="H223" s="216"/>
      <c r="I223" s="612"/>
      <c r="J223" s="612"/>
    </row>
    <row r="224" spans="7:10">
      <c r="H224" s="615"/>
    </row>
  </sheetData>
  <mergeCells count="99">
    <mergeCell ref="C27:C28"/>
    <mergeCell ref="C79:C80"/>
    <mergeCell ref="C77:C78"/>
    <mergeCell ref="C117:C118"/>
    <mergeCell ref="C81:C82"/>
    <mergeCell ref="C87:C88"/>
    <mergeCell ref="C29:C30"/>
    <mergeCell ref="C39:C40"/>
    <mergeCell ref="C67:C68"/>
    <mergeCell ref="C59:C60"/>
    <mergeCell ref="C57:C58"/>
    <mergeCell ref="C41:C42"/>
    <mergeCell ref="C37:C38"/>
    <mergeCell ref="C31:C32"/>
    <mergeCell ref="C89:C90"/>
    <mergeCell ref="C91:C92"/>
    <mergeCell ref="E2:K2"/>
    <mergeCell ref="L2:R2"/>
    <mergeCell ref="O3:P3"/>
    <mergeCell ref="H3:I3"/>
    <mergeCell ref="J3:K3"/>
    <mergeCell ref="Q3:R3"/>
    <mergeCell ref="C47:C48"/>
    <mergeCell ref="C49:C50"/>
    <mergeCell ref="C51:C52"/>
    <mergeCell ref="C147:C148"/>
    <mergeCell ref="C97:C98"/>
    <mergeCell ref="C99:C100"/>
    <mergeCell ref="C101:C102"/>
    <mergeCell ref="C111:C112"/>
    <mergeCell ref="C107:C108"/>
    <mergeCell ref="C109:C110"/>
    <mergeCell ref="C69:C70"/>
    <mergeCell ref="C71:C72"/>
    <mergeCell ref="C127:C128"/>
    <mergeCell ref="C61:C62"/>
    <mergeCell ref="B1:D1"/>
    <mergeCell ref="D2:D4"/>
    <mergeCell ref="C7:C8"/>
    <mergeCell ref="C9:C10"/>
    <mergeCell ref="C11:C12"/>
    <mergeCell ref="B6:B15"/>
    <mergeCell ref="A2:A4"/>
    <mergeCell ref="B2:B4"/>
    <mergeCell ref="C17:C18"/>
    <mergeCell ref="C19:C20"/>
    <mergeCell ref="C21:C22"/>
    <mergeCell ref="A6:A15"/>
    <mergeCell ref="A16:A25"/>
    <mergeCell ref="B16:B25"/>
    <mergeCell ref="C181:C182"/>
    <mergeCell ref="C179:C180"/>
    <mergeCell ref="C177:C178"/>
    <mergeCell ref="C169:C170"/>
    <mergeCell ref="C167:C168"/>
    <mergeCell ref="C171:C172"/>
    <mergeCell ref="C157:C158"/>
    <mergeCell ref="C159:C160"/>
    <mergeCell ref="C161:C162"/>
    <mergeCell ref="C129:C130"/>
    <mergeCell ref="C131:C132"/>
    <mergeCell ref="C137:C138"/>
    <mergeCell ref="C139:C140"/>
    <mergeCell ref="C141:C142"/>
    <mergeCell ref="C149:C150"/>
    <mergeCell ref="C151:C152"/>
    <mergeCell ref="A96:A105"/>
    <mergeCell ref="B96:B105"/>
    <mergeCell ref="A106:A115"/>
    <mergeCell ref="C119:C120"/>
    <mergeCell ref="C121:C122"/>
    <mergeCell ref="B106:B115"/>
    <mergeCell ref="A116:A125"/>
    <mergeCell ref="B116:B125"/>
    <mergeCell ref="A56:A65"/>
    <mergeCell ref="B56:B65"/>
    <mergeCell ref="A76:A85"/>
    <mergeCell ref="B76:B85"/>
    <mergeCell ref="A86:A95"/>
    <mergeCell ref="B86:B95"/>
    <mergeCell ref="A66:A75"/>
    <mergeCell ref="B66:B75"/>
    <mergeCell ref="A26:A35"/>
    <mergeCell ref="B26:B35"/>
    <mergeCell ref="A36:A45"/>
    <mergeCell ref="B36:B45"/>
    <mergeCell ref="A46:A55"/>
    <mergeCell ref="B46:B55"/>
    <mergeCell ref="A176:B185"/>
    <mergeCell ref="A126:A135"/>
    <mergeCell ref="B126:B135"/>
    <mergeCell ref="A136:A145"/>
    <mergeCell ref="B136:B145"/>
    <mergeCell ref="A146:A155"/>
    <mergeCell ref="B146:B155"/>
    <mergeCell ref="A156:A165"/>
    <mergeCell ref="B156:B165"/>
    <mergeCell ref="A166:A175"/>
    <mergeCell ref="B166:B175"/>
  </mergeCells>
  <phoneticPr fontId="23" type="noConversion"/>
  <pageMargins left="0.70866141732283472" right="0.70866141732283472" top="0.74803149606299213" bottom="0.74803149606299213" header="0.31496062992125984" footer="0.31496062992125984"/>
  <pageSetup paperSize="8" scale="64" fitToHeight="4" orientation="landscape" horizontalDpi="180" verticalDpi="180" r:id="rId1"/>
  <headerFooter alignWithMargins="0"/>
  <rowBreaks count="2" manualBreakCount="2">
    <brk id="120" max="17" man="1"/>
    <brk id="196" max="16383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V201"/>
  <sheetViews>
    <sheetView view="pageBreakPreview" zoomScale="80" zoomScaleSheetLayoutView="80" workbookViewId="0">
      <pane xSplit="4" ySplit="4" topLeftCell="E163" activePane="bottomRight" state="frozen"/>
      <selection activeCell="A5" sqref="A5:XFD5"/>
      <selection pane="topRight" activeCell="A5" sqref="A5:XFD5"/>
      <selection pane="bottomLeft" activeCell="A5" sqref="A5:XFD5"/>
      <selection pane="bottomRight" activeCell="A5" sqref="A5:XFD5"/>
    </sheetView>
  </sheetViews>
  <sheetFormatPr defaultRowHeight="15"/>
  <cols>
    <col min="1" max="1" width="7.140625" customWidth="1"/>
    <col min="2" max="2" width="22.7109375" style="2" customWidth="1"/>
    <col min="3" max="3" width="42.7109375" style="6" customWidth="1"/>
    <col min="4" max="4" width="18.140625" style="6" customWidth="1"/>
    <col min="5" max="5" width="19.140625" style="6" customWidth="1"/>
    <col min="6" max="6" width="19.7109375" style="6" customWidth="1"/>
    <col min="7" max="7" width="22.140625" style="6" customWidth="1"/>
    <col min="8" max="8" width="14" style="80" customWidth="1"/>
    <col min="9" max="9" width="14.28515625" style="80" customWidth="1"/>
    <col min="10" max="10" width="15.42578125" style="80" customWidth="1"/>
    <col min="11" max="11" width="13.28515625" style="80" customWidth="1"/>
    <col min="12" max="12" width="16.5703125" style="6" customWidth="1"/>
    <col min="13" max="13" width="15" style="6" customWidth="1"/>
    <col min="14" max="14" width="18.42578125" style="6" customWidth="1"/>
    <col min="15" max="15" width="14" style="80" customWidth="1"/>
    <col min="16" max="16" width="14.28515625" style="80" customWidth="1"/>
    <col min="17" max="17" width="16.42578125" style="80" customWidth="1"/>
    <col min="18" max="18" width="13.28515625" style="80" customWidth="1"/>
    <col min="19" max="19" width="15.42578125" customWidth="1"/>
    <col min="20" max="20" width="10.42578125" customWidth="1"/>
    <col min="21" max="21" width="9.28515625" customWidth="1"/>
  </cols>
  <sheetData>
    <row r="1" spans="1:20" s="209" customFormat="1" ht="32.25" customHeight="1" thickBot="1">
      <c r="B1" s="1349" t="s">
        <v>55</v>
      </c>
      <c r="C1" s="1349"/>
      <c r="D1" s="1349"/>
      <c r="E1" s="973"/>
      <c r="F1" s="973"/>
      <c r="G1" s="974"/>
      <c r="H1" s="975"/>
      <c r="I1" s="976"/>
      <c r="J1" s="976"/>
      <c r="K1" s="976"/>
      <c r="L1" s="973"/>
      <c r="M1" s="973"/>
      <c r="N1" s="973"/>
      <c r="O1" s="976"/>
      <c r="P1" s="976"/>
      <c r="Q1" s="976"/>
      <c r="R1" s="976"/>
    </row>
    <row r="2" spans="1:20">
      <c r="A2" s="1339" t="s">
        <v>30</v>
      </c>
      <c r="B2" s="1342" t="s">
        <v>29</v>
      </c>
      <c r="C2" s="1342" t="s">
        <v>27</v>
      </c>
      <c r="D2" s="1342" t="s">
        <v>28</v>
      </c>
      <c r="E2" s="1344" t="s">
        <v>38</v>
      </c>
      <c r="F2" s="1344"/>
      <c r="G2" s="1344"/>
      <c r="H2" s="1344"/>
      <c r="I2" s="1344"/>
      <c r="J2" s="1344"/>
      <c r="K2" s="1344"/>
      <c r="L2" s="1345" t="s">
        <v>33</v>
      </c>
      <c r="M2" s="1345"/>
      <c r="N2" s="1345"/>
      <c r="O2" s="1345"/>
      <c r="P2" s="1345"/>
      <c r="Q2" s="1345"/>
      <c r="R2" s="1346"/>
    </row>
    <row r="3" spans="1:20" ht="37.5" customHeight="1">
      <c r="A3" s="1340" t="s">
        <v>30</v>
      </c>
      <c r="B3" s="1305" t="s">
        <v>29</v>
      </c>
      <c r="C3" s="1305"/>
      <c r="D3" s="1305" t="s">
        <v>28</v>
      </c>
      <c r="E3" s="451" t="s">
        <v>2</v>
      </c>
      <c r="F3" s="451" t="s">
        <v>107</v>
      </c>
      <c r="G3" s="451" t="s">
        <v>108</v>
      </c>
      <c r="H3" s="1302" t="s">
        <v>109</v>
      </c>
      <c r="I3" s="1302"/>
      <c r="J3" s="1302" t="s">
        <v>110</v>
      </c>
      <c r="K3" s="1303"/>
      <c r="L3" s="448" t="s">
        <v>2</v>
      </c>
      <c r="M3" s="448" t="s">
        <v>107</v>
      </c>
      <c r="N3" s="448" t="s">
        <v>108</v>
      </c>
      <c r="O3" s="1288" t="s">
        <v>109</v>
      </c>
      <c r="P3" s="1288"/>
      <c r="Q3" s="1288" t="s">
        <v>110</v>
      </c>
      <c r="R3" s="1347"/>
    </row>
    <row r="4" spans="1:20" ht="22.5" customHeight="1" thickBot="1">
      <c r="A4" s="1341"/>
      <c r="B4" s="1343"/>
      <c r="C4" s="1343"/>
      <c r="D4" s="1343"/>
      <c r="E4" s="540" t="s">
        <v>14</v>
      </c>
      <c r="F4" s="540" t="s">
        <v>14</v>
      </c>
      <c r="G4" s="540" t="s">
        <v>14</v>
      </c>
      <c r="H4" s="541" t="s">
        <v>14</v>
      </c>
      <c r="I4" s="541" t="s">
        <v>26</v>
      </c>
      <c r="J4" s="541" t="s">
        <v>14</v>
      </c>
      <c r="K4" s="542" t="s">
        <v>26</v>
      </c>
      <c r="L4" s="540" t="s">
        <v>14</v>
      </c>
      <c r="M4" s="540" t="s">
        <v>14</v>
      </c>
      <c r="N4" s="540" t="s">
        <v>14</v>
      </c>
      <c r="O4" s="541" t="s">
        <v>14</v>
      </c>
      <c r="P4" s="541" t="s">
        <v>26</v>
      </c>
      <c r="Q4" s="541" t="s">
        <v>14</v>
      </c>
      <c r="R4" s="543" t="s">
        <v>26</v>
      </c>
    </row>
    <row r="5" spans="1:20" ht="18.75" customHeight="1" thickBot="1">
      <c r="A5" s="972">
        <v>1</v>
      </c>
      <c r="B5" s="971">
        <v>2</v>
      </c>
      <c r="C5" s="972">
        <v>3</v>
      </c>
      <c r="D5" s="971">
        <v>4</v>
      </c>
      <c r="E5" s="972">
        <v>5</v>
      </c>
      <c r="F5" s="971">
        <v>6</v>
      </c>
      <c r="G5" s="972">
        <v>7</v>
      </c>
      <c r="H5" s="971">
        <v>8</v>
      </c>
      <c r="I5" s="972">
        <v>9</v>
      </c>
      <c r="J5" s="971">
        <v>10</v>
      </c>
      <c r="K5" s="972">
        <v>11</v>
      </c>
      <c r="L5" s="971">
        <v>12</v>
      </c>
      <c r="M5" s="972">
        <v>13</v>
      </c>
      <c r="N5" s="971">
        <v>14</v>
      </c>
      <c r="O5" s="972">
        <v>15</v>
      </c>
      <c r="P5" s="971">
        <v>16</v>
      </c>
      <c r="Q5" s="972">
        <v>17</v>
      </c>
      <c r="R5" s="971">
        <v>18</v>
      </c>
    </row>
    <row r="6" spans="1:20" ht="20.100000000000001" customHeight="1">
      <c r="A6" s="1291">
        <v>1</v>
      </c>
      <c r="B6" s="1330" t="s">
        <v>13</v>
      </c>
      <c r="C6" s="519" t="s">
        <v>19</v>
      </c>
      <c r="D6" s="519" t="s">
        <v>14</v>
      </c>
      <c r="E6" s="521">
        <v>49427.407000000007</v>
      </c>
      <c r="F6" s="520">
        <v>50524.243455818629</v>
      </c>
      <c r="G6" s="520">
        <f>G7+G13</f>
        <v>51376.542999999991</v>
      </c>
      <c r="H6" s="955">
        <f>G6-F6</f>
        <v>852.29954418136185</v>
      </c>
      <c r="I6" s="956">
        <f>IF(F6=0," ",H6/F6)</f>
        <v>1.6869120364497149E-2</v>
      </c>
      <c r="J6" s="955">
        <f>G6-E6</f>
        <v>1949.1359999999841</v>
      </c>
      <c r="K6" s="956">
        <f>IF(E6=0," ",J6/E6)</f>
        <v>3.9434316269109239E-2</v>
      </c>
      <c r="L6" s="522" t="e">
        <f>E6+'Март 2013'!L6</f>
        <v>#REF!</v>
      </c>
      <c r="M6" s="522" t="e">
        <f>F6+'Март 2013'!M6</f>
        <v>#REF!</v>
      </c>
      <c r="N6" s="522" t="e">
        <f>G6+'Март 2013'!N6</f>
        <v>#REF!</v>
      </c>
      <c r="O6" s="955" t="e">
        <f>N6-M6</f>
        <v>#REF!</v>
      </c>
      <c r="P6" s="956" t="e">
        <f>IF(M6=0," ",O6/M6)</f>
        <v>#REF!</v>
      </c>
      <c r="Q6" s="955" t="e">
        <f>N6-L6</f>
        <v>#REF!</v>
      </c>
      <c r="R6" s="957" t="e">
        <f>IF(L6=0," ",Q6/L6)</f>
        <v>#REF!</v>
      </c>
    </row>
    <row r="7" spans="1:20" ht="20.100000000000001" customHeight="1">
      <c r="A7" s="1292"/>
      <c r="B7" s="1331"/>
      <c r="C7" s="1307" t="s">
        <v>15</v>
      </c>
      <c r="D7" s="492" t="s">
        <v>14</v>
      </c>
      <c r="E7" s="9">
        <v>1052.241</v>
      </c>
      <c r="F7" s="9">
        <v>1676.8026970809524</v>
      </c>
      <c r="G7" s="951">
        <v>-1052.213</v>
      </c>
      <c r="H7" s="958">
        <f t="shared" ref="H7:H12" si="0">G7-F7</f>
        <v>-2729.0156970809521</v>
      </c>
      <c r="I7" s="959">
        <f t="shared" ref="I7:I12" si="1">IF(F7=0," ",H7/F7)</f>
        <v>-1.6275115145220935</v>
      </c>
      <c r="J7" s="958">
        <f>G7-E7</f>
        <v>-2104.4539999999997</v>
      </c>
      <c r="K7" s="960">
        <f>IF(E7=0," ",J7/E7)</f>
        <v>-1.9999733901264061</v>
      </c>
      <c r="L7" s="13" t="e">
        <f>E7+'Март 2013'!L7</f>
        <v>#REF!</v>
      </c>
      <c r="M7" s="13" t="e">
        <f>F7+'Март 2013'!M7</f>
        <v>#REF!</v>
      </c>
      <c r="N7" s="13" t="e">
        <f>G7+'Март 2013'!N7</f>
        <v>#REF!</v>
      </c>
      <c r="O7" s="958" t="e">
        <f t="shared" ref="O7:O70" si="2">N7-M7</f>
        <v>#REF!</v>
      </c>
      <c r="P7" s="959" t="e">
        <f t="shared" ref="P7:P70" si="3">IF(M7=0," ",O7/M7)</f>
        <v>#REF!</v>
      </c>
      <c r="Q7" s="958" t="e">
        <f t="shared" ref="Q7:Q70" si="4">N7-L7</f>
        <v>#REF!</v>
      </c>
      <c r="R7" s="961" t="e">
        <f t="shared" ref="R7:R70" si="5">IF(L7=0," ",Q7/L7)</f>
        <v>#REF!</v>
      </c>
    </row>
    <row r="8" spans="1:20" ht="20.100000000000001" customHeight="1">
      <c r="A8" s="1292"/>
      <c r="B8" s="1331"/>
      <c r="C8" s="1308"/>
      <c r="D8" s="492" t="s">
        <v>16</v>
      </c>
      <c r="E8" s="11">
        <f>E7/E6</f>
        <v>2.1288614229753137E-2</v>
      </c>
      <c r="F8" s="11">
        <f>F7/F6</f>
        <v>3.3188081253453051E-2</v>
      </c>
      <c r="G8" s="969">
        <f>G7/G6</f>
        <v>-2.048041652004496E-2</v>
      </c>
      <c r="H8" s="962"/>
      <c r="I8" s="963">
        <f>G8-F8</f>
        <v>-5.3668497773498011E-2</v>
      </c>
      <c r="J8" s="964"/>
      <c r="K8" s="963">
        <f>G8-E8</f>
        <v>-4.1769030749798097E-2</v>
      </c>
      <c r="L8" s="19" t="e">
        <f>L7/L6</f>
        <v>#REF!</v>
      </c>
      <c r="M8" s="11" t="e">
        <f>M7/M6</f>
        <v>#REF!</v>
      </c>
      <c r="N8" s="11" t="e">
        <f>N7/N6</f>
        <v>#REF!</v>
      </c>
      <c r="O8" s="962"/>
      <c r="P8" s="963" t="e">
        <f>N8-M8</f>
        <v>#REF!</v>
      </c>
      <c r="Q8" s="964"/>
      <c r="R8" s="965" t="e">
        <f>N8-L8</f>
        <v>#REF!</v>
      </c>
    </row>
    <row r="9" spans="1:20" ht="15" customHeight="1">
      <c r="A9" s="1292"/>
      <c r="B9" s="1331"/>
      <c r="C9" s="1307" t="s">
        <v>17</v>
      </c>
      <c r="D9" s="492" t="s">
        <v>14</v>
      </c>
      <c r="E9" s="9">
        <v>2140.0079999999998</v>
      </c>
      <c r="F9" s="9">
        <v>1455.0829705667657</v>
      </c>
      <c r="G9" s="9">
        <f>F10*G6</f>
        <v>1479.6289403375865</v>
      </c>
      <c r="H9" s="958">
        <f t="shared" si="0"/>
        <v>24.545969770820875</v>
      </c>
      <c r="I9" s="959">
        <f t="shared" si="1"/>
        <v>1.6869120364497177E-2</v>
      </c>
      <c r="J9" s="958">
        <f>G9-E9</f>
        <v>-660.37905966241328</v>
      </c>
      <c r="K9" s="959">
        <f>IF(E9=0," ",J9/E9)</f>
        <v>-0.30858719203966217</v>
      </c>
      <c r="L9" s="18" t="e">
        <f>E9+'Март 2013'!L9</f>
        <v>#REF!</v>
      </c>
      <c r="M9" s="13" t="e">
        <f>F9+'Март 2013'!M9</f>
        <v>#REF!</v>
      </c>
      <c r="N9" s="13" t="e">
        <f>G9+'Март 2013'!N9</f>
        <v>#REF!</v>
      </c>
      <c r="O9" s="958" t="e">
        <f t="shared" si="2"/>
        <v>#REF!</v>
      </c>
      <c r="P9" s="959" t="e">
        <f t="shared" si="3"/>
        <v>#REF!</v>
      </c>
      <c r="Q9" s="958" t="e">
        <f t="shared" si="4"/>
        <v>#REF!</v>
      </c>
      <c r="R9" s="961" t="e">
        <f t="shared" si="5"/>
        <v>#REF!</v>
      </c>
    </row>
    <row r="10" spans="1:20" ht="15" customHeight="1">
      <c r="A10" s="1292"/>
      <c r="B10" s="1331"/>
      <c r="C10" s="1308"/>
      <c r="D10" s="492" t="s">
        <v>16</v>
      </c>
      <c r="E10" s="11">
        <f>E9/E6</f>
        <v>4.329597949574817E-2</v>
      </c>
      <c r="F10" s="11">
        <f>F9/F6</f>
        <v>2.8799698343611534E-2</v>
      </c>
      <c r="G10" s="11">
        <f>G9/G6</f>
        <v>2.8799698343611534E-2</v>
      </c>
      <c r="H10" s="958">
        <f t="shared" si="0"/>
        <v>0</v>
      </c>
      <c r="I10" s="959">
        <f t="shared" si="1"/>
        <v>0</v>
      </c>
      <c r="J10" s="958">
        <f t="shared" ref="J10" si="6">G10-E10</f>
        <v>-1.4496281152136636E-2</v>
      </c>
      <c r="K10" s="959">
        <f>IF(E10=0," ",J10/E10)</f>
        <v>-0.33481818221851817</v>
      </c>
      <c r="L10" s="19" t="e">
        <f>L9/L6</f>
        <v>#REF!</v>
      </c>
      <c r="M10" s="11" t="e">
        <f>M9/M6</f>
        <v>#REF!</v>
      </c>
      <c r="N10" s="11" t="e">
        <f>N9/N6</f>
        <v>#REF!</v>
      </c>
      <c r="O10" s="958" t="e">
        <f t="shared" si="2"/>
        <v>#REF!</v>
      </c>
      <c r="P10" s="959" t="e">
        <f t="shared" si="3"/>
        <v>#REF!</v>
      </c>
      <c r="Q10" s="958" t="e">
        <f t="shared" si="4"/>
        <v>#REF!</v>
      </c>
      <c r="R10" s="961" t="e">
        <f t="shared" si="5"/>
        <v>#REF!</v>
      </c>
    </row>
    <row r="11" spans="1:20" ht="15" customHeight="1">
      <c r="A11" s="1292"/>
      <c r="B11" s="1331"/>
      <c r="C11" s="1307" t="s">
        <v>18</v>
      </c>
      <c r="D11" s="492" t="s">
        <v>14</v>
      </c>
      <c r="E11" s="9">
        <v>-1087.7669999999998</v>
      </c>
      <c r="F11" s="9">
        <f>F7-F9</f>
        <v>221.71972651418673</v>
      </c>
      <c r="G11" s="9">
        <f>G7-G9</f>
        <v>-2531.8419403375865</v>
      </c>
      <c r="H11" s="958">
        <f t="shared" si="0"/>
        <v>-2753.5616668517732</v>
      </c>
      <c r="I11" s="959">
        <f t="shared" si="1"/>
        <v>-12.419109973399623</v>
      </c>
      <c r="J11" s="958">
        <f>G11-E11</f>
        <v>-1444.0749403375867</v>
      </c>
      <c r="K11" s="959">
        <f>IF(E11=0," ",J11/E11)</f>
        <v>1.3275590639701214</v>
      </c>
      <c r="L11" s="18" t="e">
        <f>E11+'Март 2013'!L11</f>
        <v>#REF!</v>
      </c>
      <c r="M11" s="13" t="e">
        <f>F11+'Март 2013'!M11</f>
        <v>#REF!</v>
      </c>
      <c r="N11" s="13" t="e">
        <f>G11+'Март 2013'!N11</f>
        <v>#REF!</v>
      </c>
      <c r="O11" s="958" t="e">
        <f t="shared" si="2"/>
        <v>#REF!</v>
      </c>
      <c r="P11" s="959" t="e">
        <f t="shared" si="3"/>
        <v>#REF!</v>
      </c>
      <c r="Q11" s="958" t="e">
        <f t="shared" si="4"/>
        <v>#REF!</v>
      </c>
      <c r="R11" s="961" t="e">
        <f t="shared" si="5"/>
        <v>#REF!</v>
      </c>
    </row>
    <row r="12" spans="1:20" ht="15" customHeight="1">
      <c r="A12" s="1292"/>
      <c r="B12" s="1331"/>
      <c r="C12" s="1308"/>
      <c r="D12" s="492" t="s">
        <v>16</v>
      </c>
      <c r="E12" s="11">
        <f>E11/E6</f>
        <v>-2.2007365265995033E-2</v>
      </c>
      <c r="F12" s="11">
        <f>F11/F6</f>
        <v>4.3883829098415204E-3</v>
      </c>
      <c r="G12" s="11">
        <f>G11/G6</f>
        <v>-4.9280114863656493E-2</v>
      </c>
      <c r="H12" s="958">
        <f t="shared" si="0"/>
        <v>-5.3668497773498011E-2</v>
      </c>
      <c r="I12" s="959">
        <f t="shared" si="1"/>
        <v>-12.22967523028572</v>
      </c>
      <c r="J12" s="958">
        <f t="shared" ref="J12" si="7">G12-E12</f>
        <v>-2.7272749597661461E-2</v>
      </c>
      <c r="K12" s="959">
        <f t="shared" ref="K12" si="8">IF(E12=0," ",J12/E12)</f>
        <v>1.239255552312857</v>
      </c>
      <c r="L12" s="19" t="e">
        <f>L11/L6</f>
        <v>#REF!</v>
      </c>
      <c r="M12" s="11" t="e">
        <f>M11/M6</f>
        <v>#REF!</v>
      </c>
      <c r="N12" s="11" t="e">
        <f>N11/N6</f>
        <v>#REF!</v>
      </c>
      <c r="O12" s="958" t="e">
        <f t="shared" si="2"/>
        <v>#REF!</v>
      </c>
      <c r="P12" s="959" t="e">
        <f t="shared" si="3"/>
        <v>#REF!</v>
      </c>
      <c r="Q12" s="958" t="e">
        <f t="shared" si="4"/>
        <v>#REF!</v>
      </c>
      <c r="R12" s="961" t="e">
        <f t="shared" si="5"/>
        <v>#REF!</v>
      </c>
    </row>
    <row r="13" spans="1:20" ht="30.75" customHeight="1">
      <c r="A13" s="1292"/>
      <c r="B13" s="1331"/>
      <c r="C13" s="513" t="s">
        <v>111</v>
      </c>
      <c r="D13" s="493" t="s">
        <v>14</v>
      </c>
      <c r="E13" s="613">
        <f>E6-E7</f>
        <v>48375.166000000005</v>
      </c>
      <c r="F13" s="613">
        <f>F6-F7</f>
        <v>48847.440758737677</v>
      </c>
      <c r="G13" s="613">
        <f>G14+G15</f>
        <v>52428.755999999994</v>
      </c>
      <c r="H13" s="958">
        <f t="shared" ref="H13:H25" si="9">G13-F13</f>
        <v>3581.3152412623167</v>
      </c>
      <c r="I13" s="959">
        <f t="shared" ref="I13:I25" si="10">IF(F13=0," ",H13/F13)</f>
        <v>7.3316333171901171E-2</v>
      </c>
      <c r="J13" s="958">
        <f t="shared" ref="J13:J25" si="11">G13-E13</f>
        <v>4053.5899999999892</v>
      </c>
      <c r="K13" s="959">
        <f t="shared" ref="K13:K25" si="12">IF(E13=0," ",J13/E13)</f>
        <v>8.3794854574762365E-2</v>
      </c>
      <c r="L13" s="515" t="e">
        <f>L6-L7</f>
        <v>#REF!</v>
      </c>
      <c r="M13" s="514" t="e">
        <f>M6-M7</f>
        <v>#REF!</v>
      </c>
      <c r="N13" s="514" t="e">
        <f>N6-N7</f>
        <v>#REF!</v>
      </c>
      <c r="O13" s="958" t="e">
        <f t="shared" si="2"/>
        <v>#REF!</v>
      </c>
      <c r="P13" s="959" t="e">
        <f t="shared" si="3"/>
        <v>#REF!</v>
      </c>
      <c r="Q13" s="958" t="e">
        <f t="shared" si="4"/>
        <v>#REF!</v>
      </c>
      <c r="R13" s="961" t="e">
        <f t="shared" si="5"/>
        <v>#REF!</v>
      </c>
    </row>
    <row r="14" spans="1:20" ht="20.100000000000001" customHeight="1">
      <c r="A14" s="1292"/>
      <c r="B14" s="1331"/>
      <c r="C14" s="518" t="s">
        <v>104</v>
      </c>
      <c r="D14" s="492" t="s">
        <v>14</v>
      </c>
      <c r="E14" s="233">
        <v>0</v>
      </c>
      <c r="F14" s="233">
        <v>0</v>
      </c>
      <c r="G14" s="952">
        <f>7.927+81.591</f>
        <v>89.518000000000001</v>
      </c>
      <c r="H14" s="958">
        <f t="shared" si="9"/>
        <v>89.518000000000001</v>
      </c>
      <c r="I14" s="959" t="str">
        <f t="shared" si="10"/>
        <v xml:space="preserve"> </v>
      </c>
      <c r="J14" s="958">
        <f t="shared" si="11"/>
        <v>89.518000000000001</v>
      </c>
      <c r="K14" s="959" t="str">
        <f t="shared" si="12"/>
        <v xml:space="preserve"> </v>
      </c>
      <c r="L14" s="516" t="e">
        <f>E14+'Март 2013'!L14</f>
        <v>#REF!</v>
      </c>
      <c r="M14" s="516" t="e">
        <f>F14+'Март 2013'!M14</f>
        <v>#REF!</v>
      </c>
      <c r="N14" s="516" t="e">
        <f>G14+'Март 2013'!N14</f>
        <v>#REF!</v>
      </c>
      <c r="O14" s="958" t="e">
        <f>N14-M14</f>
        <v>#REF!</v>
      </c>
      <c r="P14" s="959" t="e">
        <f t="shared" si="3"/>
        <v>#REF!</v>
      </c>
      <c r="Q14" s="958" t="e">
        <f t="shared" si="4"/>
        <v>#REF!</v>
      </c>
      <c r="R14" s="961" t="e">
        <f t="shared" si="5"/>
        <v>#REF!</v>
      </c>
    </row>
    <row r="15" spans="1:20" ht="33.75" customHeight="1" thickBot="1">
      <c r="A15" s="1293"/>
      <c r="B15" s="1332"/>
      <c r="C15" s="525" t="s">
        <v>106</v>
      </c>
      <c r="D15" s="526" t="s">
        <v>14</v>
      </c>
      <c r="E15" s="611">
        <f>E13-E14</f>
        <v>48375.166000000005</v>
      </c>
      <c r="F15" s="611">
        <f>F13-F14</f>
        <v>48847.440758737677</v>
      </c>
      <c r="G15" s="611">
        <v>52339.237999999998</v>
      </c>
      <c r="H15" s="966">
        <f t="shared" si="9"/>
        <v>3491.7972412623203</v>
      </c>
      <c r="I15" s="967">
        <f t="shared" si="10"/>
        <v>7.1483729485617292E-2</v>
      </c>
      <c r="J15" s="966">
        <f t="shared" si="11"/>
        <v>3964.0719999999928</v>
      </c>
      <c r="K15" s="967">
        <f t="shared" si="12"/>
        <v>8.1944359632791591E-2</v>
      </c>
      <c r="L15" s="527" t="e">
        <f>E15+'Март 2013'!L15</f>
        <v>#REF!</v>
      </c>
      <c r="M15" s="527" t="e">
        <f>F15+'Март 2013'!M15</f>
        <v>#REF!</v>
      </c>
      <c r="N15" s="527" t="e">
        <f>G15+'Март 2013'!N15</f>
        <v>#REF!</v>
      </c>
      <c r="O15" s="966" t="e">
        <f t="shared" si="2"/>
        <v>#REF!</v>
      </c>
      <c r="P15" s="967" t="e">
        <f t="shared" si="3"/>
        <v>#REF!</v>
      </c>
      <c r="Q15" s="966" t="e">
        <f t="shared" si="4"/>
        <v>#REF!</v>
      </c>
      <c r="R15" s="968" t="e">
        <f t="shared" si="5"/>
        <v>#REF!</v>
      </c>
    </row>
    <row r="16" spans="1:20" ht="20.100000000000001" customHeight="1">
      <c r="A16" s="1291">
        <v>2</v>
      </c>
      <c r="B16" s="1330" t="s">
        <v>5</v>
      </c>
      <c r="C16" s="519" t="s">
        <v>19</v>
      </c>
      <c r="D16" s="519" t="s">
        <v>14</v>
      </c>
      <c r="E16" s="521">
        <v>8828.7129999999997</v>
      </c>
      <c r="F16" s="520">
        <v>8983.1443222299549</v>
      </c>
      <c r="G16" s="520">
        <f>G17+G23</f>
        <v>9133.5609999999997</v>
      </c>
      <c r="H16" s="955">
        <f t="shared" si="9"/>
        <v>150.41667777004477</v>
      </c>
      <c r="I16" s="956">
        <f t="shared" si="10"/>
        <v>1.6744323855269607E-2</v>
      </c>
      <c r="J16" s="955">
        <f t="shared" si="11"/>
        <v>304.84799999999996</v>
      </c>
      <c r="K16" s="956">
        <f t="shared" si="12"/>
        <v>3.4529155042190174E-2</v>
      </c>
      <c r="L16" s="522" t="e">
        <f>E16+'Март 2013'!L16</f>
        <v>#REF!</v>
      </c>
      <c r="M16" s="522" t="e">
        <f>F16+'Март 2013'!M16</f>
        <v>#REF!</v>
      </c>
      <c r="N16" s="522" t="e">
        <f>G16+'Март 2013'!N16</f>
        <v>#REF!</v>
      </c>
      <c r="O16" s="955" t="e">
        <f t="shared" si="2"/>
        <v>#REF!</v>
      </c>
      <c r="P16" s="956" t="e">
        <f t="shared" si="3"/>
        <v>#REF!</v>
      </c>
      <c r="Q16" s="955" t="e">
        <f t="shared" si="4"/>
        <v>#REF!</v>
      </c>
      <c r="R16" s="957" t="e">
        <f t="shared" si="5"/>
        <v>#REF!</v>
      </c>
      <c r="S16">
        <v>9133.5609999999997</v>
      </c>
      <c r="T16" s="950">
        <f>G16-S16</f>
        <v>0</v>
      </c>
    </row>
    <row r="17" spans="1:18" ht="20.100000000000001" customHeight="1">
      <c r="A17" s="1292"/>
      <c r="B17" s="1331"/>
      <c r="C17" s="1307" t="s">
        <v>15</v>
      </c>
      <c r="D17" s="948" t="s">
        <v>14</v>
      </c>
      <c r="E17" s="9">
        <v>1751.201</v>
      </c>
      <c r="F17" s="9">
        <v>1903.9075856201482</v>
      </c>
      <c r="G17" s="147">
        <v>1729.029</v>
      </c>
      <c r="H17" s="958">
        <f t="shared" si="9"/>
        <v>-174.87858562014821</v>
      </c>
      <c r="I17" s="959">
        <f t="shared" si="10"/>
        <v>-9.1852454888552842E-2</v>
      </c>
      <c r="J17" s="958">
        <f t="shared" si="11"/>
        <v>-22.172000000000025</v>
      </c>
      <c r="K17" s="960">
        <f t="shared" si="12"/>
        <v>-1.2661025204987906E-2</v>
      </c>
      <c r="L17" s="13" t="e">
        <f>E17+'Март 2013'!L17</f>
        <v>#REF!</v>
      </c>
      <c r="M17" s="13" t="e">
        <f>F17+'Март 2013'!M17</f>
        <v>#REF!</v>
      </c>
      <c r="N17" s="13" t="e">
        <f>G17+'Март 2013'!N17</f>
        <v>#REF!</v>
      </c>
      <c r="O17" s="958" t="e">
        <f t="shared" si="2"/>
        <v>#REF!</v>
      </c>
      <c r="P17" s="959" t="e">
        <f t="shared" si="3"/>
        <v>#REF!</v>
      </c>
      <c r="Q17" s="958" t="e">
        <f t="shared" si="4"/>
        <v>#REF!</v>
      </c>
      <c r="R17" s="961" t="e">
        <f t="shared" si="5"/>
        <v>#REF!</v>
      </c>
    </row>
    <row r="18" spans="1:18" ht="20.25" customHeight="1">
      <c r="A18" s="1292"/>
      <c r="B18" s="1331"/>
      <c r="C18" s="1308"/>
      <c r="D18" s="948" t="s">
        <v>16</v>
      </c>
      <c r="E18" s="11">
        <f>E17/E16</f>
        <v>0.19835291961580359</v>
      </c>
      <c r="F18" s="11">
        <f>F17/F16</f>
        <v>0.21194222393919265</v>
      </c>
      <c r="G18" s="11">
        <f>G17/G16</f>
        <v>0.18930502571778959</v>
      </c>
      <c r="H18" s="962"/>
      <c r="I18" s="963">
        <f>G18-F18</f>
        <v>-2.263719822140306E-2</v>
      </c>
      <c r="J18" s="964"/>
      <c r="K18" s="963">
        <f>G18-E18</f>
        <v>-9.0478938980139978E-3</v>
      </c>
      <c r="L18" s="19" t="e">
        <f>L17/L16</f>
        <v>#REF!</v>
      </c>
      <c r="M18" s="11" t="e">
        <f>M17/M16</f>
        <v>#REF!</v>
      </c>
      <c r="N18" s="11" t="e">
        <f>N17/N16</f>
        <v>#REF!</v>
      </c>
      <c r="O18" s="962"/>
      <c r="P18" s="963" t="e">
        <f>N18-M18</f>
        <v>#REF!</v>
      </c>
      <c r="Q18" s="964"/>
      <c r="R18" s="965" t="e">
        <f>N18-L18</f>
        <v>#REF!</v>
      </c>
    </row>
    <row r="19" spans="1:18" ht="15" hidden="1" customHeight="1">
      <c r="A19" s="1292"/>
      <c r="B19" s="1331"/>
      <c r="C19" s="1307" t="s">
        <v>17</v>
      </c>
      <c r="D19" s="948" t="s">
        <v>14</v>
      </c>
      <c r="E19" s="9">
        <v>1999.277</v>
      </c>
      <c r="F19" s="9">
        <v>1652.1583071112018</v>
      </c>
      <c r="G19" s="9">
        <f>F20*G16</f>
        <v>1679.8225808656457</v>
      </c>
      <c r="H19" s="958">
        <f t="shared" si="9"/>
        <v>27.664273754443911</v>
      </c>
      <c r="I19" s="959">
        <f t="shared" si="10"/>
        <v>1.6744323855269586E-2</v>
      </c>
      <c r="J19" s="958">
        <f t="shared" si="11"/>
        <v>-319.45441913435434</v>
      </c>
      <c r="K19" s="959">
        <f t="shared" si="12"/>
        <v>-0.15978497183449533</v>
      </c>
      <c r="L19" s="18" t="e">
        <f>E19+'Март 2013'!L19</f>
        <v>#REF!</v>
      </c>
      <c r="M19" s="13" t="e">
        <f>F19+'Март 2013'!M19</f>
        <v>#REF!</v>
      </c>
      <c r="N19" s="13" t="e">
        <f>G19+'Март 2013'!N19</f>
        <v>#REF!</v>
      </c>
      <c r="O19" s="958" t="e">
        <f t="shared" si="2"/>
        <v>#REF!</v>
      </c>
      <c r="P19" s="959" t="e">
        <f t="shared" si="3"/>
        <v>#REF!</v>
      </c>
      <c r="Q19" s="958" t="e">
        <f t="shared" si="4"/>
        <v>#REF!</v>
      </c>
      <c r="R19" s="961" t="e">
        <f t="shared" si="5"/>
        <v>#REF!</v>
      </c>
    </row>
    <row r="20" spans="1:18" ht="15" hidden="1" customHeight="1">
      <c r="A20" s="1292"/>
      <c r="B20" s="1331"/>
      <c r="C20" s="1308"/>
      <c r="D20" s="948" t="s">
        <v>16</v>
      </c>
      <c r="E20" s="11">
        <f>E19/E16</f>
        <v>0.22645169233613099</v>
      </c>
      <c r="F20" s="11">
        <f>F19/F16</f>
        <v>0.18391759587149478</v>
      </c>
      <c r="G20" s="11">
        <f>G19/G16</f>
        <v>0.18391759587149478</v>
      </c>
      <c r="H20" s="958">
        <f t="shared" si="9"/>
        <v>0</v>
      </c>
      <c r="I20" s="959">
        <f t="shared" si="10"/>
        <v>0</v>
      </c>
      <c r="J20" s="958">
        <f t="shared" si="11"/>
        <v>-4.2534096464636212E-2</v>
      </c>
      <c r="K20" s="959">
        <f t="shared" si="12"/>
        <v>-0.18782856522662331</v>
      </c>
      <c r="L20" s="19" t="e">
        <f>L19/L16</f>
        <v>#REF!</v>
      </c>
      <c r="M20" s="11" t="e">
        <f>M19/M16</f>
        <v>#REF!</v>
      </c>
      <c r="N20" s="11" t="e">
        <f>N19/N16</f>
        <v>#REF!</v>
      </c>
      <c r="O20" s="958" t="e">
        <f t="shared" si="2"/>
        <v>#REF!</v>
      </c>
      <c r="P20" s="959" t="e">
        <f t="shared" si="3"/>
        <v>#REF!</v>
      </c>
      <c r="Q20" s="958" t="e">
        <f t="shared" si="4"/>
        <v>#REF!</v>
      </c>
      <c r="R20" s="961" t="e">
        <f t="shared" si="5"/>
        <v>#REF!</v>
      </c>
    </row>
    <row r="21" spans="1:18" ht="15" hidden="1" customHeight="1">
      <c r="A21" s="1292"/>
      <c r="B21" s="1331"/>
      <c r="C21" s="1307" t="s">
        <v>18</v>
      </c>
      <c r="D21" s="948" t="s">
        <v>14</v>
      </c>
      <c r="E21" s="9">
        <f>E17-E19</f>
        <v>-248.07600000000002</v>
      </c>
      <c r="F21" s="9">
        <f>F17-F19</f>
        <v>251.74927850894642</v>
      </c>
      <c r="G21" s="9">
        <f>G17-G19</f>
        <v>49.206419134354292</v>
      </c>
      <c r="H21" s="958">
        <f t="shared" si="9"/>
        <v>-202.54285937459213</v>
      </c>
      <c r="I21" s="959">
        <f t="shared" si="10"/>
        <v>-0.80454196561836167</v>
      </c>
      <c r="J21" s="958">
        <f t="shared" si="11"/>
        <v>297.28241913435431</v>
      </c>
      <c r="K21" s="959">
        <f t="shared" si="12"/>
        <v>-1.1983521950303708</v>
      </c>
      <c r="L21" s="18" t="e">
        <f>E21+'Март 2013'!L21</f>
        <v>#REF!</v>
      </c>
      <c r="M21" s="13" t="e">
        <f>F21+'Март 2013'!M21</f>
        <v>#REF!</v>
      </c>
      <c r="N21" s="13" t="e">
        <f>G21+'Март 2013'!N21</f>
        <v>#REF!</v>
      </c>
      <c r="O21" s="958" t="e">
        <f t="shared" si="2"/>
        <v>#REF!</v>
      </c>
      <c r="P21" s="959" t="e">
        <f t="shared" si="3"/>
        <v>#REF!</v>
      </c>
      <c r="Q21" s="958" t="e">
        <f t="shared" si="4"/>
        <v>#REF!</v>
      </c>
      <c r="R21" s="961" t="e">
        <f t="shared" si="5"/>
        <v>#REF!</v>
      </c>
    </row>
    <row r="22" spans="1:18" ht="15" hidden="1" customHeight="1">
      <c r="A22" s="1292"/>
      <c r="B22" s="1331"/>
      <c r="C22" s="1308"/>
      <c r="D22" s="948" t="s">
        <v>16</v>
      </c>
      <c r="E22" s="11">
        <f>E21/E16</f>
        <v>-2.8098772720327417E-2</v>
      </c>
      <c r="F22" s="11">
        <f>F21/F16</f>
        <v>2.8024628067697878E-2</v>
      </c>
      <c r="G22" s="11">
        <f>G21/G16</f>
        <v>5.387429846294812E-3</v>
      </c>
      <c r="H22" s="958">
        <f t="shared" si="9"/>
        <v>-2.2637198221403067E-2</v>
      </c>
      <c r="I22" s="959">
        <f t="shared" si="10"/>
        <v>-0.80776087970621302</v>
      </c>
      <c r="J22" s="958">
        <f t="shared" si="11"/>
        <v>3.3486202566622228E-2</v>
      </c>
      <c r="K22" s="959">
        <f t="shared" si="12"/>
        <v>-1.1917318560464172</v>
      </c>
      <c r="L22" s="19" t="e">
        <f>L21/L16</f>
        <v>#REF!</v>
      </c>
      <c r="M22" s="11" t="e">
        <f>M21/M16</f>
        <v>#REF!</v>
      </c>
      <c r="N22" s="11" t="e">
        <f>N21/N16</f>
        <v>#REF!</v>
      </c>
      <c r="O22" s="958" t="e">
        <f t="shared" si="2"/>
        <v>#REF!</v>
      </c>
      <c r="P22" s="959" t="e">
        <f t="shared" si="3"/>
        <v>#REF!</v>
      </c>
      <c r="Q22" s="958" t="e">
        <f t="shared" si="4"/>
        <v>#REF!</v>
      </c>
      <c r="R22" s="961" t="e">
        <f t="shared" si="5"/>
        <v>#REF!</v>
      </c>
    </row>
    <row r="23" spans="1:18" ht="15" customHeight="1">
      <c r="A23" s="1292"/>
      <c r="B23" s="1331"/>
      <c r="C23" s="513" t="s">
        <v>111</v>
      </c>
      <c r="D23" s="949" t="s">
        <v>14</v>
      </c>
      <c r="E23" s="613">
        <f>E16-E17</f>
        <v>7077.5119999999997</v>
      </c>
      <c r="F23" s="613">
        <f>F16-F17</f>
        <v>7079.2367366098069</v>
      </c>
      <c r="G23" s="613">
        <f>G24+G25</f>
        <v>7404.5320000000002</v>
      </c>
      <c r="H23" s="958">
        <f t="shared" si="9"/>
        <v>325.29526339019321</v>
      </c>
      <c r="I23" s="959">
        <f t="shared" si="10"/>
        <v>4.5950612402598456E-2</v>
      </c>
      <c r="J23" s="958">
        <f t="shared" si="11"/>
        <v>327.02000000000044</v>
      </c>
      <c r="K23" s="959">
        <f t="shared" si="12"/>
        <v>4.6205502724686369E-2</v>
      </c>
      <c r="L23" s="515" t="e">
        <f>L16-L17</f>
        <v>#REF!</v>
      </c>
      <c r="M23" s="514" t="e">
        <f>M16-M17</f>
        <v>#REF!</v>
      </c>
      <c r="N23" s="514" t="e">
        <f>N16-N17</f>
        <v>#REF!</v>
      </c>
      <c r="O23" s="958" t="e">
        <f t="shared" si="2"/>
        <v>#REF!</v>
      </c>
      <c r="P23" s="959" t="e">
        <f t="shared" si="3"/>
        <v>#REF!</v>
      </c>
      <c r="Q23" s="958" t="e">
        <f t="shared" si="4"/>
        <v>#REF!</v>
      </c>
      <c r="R23" s="961" t="e">
        <f t="shared" si="5"/>
        <v>#REF!</v>
      </c>
    </row>
    <row r="24" spans="1:18" ht="20.100000000000001" customHeight="1">
      <c r="A24" s="1292"/>
      <c r="B24" s="1331"/>
      <c r="C24" s="518" t="s">
        <v>104</v>
      </c>
      <c r="D24" s="948" t="s">
        <v>14</v>
      </c>
      <c r="E24" s="233">
        <v>8.8770000000000007</v>
      </c>
      <c r="F24" s="233">
        <v>0</v>
      </c>
      <c r="G24" s="952">
        <v>12.901999999999999</v>
      </c>
      <c r="H24" s="958">
        <f t="shared" si="9"/>
        <v>12.901999999999999</v>
      </c>
      <c r="I24" s="959" t="str">
        <f t="shared" si="10"/>
        <v xml:space="preserve"> </v>
      </c>
      <c r="J24" s="958">
        <f t="shared" si="11"/>
        <v>4.0249999999999986</v>
      </c>
      <c r="K24" s="959">
        <f t="shared" si="12"/>
        <v>0.45341894784273945</v>
      </c>
      <c r="L24" s="516" t="e">
        <f>E24+'Март 2013'!L24</f>
        <v>#REF!</v>
      </c>
      <c r="M24" s="516" t="e">
        <f>F24+'Март 2013'!M24</f>
        <v>#REF!</v>
      </c>
      <c r="N24" s="516" t="e">
        <f>G24+'Март 2013'!N24</f>
        <v>#REF!</v>
      </c>
      <c r="O24" s="958" t="e">
        <f t="shared" si="2"/>
        <v>#REF!</v>
      </c>
      <c r="P24" s="959" t="e">
        <f t="shared" si="3"/>
        <v>#REF!</v>
      </c>
      <c r="Q24" s="958" t="e">
        <f t="shared" si="4"/>
        <v>#REF!</v>
      </c>
      <c r="R24" s="961" t="e">
        <f t="shared" si="5"/>
        <v>#REF!</v>
      </c>
    </row>
    <row r="25" spans="1:18" ht="33.75" customHeight="1" thickBot="1">
      <c r="A25" s="1293"/>
      <c r="B25" s="1332"/>
      <c r="C25" s="525" t="s">
        <v>106</v>
      </c>
      <c r="D25" s="526" t="s">
        <v>14</v>
      </c>
      <c r="E25" s="611">
        <f>E23-E24</f>
        <v>7068.6349999999993</v>
      </c>
      <c r="F25" s="611">
        <f>F23-F24</f>
        <v>7079.2367366098069</v>
      </c>
      <c r="G25" s="611">
        <v>7391.63</v>
      </c>
      <c r="H25" s="966">
        <f t="shared" si="9"/>
        <v>312.39326339019317</v>
      </c>
      <c r="I25" s="967">
        <f t="shared" si="10"/>
        <v>4.4128099541391512E-2</v>
      </c>
      <c r="J25" s="966">
        <f t="shared" si="11"/>
        <v>322.9950000000008</v>
      </c>
      <c r="K25" s="967">
        <f t="shared" si="12"/>
        <v>4.5694112088118972E-2</v>
      </c>
      <c r="L25" s="527" t="e">
        <f>E25+'Март 2013'!L25</f>
        <v>#REF!</v>
      </c>
      <c r="M25" s="527" t="e">
        <f>F25+'Март 2013'!M25</f>
        <v>#REF!</v>
      </c>
      <c r="N25" s="527" t="e">
        <f>G25+'Март 2013'!N25</f>
        <v>#REF!</v>
      </c>
      <c r="O25" s="966" t="e">
        <f t="shared" si="2"/>
        <v>#REF!</v>
      </c>
      <c r="P25" s="967" t="e">
        <f t="shared" si="3"/>
        <v>#REF!</v>
      </c>
      <c r="Q25" s="966" t="e">
        <f t="shared" si="4"/>
        <v>#REF!</v>
      </c>
      <c r="R25" s="968" t="e">
        <f t="shared" si="5"/>
        <v>#REF!</v>
      </c>
    </row>
    <row r="26" spans="1:18" ht="20.100000000000001" customHeight="1">
      <c r="A26" s="1291">
        <v>3</v>
      </c>
      <c r="B26" s="1330" t="s">
        <v>21</v>
      </c>
      <c r="C26" s="519" t="s">
        <v>19</v>
      </c>
      <c r="D26" s="519" t="s">
        <v>14</v>
      </c>
      <c r="E26" s="521">
        <v>2755.8469999999998</v>
      </c>
      <c r="F26" s="520">
        <v>2749.9749541414376</v>
      </c>
      <c r="G26" s="520">
        <f>G27+G33</f>
        <v>3003.01</v>
      </c>
      <c r="H26" s="955">
        <f>G26-F26</f>
        <v>253.03504585856263</v>
      </c>
      <c r="I26" s="956">
        <f>IF(F26=0," ",H26/F26)</f>
        <v>9.2013581970080902E-2</v>
      </c>
      <c r="J26" s="955">
        <f>G26-E26</f>
        <v>247.16300000000047</v>
      </c>
      <c r="K26" s="956">
        <f>IF(E26=0," ",J26/E26)</f>
        <v>8.9686764178127626E-2</v>
      </c>
      <c r="L26" s="522" t="e">
        <f>E26+'Март 2013'!L26</f>
        <v>#REF!</v>
      </c>
      <c r="M26" s="522" t="e">
        <f>F26+'Март 2013'!M26</f>
        <v>#REF!</v>
      </c>
      <c r="N26" s="522" t="e">
        <f>G26+'Март 2013'!N26</f>
        <v>#REF!</v>
      </c>
      <c r="O26" s="955" t="e">
        <f t="shared" si="2"/>
        <v>#REF!</v>
      </c>
      <c r="P26" s="956" t="e">
        <f t="shared" si="3"/>
        <v>#REF!</v>
      </c>
      <c r="Q26" s="955" t="e">
        <f t="shared" si="4"/>
        <v>#REF!</v>
      </c>
      <c r="R26" s="957" t="e">
        <f t="shared" si="5"/>
        <v>#REF!</v>
      </c>
    </row>
    <row r="27" spans="1:18" ht="20.100000000000001" customHeight="1">
      <c r="A27" s="1292"/>
      <c r="B27" s="1331"/>
      <c r="C27" s="1307" t="s">
        <v>15</v>
      </c>
      <c r="D27" s="948" t="s">
        <v>14</v>
      </c>
      <c r="E27" s="9">
        <v>339.83300000000003</v>
      </c>
      <c r="F27" s="9">
        <v>351.24927022486867</v>
      </c>
      <c r="G27" s="147">
        <v>324.858</v>
      </c>
      <c r="H27" s="958">
        <f>G27-F27</f>
        <v>-26.391270224868663</v>
      </c>
      <c r="I27" s="959">
        <f>IF(F27=0," ",H27/F27)</f>
        <v>-7.5135445001702231E-2</v>
      </c>
      <c r="J27" s="958">
        <f>G27-E27</f>
        <v>-14.975000000000023</v>
      </c>
      <c r="K27" s="960">
        <f>IF(E27=0," ",J27/E27)</f>
        <v>-4.4065761712370553E-2</v>
      </c>
      <c r="L27" s="13" t="e">
        <f>E27+'Март 2013'!L27</f>
        <v>#REF!</v>
      </c>
      <c r="M27" s="13" t="e">
        <f>F27+'Март 2013'!M27</f>
        <v>#REF!</v>
      </c>
      <c r="N27" s="13" t="e">
        <f>G27+'Март 2013'!N27</f>
        <v>#REF!</v>
      </c>
      <c r="O27" s="958" t="e">
        <f t="shared" si="2"/>
        <v>#REF!</v>
      </c>
      <c r="P27" s="959" t="e">
        <f t="shared" si="3"/>
        <v>#REF!</v>
      </c>
      <c r="Q27" s="958" t="e">
        <f t="shared" si="4"/>
        <v>#REF!</v>
      </c>
      <c r="R27" s="961" t="e">
        <f t="shared" si="5"/>
        <v>#REF!</v>
      </c>
    </row>
    <row r="28" spans="1:18" ht="20.100000000000001" customHeight="1">
      <c r="A28" s="1292"/>
      <c r="B28" s="1331"/>
      <c r="C28" s="1308"/>
      <c r="D28" s="948" t="s">
        <v>16</v>
      </c>
      <c r="E28" s="11">
        <f>E27/E26</f>
        <v>0.12331344954926746</v>
      </c>
      <c r="F28" s="11">
        <f>F27/F26</f>
        <v>0.12772817064966008</v>
      </c>
      <c r="G28" s="11">
        <f>G27/G26</f>
        <v>0.10817746194651366</v>
      </c>
      <c r="H28" s="962"/>
      <c r="I28" s="963">
        <f>G28-F28</f>
        <v>-1.9550708703146416E-2</v>
      </c>
      <c r="J28" s="964"/>
      <c r="K28" s="963">
        <f>G28-E28</f>
        <v>-1.5135987602753795E-2</v>
      </c>
      <c r="L28" s="19" t="e">
        <f>L27/L26</f>
        <v>#REF!</v>
      </c>
      <c r="M28" s="11" t="e">
        <f>M27/M26</f>
        <v>#REF!</v>
      </c>
      <c r="N28" s="11" t="e">
        <f>N27/N26</f>
        <v>#REF!</v>
      </c>
      <c r="O28" s="962"/>
      <c r="P28" s="963" t="e">
        <f>N28-M28</f>
        <v>#REF!</v>
      </c>
      <c r="Q28" s="964"/>
      <c r="R28" s="965" t="e">
        <f>N28-L28</f>
        <v>#REF!</v>
      </c>
    </row>
    <row r="29" spans="1:18" ht="17.25" hidden="1" customHeight="1">
      <c r="A29" s="1292"/>
      <c r="B29" s="1331"/>
      <c r="C29" s="1307" t="s">
        <v>17</v>
      </c>
      <c r="D29" s="948" t="s">
        <v>14</v>
      </c>
      <c r="E29" s="9">
        <v>406.81799999999998</v>
      </c>
      <c r="F29" s="9">
        <v>304.80439494637562</v>
      </c>
      <c r="G29" s="9">
        <f>F30*G26</f>
        <v>332.85053912561483</v>
      </c>
      <c r="H29" s="958">
        <f t="shared" ref="H29:H45" si="13">G29-F29</f>
        <v>28.046144179239207</v>
      </c>
      <c r="I29" s="959">
        <f t="shared" ref="I29:I45" si="14">IF(F29=0," ",H29/F29)</f>
        <v>9.2013581970080777E-2</v>
      </c>
      <c r="J29" s="958">
        <f t="shared" ref="J29:J45" si="15">G29-E29</f>
        <v>-73.967460874385154</v>
      </c>
      <c r="K29" s="959">
        <f t="shared" ref="K29:K45" si="16">IF(E29=0," ",J29/E29)</f>
        <v>-0.18181953815805879</v>
      </c>
      <c r="L29" s="18" t="e">
        <f>E29+'Март 2013'!L29</f>
        <v>#REF!</v>
      </c>
      <c r="M29" s="13" t="e">
        <f>F29+'Март 2013'!M29</f>
        <v>#REF!</v>
      </c>
      <c r="N29" s="13" t="e">
        <f>G29+'Март 2013'!N29</f>
        <v>#REF!</v>
      </c>
      <c r="O29" s="958" t="e">
        <f t="shared" si="2"/>
        <v>#REF!</v>
      </c>
      <c r="P29" s="959" t="e">
        <f t="shared" si="3"/>
        <v>#REF!</v>
      </c>
      <c r="Q29" s="958" t="e">
        <f t="shared" si="4"/>
        <v>#REF!</v>
      </c>
      <c r="R29" s="961" t="e">
        <f t="shared" si="5"/>
        <v>#REF!</v>
      </c>
    </row>
    <row r="30" spans="1:18" ht="17.25" hidden="1" customHeight="1">
      <c r="A30" s="1292"/>
      <c r="B30" s="1331"/>
      <c r="C30" s="1308"/>
      <c r="D30" s="948" t="s">
        <v>16</v>
      </c>
      <c r="E30" s="11">
        <f>E29/E26</f>
        <v>0.14761995132530942</v>
      </c>
      <c r="F30" s="11">
        <f>F29/F26</f>
        <v>0.11083897127402667</v>
      </c>
      <c r="G30" s="11">
        <f>G29/G26</f>
        <v>0.11083897127402666</v>
      </c>
      <c r="H30" s="958">
        <f t="shared" si="13"/>
        <v>0</v>
      </c>
      <c r="I30" s="959">
        <f t="shared" si="14"/>
        <v>0</v>
      </c>
      <c r="J30" s="958">
        <f t="shared" si="15"/>
        <v>-3.6780980051282761E-2</v>
      </c>
      <c r="K30" s="959">
        <f t="shared" si="16"/>
        <v>-0.24915995243914341</v>
      </c>
      <c r="L30" s="19" t="e">
        <f>L29/L26</f>
        <v>#REF!</v>
      </c>
      <c r="M30" s="11" t="e">
        <f>M29/M26</f>
        <v>#REF!</v>
      </c>
      <c r="N30" s="11" t="e">
        <f>N29/N26</f>
        <v>#REF!</v>
      </c>
      <c r="O30" s="958" t="e">
        <f t="shared" si="2"/>
        <v>#REF!</v>
      </c>
      <c r="P30" s="959" t="e">
        <f t="shared" si="3"/>
        <v>#REF!</v>
      </c>
      <c r="Q30" s="958" t="e">
        <f t="shared" si="4"/>
        <v>#REF!</v>
      </c>
      <c r="R30" s="961" t="e">
        <f t="shared" si="5"/>
        <v>#REF!</v>
      </c>
    </row>
    <row r="31" spans="1:18" ht="17.25" hidden="1" customHeight="1">
      <c r="A31" s="1292"/>
      <c r="B31" s="1331"/>
      <c r="C31" s="1307" t="s">
        <v>18</v>
      </c>
      <c r="D31" s="948" t="s">
        <v>14</v>
      </c>
      <c r="E31" s="9">
        <f>E27-E29</f>
        <v>-66.984999999999957</v>
      </c>
      <c r="F31" s="9">
        <f>F27-F29</f>
        <v>46.444875278493043</v>
      </c>
      <c r="G31" s="9">
        <f>G27-G29</f>
        <v>-7.9925391256148259</v>
      </c>
      <c r="H31" s="958">
        <f t="shared" si="13"/>
        <v>-54.437414404107869</v>
      </c>
      <c r="I31" s="959">
        <f t="shared" si="14"/>
        <v>-1.1720865666597211</v>
      </c>
      <c r="J31" s="958">
        <f t="shared" si="15"/>
        <v>58.992460874385131</v>
      </c>
      <c r="K31" s="959">
        <f t="shared" si="16"/>
        <v>-0.88068165819788269</v>
      </c>
      <c r="L31" s="18" t="e">
        <f>E31+'Март 2013'!L31</f>
        <v>#REF!</v>
      </c>
      <c r="M31" s="13" t="e">
        <f>F31+'Март 2013'!M31</f>
        <v>#REF!</v>
      </c>
      <c r="N31" s="13" t="e">
        <f>G31+'Март 2013'!N31</f>
        <v>#REF!</v>
      </c>
      <c r="O31" s="958" t="e">
        <f t="shared" si="2"/>
        <v>#REF!</v>
      </c>
      <c r="P31" s="959" t="e">
        <f t="shared" si="3"/>
        <v>#REF!</v>
      </c>
      <c r="Q31" s="958" t="e">
        <f t="shared" si="4"/>
        <v>#REF!</v>
      </c>
      <c r="R31" s="961" t="e">
        <f t="shared" si="5"/>
        <v>#REF!</v>
      </c>
    </row>
    <row r="32" spans="1:18" ht="17.25" hidden="1" customHeight="1">
      <c r="A32" s="1292"/>
      <c r="B32" s="1331"/>
      <c r="C32" s="1308"/>
      <c r="D32" s="948" t="s">
        <v>16</v>
      </c>
      <c r="E32" s="11">
        <f>E31/E26</f>
        <v>-2.4306501776041978E-2</v>
      </c>
      <c r="F32" s="11">
        <f>F31/F26</f>
        <v>1.6889199375633396E-2</v>
      </c>
      <c r="G32" s="11">
        <f>G31/G26</f>
        <v>-2.6615093275130035E-3</v>
      </c>
      <c r="H32" s="958">
        <f t="shared" si="13"/>
        <v>-1.9550708703146399E-2</v>
      </c>
      <c r="I32" s="959">
        <f t="shared" si="14"/>
        <v>-1.1575864709935777</v>
      </c>
      <c r="J32" s="958">
        <f t="shared" si="15"/>
        <v>2.1644992448528976E-2</v>
      </c>
      <c r="K32" s="959">
        <f t="shared" si="16"/>
        <v>-0.89050216472794308</v>
      </c>
      <c r="L32" s="19" t="e">
        <f>L31/L26</f>
        <v>#REF!</v>
      </c>
      <c r="M32" s="11" t="e">
        <f>M31/M26</f>
        <v>#REF!</v>
      </c>
      <c r="N32" s="11" t="e">
        <f>N31/N26</f>
        <v>#REF!</v>
      </c>
      <c r="O32" s="958" t="e">
        <f t="shared" si="2"/>
        <v>#REF!</v>
      </c>
      <c r="P32" s="959" t="e">
        <f t="shared" si="3"/>
        <v>#REF!</v>
      </c>
      <c r="Q32" s="958" t="e">
        <f t="shared" si="4"/>
        <v>#REF!</v>
      </c>
      <c r="R32" s="961" t="e">
        <f t="shared" si="5"/>
        <v>#REF!</v>
      </c>
    </row>
    <row r="33" spans="1:22" ht="30.75" customHeight="1">
      <c r="A33" s="1292"/>
      <c r="B33" s="1331"/>
      <c r="C33" s="513" t="s">
        <v>111</v>
      </c>
      <c r="D33" s="949" t="s">
        <v>14</v>
      </c>
      <c r="E33" s="613">
        <f>E26-E27</f>
        <v>2416.0139999999997</v>
      </c>
      <c r="F33" s="613">
        <f>F26-F27</f>
        <v>2398.7256839165689</v>
      </c>
      <c r="G33" s="613">
        <f>G34+G35</f>
        <v>2678.152</v>
      </c>
      <c r="H33" s="958">
        <f t="shared" si="13"/>
        <v>279.42631608343117</v>
      </c>
      <c r="I33" s="959">
        <f t="shared" si="14"/>
        <v>0.11648948354410918</v>
      </c>
      <c r="J33" s="958">
        <f t="shared" si="15"/>
        <v>262.13800000000037</v>
      </c>
      <c r="K33" s="959">
        <f t="shared" si="16"/>
        <v>0.10850019908825048</v>
      </c>
      <c r="L33" s="515" t="e">
        <f>L26-L27</f>
        <v>#REF!</v>
      </c>
      <c r="M33" s="514" t="e">
        <f>M26-M27</f>
        <v>#REF!</v>
      </c>
      <c r="N33" s="514" t="e">
        <f>N26-N27</f>
        <v>#REF!</v>
      </c>
      <c r="O33" s="958" t="e">
        <f t="shared" si="2"/>
        <v>#REF!</v>
      </c>
      <c r="P33" s="959" t="e">
        <f t="shared" si="3"/>
        <v>#REF!</v>
      </c>
      <c r="Q33" s="958" t="e">
        <f t="shared" si="4"/>
        <v>#REF!</v>
      </c>
      <c r="R33" s="961" t="e">
        <f t="shared" si="5"/>
        <v>#REF!</v>
      </c>
    </row>
    <row r="34" spans="1:22" ht="20.100000000000001" customHeight="1">
      <c r="A34" s="1292"/>
      <c r="B34" s="1331"/>
      <c r="C34" s="518" t="s">
        <v>104</v>
      </c>
      <c r="D34" s="948" t="s">
        <v>14</v>
      </c>
      <c r="E34" s="233">
        <v>63.347999999999999</v>
      </c>
      <c r="F34" s="233">
        <f>'Баланс ВОЭК (план 2013)'!F11+'Баланс ВОЭК (план 2013)'!F12</f>
        <v>63.347999999999999</v>
      </c>
      <c r="G34" s="952">
        <v>62.161000000000001</v>
      </c>
      <c r="H34" s="958">
        <f t="shared" si="13"/>
        <v>-1.1869999999999976</v>
      </c>
      <c r="I34" s="959">
        <f t="shared" si="14"/>
        <v>-1.8737765991033616E-2</v>
      </c>
      <c r="J34" s="958">
        <f t="shared" si="15"/>
        <v>-1.1869999999999976</v>
      </c>
      <c r="K34" s="959">
        <f t="shared" si="16"/>
        <v>-1.8737765991033616E-2</v>
      </c>
      <c r="L34" s="516" t="e">
        <f>E34+'Март 2013'!L34</f>
        <v>#REF!</v>
      </c>
      <c r="M34" s="516" t="e">
        <f>F34+'Март 2013'!M34</f>
        <v>#REF!</v>
      </c>
      <c r="N34" s="516" t="e">
        <f>G34+'Март 2013'!N34</f>
        <v>#REF!</v>
      </c>
      <c r="O34" s="958" t="e">
        <f t="shared" si="2"/>
        <v>#REF!</v>
      </c>
      <c r="P34" s="959" t="e">
        <f t="shared" si="3"/>
        <v>#REF!</v>
      </c>
      <c r="Q34" s="958" t="e">
        <f t="shared" si="4"/>
        <v>#REF!</v>
      </c>
      <c r="R34" s="961" t="e">
        <f t="shared" si="5"/>
        <v>#REF!</v>
      </c>
    </row>
    <row r="35" spans="1:22" ht="33.75" customHeight="1" thickBot="1">
      <c r="A35" s="1293"/>
      <c r="B35" s="1332"/>
      <c r="C35" s="525" t="s">
        <v>106</v>
      </c>
      <c r="D35" s="526" t="s">
        <v>14</v>
      </c>
      <c r="E35" s="611">
        <f>E33-E34</f>
        <v>2352.6659999999997</v>
      </c>
      <c r="F35" s="611">
        <f>F33-F34</f>
        <v>2335.3776839165689</v>
      </c>
      <c r="G35" s="611">
        <v>2615.991</v>
      </c>
      <c r="H35" s="966">
        <f t="shared" si="13"/>
        <v>280.61331608343107</v>
      </c>
      <c r="I35" s="967">
        <f t="shared" si="14"/>
        <v>0.12015757366184371</v>
      </c>
      <c r="J35" s="966">
        <f t="shared" si="15"/>
        <v>263.32500000000027</v>
      </c>
      <c r="K35" s="967">
        <f t="shared" si="16"/>
        <v>0.11192621477081757</v>
      </c>
      <c r="L35" s="527" t="e">
        <f>E35+'Март 2013'!L35</f>
        <v>#REF!</v>
      </c>
      <c r="M35" s="527" t="e">
        <f>F35+'Март 2013'!M35</f>
        <v>#REF!</v>
      </c>
      <c r="N35" s="527" t="e">
        <f>G35+'Март 2013'!N35</f>
        <v>#REF!</v>
      </c>
      <c r="O35" s="966" t="e">
        <f t="shared" si="2"/>
        <v>#REF!</v>
      </c>
      <c r="P35" s="967" t="e">
        <f t="shared" si="3"/>
        <v>#REF!</v>
      </c>
      <c r="Q35" s="966" t="e">
        <f t="shared" si="4"/>
        <v>#REF!</v>
      </c>
      <c r="R35" s="968" t="e">
        <f t="shared" si="5"/>
        <v>#REF!</v>
      </c>
    </row>
    <row r="36" spans="1:22" ht="20.100000000000001" customHeight="1">
      <c r="A36" s="1291">
        <v>4</v>
      </c>
      <c r="B36" s="1330" t="s">
        <v>22</v>
      </c>
      <c r="C36" s="519" t="s">
        <v>19</v>
      </c>
      <c r="D36" s="519" t="s">
        <v>14</v>
      </c>
      <c r="E36" s="521">
        <v>38.435000000000002</v>
      </c>
      <c r="F36" s="520">
        <v>38.435000000000002</v>
      </c>
      <c r="G36" s="520">
        <f>G37+G43</f>
        <v>62.481999999999999</v>
      </c>
      <c r="H36" s="955">
        <f t="shared" si="13"/>
        <v>24.046999999999997</v>
      </c>
      <c r="I36" s="956">
        <f t="shared" si="14"/>
        <v>0.62565370105372697</v>
      </c>
      <c r="J36" s="955">
        <f t="shared" si="15"/>
        <v>24.046999999999997</v>
      </c>
      <c r="K36" s="956">
        <f t="shared" si="16"/>
        <v>0.62565370105372697</v>
      </c>
      <c r="L36" s="522" t="e">
        <f>E36+'Март 2013'!L36</f>
        <v>#REF!</v>
      </c>
      <c r="M36" s="522" t="e">
        <f>F36+'Март 2013'!M36</f>
        <v>#REF!</v>
      </c>
      <c r="N36" s="522" t="e">
        <f>G36+'Март 2013'!N36</f>
        <v>#REF!</v>
      </c>
      <c r="O36" s="955" t="e">
        <f t="shared" si="2"/>
        <v>#REF!</v>
      </c>
      <c r="P36" s="956" t="e">
        <f t="shared" si="3"/>
        <v>#REF!</v>
      </c>
      <c r="Q36" s="955" t="e">
        <f t="shared" si="4"/>
        <v>#REF!</v>
      </c>
      <c r="R36" s="957" t="e">
        <f t="shared" si="5"/>
        <v>#REF!</v>
      </c>
    </row>
    <row r="37" spans="1:22" ht="20.100000000000001" customHeight="1">
      <c r="A37" s="1292"/>
      <c r="B37" s="1331"/>
      <c r="C37" s="1307" t="s">
        <v>15</v>
      </c>
      <c r="D37" s="948" t="s">
        <v>14</v>
      </c>
      <c r="E37" s="9">
        <v>21.704999999999998</v>
      </c>
      <c r="F37" s="9">
        <v>9.645240925250544</v>
      </c>
      <c r="G37" s="147">
        <v>17.227</v>
      </c>
      <c r="H37" s="958">
        <f t="shared" si="13"/>
        <v>7.5817590747494563</v>
      </c>
      <c r="I37" s="959">
        <f t="shared" si="14"/>
        <v>0.7860621765186766</v>
      </c>
      <c r="J37" s="958">
        <f t="shared" si="15"/>
        <v>-4.477999999999998</v>
      </c>
      <c r="K37" s="960">
        <f t="shared" si="16"/>
        <v>-0.20631190969822613</v>
      </c>
      <c r="L37" s="13" t="e">
        <f>E37+'Март 2013'!L37</f>
        <v>#REF!</v>
      </c>
      <c r="M37" s="13" t="e">
        <f>F37+'Март 2013'!M37</f>
        <v>#REF!</v>
      </c>
      <c r="N37" s="13" t="e">
        <f>G37+'Март 2013'!N37</f>
        <v>#REF!</v>
      </c>
      <c r="O37" s="958" t="e">
        <f t="shared" si="2"/>
        <v>#REF!</v>
      </c>
      <c r="P37" s="959" t="e">
        <f t="shared" si="3"/>
        <v>#REF!</v>
      </c>
      <c r="Q37" s="958" t="e">
        <f t="shared" si="4"/>
        <v>#REF!</v>
      </c>
      <c r="R37" s="961" t="e">
        <f t="shared" si="5"/>
        <v>#REF!</v>
      </c>
    </row>
    <row r="38" spans="1:22" ht="20.100000000000001" customHeight="1">
      <c r="A38" s="1292"/>
      <c r="B38" s="1331"/>
      <c r="C38" s="1308"/>
      <c r="D38" s="948" t="s">
        <v>16</v>
      </c>
      <c r="E38" s="11">
        <f>E37/E36</f>
        <v>0.56471965656302836</v>
      </c>
      <c r="F38" s="11">
        <f>F37/F36</f>
        <v>0.2509494191557316</v>
      </c>
      <c r="G38" s="15">
        <f>G37/G36</f>
        <v>0.27571140488460677</v>
      </c>
      <c r="H38" s="962"/>
      <c r="I38" s="963">
        <f>G38-F38</f>
        <v>2.4761985728875169E-2</v>
      </c>
      <c r="J38" s="964"/>
      <c r="K38" s="963">
        <f>G38-E38</f>
        <v>-0.28900825167842159</v>
      </c>
      <c r="L38" s="19" t="e">
        <f>L37/L36</f>
        <v>#REF!</v>
      </c>
      <c r="M38" s="11" t="e">
        <f>M37/M36</f>
        <v>#REF!</v>
      </c>
      <c r="N38" s="11" t="e">
        <f>N37/N36</f>
        <v>#REF!</v>
      </c>
      <c r="O38" s="962"/>
      <c r="P38" s="963" t="e">
        <f>N38-M38</f>
        <v>#REF!</v>
      </c>
      <c r="Q38" s="964"/>
      <c r="R38" s="965" t="e">
        <f>N38-L38</f>
        <v>#REF!</v>
      </c>
    </row>
    <row r="39" spans="1:22" ht="17.25" hidden="1" customHeight="1">
      <c r="A39" s="1292"/>
      <c r="B39" s="1331"/>
      <c r="C39" s="1307" t="s">
        <v>17</v>
      </c>
      <c r="D39" s="948" t="s">
        <v>14</v>
      </c>
      <c r="E39" s="9">
        <v>10.973000000000001</v>
      </c>
      <c r="F39" s="9">
        <v>8.3698731173189049</v>
      </c>
      <c r="G39" s="9">
        <f>F40*G36</f>
        <v>13.606515210519573</v>
      </c>
      <c r="H39" s="958">
        <f t="shared" si="13"/>
        <v>5.2366420932006683</v>
      </c>
      <c r="I39" s="959">
        <f t="shared" si="14"/>
        <v>0.62565370105372697</v>
      </c>
      <c r="J39" s="958">
        <f t="shared" si="15"/>
        <v>2.6335152105195725</v>
      </c>
      <c r="K39" s="959">
        <f t="shared" si="16"/>
        <v>0.23999956352133167</v>
      </c>
      <c r="L39" s="18" t="e">
        <f>E39+'Март 2013'!L39</f>
        <v>#REF!</v>
      </c>
      <c r="M39" s="13" t="e">
        <f>F39+'Март 2013'!M39</f>
        <v>#REF!</v>
      </c>
      <c r="N39" s="13" t="e">
        <f>G39+'Март 2013'!N39</f>
        <v>#REF!</v>
      </c>
      <c r="O39" s="958" t="e">
        <f t="shared" si="2"/>
        <v>#REF!</v>
      </c>
      <c r="P39" s="959" t="e">
        <f t="shared" si="3"/>
        <v>#REF!</v>
      </c>
      <c r="Q39" s="958" t="e">
        <f t="shared" si="4"/>
        <v>#REF!</v>
      </c>
      <c r="R39" s="961" t="e">
        <f t="shared" si="5"/>
        <v>#REF!</v>
      </c>
    </row>
    <row r="40" spans="1:22" ht="17.25" hidden="1" customHeight="1">
      <c r="A40" s="1292"/>
      <c r="B40" s="1331"/>
      <c r="C40" s="1308"/>
      <c r="D40" s="948" t="s">
        <v>16</v>
      </c>
      <c r="E40" s="11">
        <f>E39/E36</f>
        <v>0.28549499154416547</v>
      </c>
      <c r="F40" s="11">
        <f>F39/F36</f>
        <v>0.21776696025286599</v>
      </c>
      <c r="G40" s="11">
        <f>G39/G36</f>
        <v>0.21776696025286599</v>
      </c>
      <c r="H40" s="958">
        <f t="shared" si="13"/>
        <v>0</v>
      </c>
      <c r="I40" s="959">
        <f t="shared" si="14"/>
        <v>0</v>
      </c>
      <c r="J40" s="958">
        <f t="shared" si="15"/>
        <v>-6.7728031291299479E-2</v>
      </c>
      <c r="K40" s="959">
        <f t="shared" si="16"/>
        <v>-0.23723019071184687</v>
      </c>
      <c r="L40" s="19" t="e">
        <f>L39/L36</f>
        <v>#REF!</v>
      </c>
      <c r="M40" s="11" t="e">
        <f>M39/M36</f>
        <v>#REF!</v>
      </c>
      <c r="N40" s="11" t="e">
        <f>N39/N36</f>
        <v>#REF!</v>
      </c>
      <c r="O40" s="958" t="e">
        <f t="shared" si="2"/>
        <v>#REF!</v>
      </c>
      <c r="P40" s="959" t="e">
        <f t="shared" si="3"/>
        <v>#REF!</v>
      </c>
      <c r="Q40" s="958" t="e">
        <f t="shared" si="4"/>
        <v>#REF!</v>
      </c>
      <c r="R40" s="961" t="e">
        <f t="shared" si="5"/>
        <v>#REF!</v>
      </c>
    </row>
    <row r="41" spans="1:22" ht="17.25" hidden="1" customHeight="1">
      <c r="A41" s="1292"/>
      <c r="B41" s="1331"/>
      <c r="C41" s="1307" t="s">
        <v>18</v>
      </c>
      <c r="D41" s="948" t="s">
        <v>14</v>
      </c>
      <c r="E41" s="9">
        <f>E37-E39</f>
        <v>10.731999999999998</v>
      </c>
      <c r="F41" s="9">
        <f>F37-F39</f>
        <v>1.2753678079316391</v>
      </c>
      <c r="G41" s="9">
        <f>G37-G39</f>
        <v>3.6204847894804271</v>
      </c>
      <c r="H41" s="958">
        <f t="shared" si="13"/>
        <v>2.345116981548788</v>
      </c>
      <c r="I41" s="959">
        <f t="shared" si="14"/>
        <v>1.8387769919895049</v>
      </c>
      <c r="J41" s="958">
        <f t="shared" si="15"/>
        <v>-7.1115152105195705</v>
      </c>
      <c r="K41" s="959">
        <f t="shared" si="16"/>
        <v>-0.66264584518445513</v>
      </c>
      <c r="L41" s="18" t="e">
        <f>E41+'Март 2013'!L41</f>
        <v>#REF!</v>
      </c>
      <c r="M41" s="13" t="e">
        <f>F41+'Март 2013'!M41</f>
        <v>#REF!</v>
      </c>
      <c r="N41" s="13" t="e">
        <f>G41+'Март 2013'!N41</f>
        <v>#REF!</v>
      </c>
      <c r="O41" s="958" t="e">
        <f t="shared" si="2"/>
        <v>#REF!</v>
      </c>
      <c r="P41" s="959" t="e">
        <f t="shared" si="3"/>
        <v>#REF!</v>
      </c>
      <c r="Q41" s="958" t="e">
        <f t="shared" si="4"/>
        <v>#REF!</v>
      </c>
      <c r="R41" s="961" t="e">
        <f t="shared" si="5"/>
        <v>#REF!</v>
      </c>
    </row>
    <row r="42" spans="1:22" ht="17.25" hidden="1" customHeight="1">
      <c r="A42" s="1292"/>
      <c r="B42" s="1331"/>
      <c r="C42" s="1308"/>
      <c r="D42" s="948" t="s">
        <v>16</v>
      </c>
      <c r="E42" s="11">
        <f>E41/E36</f>
        <v>0.27922466501886295</v>
      </c>
      <c r="F42" s="11">
        <f>F41/F36</f>
        <v>3.3182458902865593E-2</v>
      </c>
      <c r="G42" s="11">
        <f>G41/G36</f>
        <v>5.7944444631740775E-2</v>
      </c>
      <c r="H42" s="958">
        <f t="shared" si="13"/>
        <v>2.4761985728875183E-2</v>
      </c>
      <c r="I42" s="959">
        <f t="shared" si="14"/>
        <v>0.74623721531187581</v>
      </c>
      <c r="J42" s="958">
        <f t="shared" si="15"/>
        <v>-0.22128022038712217</v>
      </c>
      <c r="K42" s="959">
        <f t="shared" si="16"/>
        <v>-0.79248092346058918</v>
      </c>
      <c r="L42" s="19" t="e">
        <f>L41/L36</f>
        <v>#REF!</v>
      </c>
      <c r="M42" s="11" t="e">
        <f>M41/M36</f>
        <v>#REF!</v>
      </c>
      <c r="N42" s="11" t="e">
        <f>N41/N36</f>
        <v>#REF!</v>
      </c>
      <c r="O42" s="958" t="e">
        <f t="shared" si="2"/>
        <v>#REF!</v>
      </c>
      <c r="P42" s="959" t="e">
        <f t="shared" si="3"/>
        <v>#REF!</v>
      </c>
      <c r="Q42" s="958" t="e">
        <f t="shared" si="4"/>
        <v>#REF!</v>
      </c>
      <c r="R42" s="961" t="e">
        <f t="shared" si="5"/>
        <v>#REF!</v>
      </c>
    </row>
    <row r="43" spans="1:22" ht="30.75" customHeight="1">
      <c r="A43" s="1292"/>
      <c r="B43" s="1331"/>
      <c r="C43" s="513" t="s">
        <v>111</v>
      </c>
      <c r="D43" s="949" t="s">
        <v>14</v>
      </c>
      <c r="E43" s="613">
        <f>E36-E37</f>
        <v>16.730000000000004</v>
      </c>
      <c r="F43" s="613">
        <f>F36-F37</f>
        <v>28.789759074749458</v>
      </c>
      <c r="G43" s="613">
        <f>G44+G45</f>
        <v>45.255000000000003</v>
      </c>
      <c r="H43" s="958">
        <f t="shared" si="13"/>
        <v>16.465240925250544</v>
      </c>
      <c r="I43" s="959">
        <f t="shared" si="14"/>
        <v>0.57191311960966218</v>
      </c>
      <c r="J43" s="958">
        <f t="shared" si="15"/>
        <v>28.524999999999999</v>
      </c>
      <c r="K43" s="959">
        <f t="shared" si="16"/>
        <v>1.7050209205020916</v>
      </c>
      <c r="L43" s="515" t="e">
        <f>L36-L37</f>
        <v>#REF!</v>
      </c>
      <c r="M43" s="514" t="e">
        <f>M36-M37</f>
        <v>#REF!</v>
      </c>
      <c r="N43" s="514" t="e">
        <f>N36-N37</f>
        <v>#REF!</v>
      </c>
      <c r="O43" s="958" t="e">
        <f t="shared" si="2"/>
        <v>#REF!</v>
      </c>
      <c r="P43" s="959" t="e">
        <f t="shared" si="3"/>
        <v>#REF!</v>
      </c>
      <c r="Q43" s="958" t="e">
        <f t="shared" si="4"/>
        <v>#REF!</v>
      </c>
      <c r="R43" s="961" t="e">
        <f t="shared" si="5"/>
        <v>#REF!</v>
      </c>
    </row>
    <row r="44" spans="1:22" ht="20.100000000000001" customHeight="1">
      <c r="A44" s="1292"/>
      <c r="B44" s="1331"/>
      <c r="C44" s="518" t="s">
        <v>104</v>
      </c>
      <c r="D44" s="948" t="s">
        <v>14</v>
      </c>
      <c r="E44" s="233">
        <v>0</v>
      </c>
      <c r="F44" s="233">
        <v>0</v>
      </c>
      <c r="G44" s="952">
        <v>0</v>
      </c>
      <c r="H44" s="958">
        <f t="shared" si="13"/>
        <v>0</v>
      </c>
      <c r="I44" s="959" t="str">
        <f t="shared" si="14"/>
        <v xml:space="preserve"> </v>
      </c>
      <c r="J44" s="958">
        <f t="shared" si="15"/>
        <v>0</v>
      </c>
      <c r="K44" s="959" t="str">
        <f t="shared" si="16"/>
        <v xml:space="preserve"> </v>
      </c>
      <c r="L44" s="516" t="e">
        <f>E44+'Март 2013'!L44</f>
        <v>#REF!</v>
      </c>
      <c r="M44" s="516" t="e">
        <f>F44+'Март 2013'!M44</f>
        <v>#REF!</v>
      </c>
      <c r="N44" s="516" t="e">
        <f>G44+'Март 2013'!N44</f>
        <v>#REF!</v>
      </c>
      <c r="O44" s="958" t="e">
        <f t="shared" si="2"/>
        <v>#REF!</v>
      </c>
      <c r="P44" s="959" t="e">
        <f t="shared" si="3"/>
        <v>#REF!</v>
      </c>
      <c r="Q44" s="958" t="e">
        <f t="shared" si="4"/>
        <v>#REF!</v>
      </c>
      <c r="R44" s="961" t="e">
        <f t="shared" si="5"/>
        <v>#REF!</v>
      </c>
    </row>
    <row r="45" spans="1:22" ht="33.75" customHeight="1" thickBot="1">
      <c r="A45" s="1293"/>
      <c r="B45" s="1332"/>
      <c r="C45" s="525" t="s">
        <v>106</v>
      </c>
      <c r="D45" s="526" t="s">
        <v>14</v>
      </c>
      <c r="E45" s="611">
        <f>E43-E44</f>
        <v>16.730000000000004</v>
      </c>
      <c r="F45" s="611">
        <f>F43-F44</f>
        <v>28.789759074749458</v>
      </c>
      <c r="G45" s="611">
        <v>45.255000000000003</v>
      </c>
      <c r="H45" s="966">
        <f t="shared" si="13"/>
        <v>16.465240925250544</v>
      </c>
      <c r="I45" s="967">
        <f t="shared" si="14"/>
        <v>0.57191311960966218</v>
      </c>
      <c r="J45" s="966">
        <f t="shared" si="15"/>
        <v>28.524999999999999</v>
      </c>
      <c r="K45" s="967">
        <f t="shared" si="16"/>
        <v>1.7050209205020916</v>
      </c>
      <c r="L45" s="527" t="e">
        <f>E45+'Март 2013'!L45</f>
        <v>#REF!</v>
      </c>
      <c r="M45" s="527" t="e">
        <f>F45+'Март 2013'!M45</f>
        <v>#REF!</v>
      </c>
      <c r="N45" s="527" t="e">
        <f>G45+'Март 2013'!N45</f>
        <v>#REF!</v>
      </c>
      <c r="O45" s="966" t="e">
        <f t="shared" si="2"/>
        <v>#REF!</v>
      </c>
      <c r="P45" s="967" t="e">
        <f t="shared" si="3"/>
        <v>#REF!</v>
      </c>
      <c r="Q45" s="966" t="e">
        <f t="shared" si="4"/>
        <v>#REF!</v>
      </c>
      <c r="R45" s="968" t="e">
        <f t="shared" si="5"/>
        <v>#REF!</v>
      </c>
    </row>
    <row r="46" spans="1:22" ht="20.100000000000001" customHeight="1">
      <c r="A46" s="1291">
        <v>3</v>
      </c>
      <c r="B46" s="1330" t="s">
        <v>87</v>
      </c>
      <c r="C46" s="519" t="s">
        <v>19</v>
      </c>
      <c r="D46" s="519" t="s">
        <v>14</v>
      </c>
      <c r="E46" s="521">
        <f>E26+E36</f>
        <v>2794.2819999999997</v>
      </c>
      <c r="F46" s="520">
        <f>F26+F36</f>
        <v>2788.4099541414375</v>
      </c>
      <c r="G46" s="520">
        <f>G26+G36</f>
        <v>3065.4920000000002</v>
      </c>
      <c r="H46" s="955">
        <f>G46-F46</f>
        <v>277.08204585856265</v>
      </c>
      <c r="I46" s="956">
        <f>IF(F46=0," ",H46/F46)</f>
        <v>9.9369192627874303E-2</v>
      </c>
      <c r="J46" s="955">
        <f>G46-E46</f>
        <v>271.21000000000049</v>
      </c>
      <c r="K46" s="956">
        <f>IF(E46=0," ",J46/E46)</f>
        <v>9.7058922470960526E-2</v>
      </c>
      <c r="L46" s="522" t="e">
        <f>E46+'Март 2013'!L46</f>
        <v>#REF!</v>
      </c>
      <c r="M46" s="522" t="e">
        <f>F46+'Март 2013'!M46</f>
        <v>#REF!</v>
      </c>
      <c r="N46" s="522" t="e">
        <f>G46+'Март 2013'!N46</f>
        <v>#REF!</v>
      </c>
      <c r="O46" s="955" t="e">
        <f t="shared" si="2"/>
        <v>#REF!</v>
      </c>
      <c r="P46" s="956" t="e">
        <f t="shared" si="3"/>
        <v>#REF!</v>
      </c>
      <c r="Q46" s="955" t="e">
        <f t="shared" si="4"/>
        <v>#REF!</v>
      </c>
      <c r="R46" s="957" t="e">
        <f t="shared" si="5"/>
        <v>#REF!</v>
      </c>
      <c r="S46">
        <v>3843.5079999999998</v>
      </c>
      <c r="T46" s="950">
        <f>S46-G46</f>
        <v>778.01599999999962</v>
      </c>
      <c r="V46" s="950"/>
    </row>
    <row r="47" spans="1:22" ht="20.100000000000001" customHeight="1">
      <c r="A47" s="1292"/>
      <c r="B47" s="1331"/>
      <c r="C47" s="1307" t="s">
        <v>15</v>
      </c>
      <c r="D47" s="948" t="s">
        <v>14</v>
      </c>
      <c r="E47" s="9">
        <f>E27+E37</f>
        <v>361.53800000000001</v>
      </c>
      <c r="F47" s="9">
        <f>F27+F37</f>
        <v>360.89451115011923</v>
      </c>
      <c r="G47" s="147">
        <f t="shared" ref="G47" si="17">G27+G37</f>
        <v>342.08499999999998</v>
      </c>
      <c r="H47" s="958">
        <f>G47-F47</f>
        <v>-18.809511150119249</v>
      </c>
      <c r="I47" s="959">
        <f>IF(F47=0," ",H47/F47)</f>
        <v>-5.211913888680663E-2</v>
      </c>
      <c r="J47" s="958">
        <f>G47-E47</f>
        <v>-19.453000000000031</v>
      </c>
      <c r="K47" s="960">
        <f>IF(E47=0," ",J47/E47)</f>
        <v>-5.3806238901581663E-2</v>
      </c>
      <c r="L47" s="13" t="e">
        <f>E47+'Март 2013'!L47</f>
        <v>#REF!</v>
      </c>
      <c r="M47" s="13" t="e">
        <f>F47+'Март 2013'!M47</f>
        <v>#REF!</v>
      </c>
      <c r="N47" s="13" t="e">
        <f>G47+'Март 2013'!N47</f>
        <v>#REF!</v>
      </c>
      <c r="O47" s="958" t="e">
        <f t="shared" si="2"/>
        <v>#REF!</v>
      </c>
      <c r="P47" s="959" t="e">
        <f t="shared" si="3"/>
        <v>#REF!</v>
      </c>
      <c r="Q47" s="958" t="e">
        <f t="shared" si="4"/>
        <v>#REF!</v>
      </c>
      <c r="R47" s="961" t="e">
        <f t="shared" si="5"/>
        <v>#REF!</v>
      </c>
    </row>
    <row r="48" spans="1:22" ht="20.100000000000001" customHeight="1">
      <c r="A48" s="1292"/>
      <c r="B48" s="1331"/>
      <c r="C48" s="1308"/>
      <c r="D48" s="948" t="s">
        <v>16</v>
      </c>
      <c r="E48" s="11">
        <f>E47/E46</f>
        <v>0.12938493681024321</v>
      </c>
      <c r="F48" s="11">
        <f>F47/F46</f>
        <v>0.12942663277116298</v>
      </c>
      <c r="G48" s="11">
        <f>G47/G46</f>
        <v>0.11159220118662842</v>
      </c>
      <c r="H48" s="962"/>
      <c r="I48" s="963">
        <f>G48-F48</f>
        <v>-1.7834431584534557E-2</v>
      </c>
      <c r="J48" s="964"/>
      <c r="K48" s="963">
        <f>G48-E48</f>
        <v>-1.7792735623614789E-2</v>
      </c>
      <c r="L48" s="19" t="e">
        <f>L47/L46</f>
        <v>#REF!</v>
      </c>
      <c r="M48" s="11" t="e">
        <f>M47/M46</f>
        <v>#REF!</v>
      </c>
      <c r="N48" s="11" t="e">
        <f>N47/N46</f>
        <v>#REF!</v>
      </c>
      <c r="O48" s="962"/>
      <c r="P48" s="963" t="e">
        <f>N48-M48</f>
        <v>#REF!</v>
      </c>
      <c r="Q48" s="964"/>
      <c r="R48" s="965" t="e">
        <f>N48-L48</f>
        <v>#REF!</v>
      </c>
    </row>
    <row r="49" spans="1:20" ht="17.25" hidden="1" customHeight="1">
      <c r="A49" s="1292"/>
      <c r="B49" s="1331"/>
      <c r="C49" s="1307" t="s">
        <v>17</v>
      </c>
      <c r="D49" s="948" t="s">
        <v>14</v>
      </c>
      <c r="E49" s="9">
        <f>E29+E39</f>
        <v>417.791</v>
      </c>
      <c r="F49" s="9">
        <f>F29+F39</f>
        <v>313.17426806369451</v>
      </c>
      <c r="G49" s="9">
        <f>G29+G39</f>
        <v>346.45705433613438</v>
      </c>
      <c r="H49" s="958">
        <f t="shared" ref="H49:H112" si="18">G49-F49</f>
        <v>33.282786272439864</v>
      </c>
      <c r="I49" s="959">
        <f t="shared" ref="I49:I112" si="19">IF(F49=0," ",H49/F49)</f>
        <v>0.10627560967324011</v>
      </c>
      <c r="J49" s="958">
        <f t="shared" ref="J49:J112" si="20">G49-E49</f>
        <v>-71.33394566386562</v>
      </c>
      <c r="K49" s="959">
        <f t="shared" ref="K49:K112" si="21">IF(E49=0," ",J49/E49)</f>
        <v>-0.17074074277297888</v>
      </c>
      <c r="L49" s="18" t="e">
        <f>E49+'Март 2013'!L49</f>
        <v>#REF!</v>
      </c>
      <c r="M49" s="13" t="e">
        <f>F49+'Март 2013'!M49</f>
        <v>#REF!</v>
      </c>
      <c r="N49" s="13" t="e">
        <f>G49+'Март 2013'!N49</f>
        <v>#REF!</v>
      </c>
      <c r="O49" s="958" t="e">
        <f t="shared" si="2"/>
        <v>#REF!</v>
      </c>
      <c r="P49" s="959" t="e">
        <f t="shared" si="3"/>
        <v>#REF!</v>
      </c>
      <c r="Q49" s="958" t="e">
        <f t="shared" si="4"/>
        <v>#REF!</v>
      </c>
      <c r="R49" s="961" t="e">
        <f t="shared" si="5"/>
        <v>#REF!</v>
      </c>
    </row>
    <row r="50" spans="1:20" ht="17.25" hidden="1" customHeight="1">
      <c r="A50" s="1292"/>
      <c r="B50" s="1331"/>
      <c r="C50" s="1308"/>
      <c r="D50" s="948" t="s">
        <v>16</v>
      </c>
      <c r="E50" s="11">
        <f>E49/E46</f>
        <v>0.14951640528765531</v>
      </c>
      <c r="F50" s="11">
        <f>F49/F46</f>
        <v>0.1123128496936248</v>
      </c>
      <c r="G50" s="11">
        <f>G49/G46</f>
        <v>0.11301841738165827</v>
      </c>
      <c r="H50" s="958">
        <f t="shared" si="18"/>
        <v>7.055676880334677E-4</v>
      </c>
      <c r="I50" s="959">
        <f t="shared" si="19"/>
        <v>6.2821635276655054E-3</v>
      </c>
      <c r="J50" s="958">
        <f t="shared" si="20"/>
        <v>-3.6497987905997037E-2</v>
      </c>
      <c r="K50" s="959">
        <f t="shared" si="21"/>
        <v>-0.24410691145080962</v>
      </c>
      <c r="L50" s="19" t="e">
        <f>L49/L46</f>
        <v>#REF!</v>
      </c>
      <c r="M50" s="11" t="e">
        <f>M49/M46</f>
        <v>#REF!</v>
      </c>
      <c r="N50" s="11" t="e">
        <f>N49/N46</f>
        <v>#REF!</v>
      </c>
      <c r="O50" s="958" t="e">
        <f t="shared" si="2"/>
        <v>#REF!</v>
      </c>
      <c r="P50" s="959" t="e">
        <f t="shared" si="3"/>
        <v>#REF!</v>
      </c>
      <c r="Q50" s="958" t="e">
        <f t="shared" si="4"/>
        <v>#REF!</v>
      </c>
      <c r="R50" s="961" t="e">
        <f t="shared" si="5"/>
        <v>#REF!</v>
      </c>
    </row>
    <row r="51" spans="1:20" ht="17.25" hidden="1" customHeight="1">
      <c r="A51" s="1292"/>
      <c r="B51" s="1331"/>
      <c r="C51" s="1307" t="s">
        <v>18</v>
      </c>
      <c r="D51" s="948" t="s">
        <v>14</v>
      </c>
      <c r="E51" s="9">
        <f>E47-E49</f>
        <v>-56.252999999999986</v>
      </c>
      <c r="F51" s="9">
        <f>F47-F49</f>
        <v>47.720243086424716</v>
      </c>
      <c r="G51" s="9">
        <f>G31+G41</f>
        <v>-4.3720543361343989</v>
      </c>
      <c r="H51" s="958">
        <f t="shared" si="18"/>
        <v>-52.092297422559113</v>
      </c>
      <c r="I51" s="959">
        <f t="shared" si="19"/>
        <v>-1.0916184422660273</v>
      </c>
      <c r="J51" s="958">
        <f t="shared" si="20"/>
        <v>51.880945663865589</v>
      </c>
      <c r="K51" s="959">
        <f t="shared" si="21"/>
        <v>-0.92227873471398147</v>
      </c>
      <c r="L51" s="18" t="e">
        <f>E51+'Март 2013'!L51</f>
        <v>#REF!</v>
      </c>
      <c r="M51" s="13" t="e">
        <f>F51+'Март 2013'!M51</f>
        <v>#REF!</v>
      </c>
      <c r="N51" s="13" t="e">
        <f>G51+'Март 2013'!N51</f>
        <v>#REF!</v>
      </c>
      <c r="O51" s="958" t="e">
        <f t="shared" si="2"/>
        <v>#REF!</v>
      </c>
      <c r="P51" s="959" t="e">
        <f t="shared" si="3"/>
        <v>#REF!</v>
      </c>
      <c r="Q51" s="958" t="e">
        <f t="shared" si="4"/>
        <v>#REF!</v>
      </c>
      <c r="R51" s="961" t="e">
        <f t="shared" si="5"/>
        <v>#REF!</v>
      </c>
    </row>
    <row r="52" spans="1:20" ht="17.25" hidden="1" customHeight="1">
      <c r="A52" s="1292"/>
      <c r="B52" s="1331"/>
      <c r="C52" s="1308"/>
      <c r="D52" s="948" t="s">
        <v>16</v>
      </c>
      <c r="E52" s="11">
        <f>E51/E46</f>
        <v>-2.0131468477412085E-2</v>
      </c>
      <c r="F52" s="11">
        <f>F51/F46</f>
        <v>1.7113783077538171E-2</v>
      </c>
      <c r="G52" s="11">
        <f>G51/G46</f>
        <v>-1.4262161950298348E-3</v>
      </c>
      <c r="H52" s="958">
        <f t="shared" si="18"/>
        <v>-1.8539999272568004E-2</v>
      </c>
      <c r="I52" s="959">
        <f t="shared" si="19"/>
        <v>-1.0833372836717641</v>
      </c>
      <c r="J52" s="958">
        <f t="shared" si="20"/>
        <v>1.8705252282382252E-2</v>
      </c>
      <c r="K52" s="959">
        <f t="shared" si="21"/>
        <v>-0.92915488521713774</v>
      </c>
      <c r="L52" s="19" t="e">
        <f>L51/L46</f>
        <v>#REF!</v>
      </c>
      <c r="M52" s="11" t="e">
        <f>M51/M46</f>
        <v>#REF!</v>
      </c>
      <c r="N52" s="11" t="e">
        <f>N51/N46</f>
        <v>#REF!</v>
      </c>
      <c r="O52" s="958" t="e">
        <f t="shared" si="2"/>
        <v>#REF!</v>
      </c>
      <c r="P52" s="959" t="e">
        <f t="shared" si="3"/>
        <v>#REF!</v>
      </c>
      <c r="Q52" s="958" t="e">
        <f t="shared" si="4"/>
        <v>#REF!</v>
      </c>
      <c r="R52" s="961" t="e">
        <f t="shared" si="5"/>
        <v>#REF!</v>
      </c>
    </row>
    <row r="53" spans="1:20" ht="17.25" customHeight="1">
      <c r="A53" s="1292"/>
      <c r="B53" s="1331"/>
      <c r="C53" s="513" t="s">
        <v>111</v>
      </c>
      <c r="D53" s="949" t="s">
        <v>14</v>
      </c>
      <c r="E53" s="613">
        <f>E46-E47</f>
        <v>2432.7439999999997</v>
      </c>
      <c r="F53" s="613">
        <f>F46-F47</f>
        <v>2427.5154429913182</v>
      </c>
      <c r="G53" s="613">
        <f t="shared" ref="G53:G54" si="22">G33+G43</f>
        <v>2723.4070000000002</v>
      </c>
      <c r="H53" s="958">
        <f t="shared" si="18"/>
        <v>295.89155700868196</v>
      </c>
      <c r="I53" s="959">
        <f t="shared" si="19"/>
        <v>0.1218907001654614</v>
      </c>
      <c r="J53" s="958">
        <f t="shared" si="20"/>
        <v>290.66300000000047</v>
      </c>
      <c r="K53" s="959">
        <f t="shared" si="21"/>
        <v>0.11947948489442395</v>
      </c>
      <c r="L53" s="515" t="e">
        <f>L46-L47</f>
        <v>#REF!</v>
      </c>
      <c r="M53" s="514" t="e">
        <f>M46-M47</f>
        <v>#REF!</v>
      </c>
      <c r="N53" s="514" t="e">
        <f>N46-N47</f>
        <v>#REF!</v>
      </c>
      <c r="O53" s="958" t="e">
        <f t="shared" si="2"/>
        <v>#REF!</v>
      </c>
      <c r="P53" s="959" t="e">
        <f t="shared" si="3"/>
        <v>#REF!</v>
      </c>
      <c r="Q53" s="958" t="e">
        <f t="shared" si="4"/>
        <v>#REF!</v>
      </c>
      <c r="R53" s="961" t="e">
        <f t="shared" si="5"/>
        <v>#REF!</v>
      </c>
    </row>
    <row r="54" spans="1:20" ht="20.100000000000001" customHeight="1">
      <c r="A54" s="1292"/>
      <c r="B54" s="1331"/>
      <c r="C54" s="518" t="s">
        <v>104</v>
      </c>
      <c r="D54" s="948" t="s">
        <v>14</v>
      </c>
      <c r="E54" s="233">
        <f>E44+E34</f>
        <v>63.347999999999999</v>
      </c>
      <c r="F54" s="233">
        <f>F34+F44</f>
        <v>63.347999999999999</v>
      </c>
      <c r="G54" s="952">
        <f t="shared" si="22"/>
        <v>62.161000000000001</v>
      </c>
      <c r="H54" s="958">
        <f t="shared" si="18"/>
        <v>-1.1869999999999976</v>
      </c>
      <c r="I54" s="959">
        <f t="shared" si="19"/>
        <v>-1.8737765991033616E-2</v>
      </c>
      <c r="J54" s="958">
        <f t="shared" si="20"/>
        <v>-1.1869999999999976</v>
      </c>
      <c r="K54" s="959">
        <f t="shared" si="21"/>
        <v>-1.8737765991033616E-2</v>
      </c>
      <c r="L54" s="516" t="e">
        <f>E54+'Март 2013'!L54</f>
        <v>#REF!</v>
      </c>
      <c r="M54" s="516" t="e">
        <f>F54+'Март 2013'!M54</f>
        <v>#REF!</v>
      </c>
      <c r="N54" s="516" t="e">
        <f>G54+'Март 2013'!N54</f>
        <v>#REF!</v>
      </c>
      <c r="O54" s="958" t="e">
        <f t="shared" si="2"/>
        <v>#REF!</v>
      </c>
      <c r="P54" s="959" t="e">
        <f t="shared" si="3"/>
        <v>#REF!</v>
      </c>
      <c r="Q54" s="958" t="e">
        <f t="shared" si="4"/>
        <v>#REF!</v>
      </c>
      <c r="R54" s="961" t="e">
        <f t="shared" si="5"/>
        <v>#REF!</v>
      </c>
    </row>
    <row r="55" spans="1:20" ht="33.75" customHeight="1" thickBot="1">
      <c r="A55" s="1293"/>
      <c r="B55" s="1332"/>
      <c r="C55" s="525" t="s">
        <v>106</v>
      </c>
      <c r="D55" s="526" t="s">
        <v>14</v>
      </c>
      <c r="E55" s="611">
        <f>E53-E54</f>
        <v>2369.3959999999997</v>
      </c>
      <c r="F55" s="611">
        <f>F53-F54</f>
        <v>2364.1674429913182</v>
      </c>
      <c r="G55" s="611">
        <f>G53-G54</f>
        <v>2661.2460000000001</v>
      </c>
      <c r="H55" s="966">
        <f t="shared" si="18"/>
        <v>297.07855700868186</v>
      </c>
      <c r="I55" s="967">
        <f t="shared" si="19"/>
        <v>0.12565884784911691</v>
      </c>
      <c r="J55" s="966">
        <f t="shared" si="20"/>
        <v>291.85000000000036</v>
      </c>
      <c r="K55" s="967">
        <f t="shared" si="21"/>
        <v>0.12317485131231774</v>
      </c>
      <c r="L55" s="527" t="e">
        <f>E55+'Март 2013'!L55</f>
        <v>#REF!</v>
      </c>
      <c r="M55" s="527" t="e">
        <f>F55+'Март 2013'!M55</f>
        <v>#REF!</v>
      </c>
      <c r="N55" s="527" t="e">
        <f>G55+'Март 2013'!N55</f>
        <v>#REF!</v>
      </c>
      <c r="O55" s="966" t="e">
        <f t="shared" si="2"/>
        <v>#REF!</v>
      </c>
      <c r="P55" s="967" t="e">
        <f t="shared" si="3"/>
        <v>#REF!</v>
      </c>
      <c r="Q55" s="966" t="e">
        <f t="shared" si="4"/>
        <v>#REF!</v>
      </c>
      <c r="R55" s="968" t="e">
        <f t="shared" si="5"/>
        <v>#REF!</v>
      </c>
    </row>
    <row r="56" spans="1:20" ht="20.100000000000001" customHeight="1">
      <c r="A56" s="1291">
        <v>5</v>
      </c>
      <c r="B56" s="1330" t="s">
        <v>6</v>
      </c>
      <c r="C56" s="519" t="s">
        <v>19</v>
      </c>
      <c r="D56" s="519" t="s">
        <v>14</v>
      </c>
      <c r="E56" s="521">
        <v>6422.5210000000006</v>
      </c>
      <c r="F56" s="520">
        <v>6722.2905741338873</v>
      </c>
      <c r="G56" s="520">
        <f>G57+G63</f>
        <v>6521.8290000000006</v>
      </c>
      <c r="H56" s="955">
        <f t="shared" si="18"/>
        <v>-200.46157413388664</v>
      </c>
      <c r="I56" s="956">
        <f t="shared" si="19"/>
        <v>-2.9820426820766296E-2</v>
      </c>
      <c r="J56" s="955">
        <f t="shared" si="20"/>
        <v>99.307999999999993</v>
      </c>
      <c r="K56" s="956">
        <f t="shared" si="21"/>
        <v>1.5462464038653978E-2</v>
      </c>
      <c r="L56" s="522" t="e">
        <f>E56+'Март 2013'!L56</f>
        <v>#REF!</v>
      </c>
      <c r="M56" s="522" t="e">
        <f>F56+'Март 2013'!M56</f>
        <v>#REF!</v>
      </c>
      <c r="N56" s="522" t="e">
        <f>G56+'Март 2013'!N56</f>
        <v>#REF!</v>
      </c>
      <c r="O56" s="955" t="e">
        <f t="shared" si="2"/>
        <v>#REF!</v>
      </c>
      <c r="P56" s="956" t="e">
        <f t="shared" si="3"/>
        <v>#REF!</v>
      </c>
      <c r="Q56" s="955" t="e">
        <f t="shared" si="4"/>
        <v>#REF!</v>
      </c>
      <c r="R56" s="957" t="e">
        <f t="shared" si="5"/>
        <v>#REF!</v>
      </c>
      <c r="S56">
        <v>6521.8289999999997</v>
      </c>
      <c r="T56" s="950">
        <f>G56-S56</f>
        <v>0</v>
      </c>
    </row>
    <row r="57" spans="1:20" ht="20.100000000000001" customHeight="1">
      <c r="A57" s="1292"/>
      <c r="B57" s="1331"/>
      <c r="C57" s="1307" t="s">
        <v>15</v>
      </c>
      <c r="D57" s="948" t="s">
        <v>14</v>
      </c>
      <c r="E57" s="9">
        <v>851.03800000000001</v>
      </c>
      <c r="F57" s="9">
        <v>1059.8517363349126</v>
      </c>
      <c r="G57" s="147">
        <v>972.47</v>
      </c>
      <c r="H57" s="958">
        <f t="shared" si="18"/>
        <v>-87.381736334912603</v>
      </c>
      <c r="I57" s="959">
        <f t="shared" si="19"/>
        <v>-8.2447132310306481E-2</v>
      </c>
      <c r="J57" s="958">
        <f t="shared" si="20"/>
        <v>121.43200000000002</v>
      </c>
      <c r="K57" s="960">
        <f t="shared" si="21"/>
        <v>0.14268693054834217</v>
      </c>
      <c r="L57" s="13" t="e">
        <f>E57+'Март 2013'!L57</f>
        <v>#REF!</v>
      </c>
      <c r="M57" s="13" t="e">
        <f>F57+'Март 2013'!M57</f>
        <v>#REF!</v>
      </c>
      <c r="N57" s="13" t="e">
        <f>G57+'Март 2013'!N57</f>
        <v>#REF!</v>
      </c>
      <c r="O57" s="958" t="e">
        <f t="shared" si="2"/>
        <v>#REF!</v>
      </c>
      <c r="P57" s="959" t="e">
        <f t="shared" si="3"/>
        <v>#REF!</v>
      </c>
      <c r="Q57" s="958" t="e">
        <f t="shared" si="4"/>
        <v>#REF!</v>
      </c>
      <c r="R57" s="961" t="e">
        <f t="shared" si="5"/>
        <v>#REF!</v>
      </c>
    </row>
    <row r="58" spans="1:20" ht="20.100000000000001" customHeight="1">
      <c r="A58" s="1292"/>
      <c r="B58" s="1331"/>
      <c r="C58" s="1308"/>
      <c r="D58" s="948" t="s">
        <v>16</v>
      </c>
      <c r="E58" s="11">
        <f>E57/E56</f>
        <v>0.13250840285302296</v>
      </c>
      <c r="F58" s="11">
        <f>F57/F56</f>
        <v>0.15766229154285941</v>
      </c>
      <c r="G58" s="11">
        <f>G57/G56</f>
        <v>0.14911001193070225</v>
      </c>
      <c r="H58" s="962"/>
      <c r="I58" s="963">
        <f>G58-F58</f>
        <v>-8.5522796121571543E-3</v>
      </c>
      <c r="J58" s="964"/>
      <c r="K58" s="963">
        <f>G58-E58</f>
        <v>1.6601609077679297E-2</v>
      </c>
      <c r="L58" s="19" t="e">
        <f>L57/L56</f>
        <v>#REF!</v>
      </c>
      <c r="M58" s="11" t="e">
        <f>M57/M56</f>
        <v>#REF!</v>
      </c>
      <c r="N58" s="11" t="e">
        <f>N57/N56</f>
        <v>#REF!</v>
      </c>
      <c r="O58" s="962"/>
      <c r="P58" s="963" t="e">
        <f>N58-M58</f>
        <v>#REF!</v>
      </c>
      <c r="Q58" s="964"/>
      <c r="R58" s="965" t="e">
        <f>N58-L58</f>
        <v>#REF!</v>
      </c>
    </row>
    <row r="59" spans="1:20" ht="20.100000000000001" hidden="1" customHeight="1">
      <c r="A59" s="1292"/>
      <c r="B59" s="1331"/>
      <c r="C59" s="1307" t="s">
        <v>17</v>
      </c>
      <c r="D59" s="948" t="s">
        <v>14</v>
      </c>
      <c r="E59" s="9">
        <v>1090.617</v>
      </c>
      <c r="F59" s="9">
        <v>919.71000258481592</v>
      </c>
      <c r="G59" s="9">
        <f>F60*G56</f>
        <v>892.28385775640857</v>
      </c>
      <c r="H59" s="958">
        <f t="shared" si="18"/>
        <v>-27.426144828407359</v>
      </c>
      <c r="I59" s="959">
        <f t="shared" si="19"/>
        <v>-2.9820426820766379E-2</v>
      </c>
      <c r="J59" s="958">
        <f t="shared" si="20"/>
        <v>-198.3331422435914</v>
      </c>
      <c r="K59" s="959">
        <f t="shared" si="21"/>
        <v>-0.18185407181768798</v>
      </c>
      <c r="L59" s="18" t="e">
        <f>E59+'Март 2013'!L59</f>
        <v>#REF!</v>
      </c>
      <c r="M59" s="13" t="e">
        <f>F59+'Март 2013'!M59</f>
        <v>#REF!</v>
      </c>
      <c r="N59" s="13" t="e">
        <f>G59+'Март 2013'!N59</f>
        <v>#REF!</v>
      </c>
      <c r="O59" s="958" t="e">
        <f t="shared" si="2"/>
        <v>#REF!</v>
      </c>
      <c r="P59" s="959" t="e">
        <f t="shared" si="3"/>
        <v>#REF!</v>
      </c>
      <c r="Q59" s="958" t="e">
        <f t="shared" si="4"/>
        <v>#REF!</v>
      </c>
      <c r="R59" s="961" t="e">
        <f t="shared" si="5"/>
        <v>#REF!</v>
      </c>
    </row>
    <row r="60" spans="1:20" ht="20.100000000000001" hidden="1" customHeight="1">
      <c r="A60" s="1292"/>
      <c r="B60" s="1331"/>
      <c r="C60" s="1308"/>
      <c r="D60" s="948" t="s">
        <v>16</v>
      </c>
      <c r="E60" s="11">
        <f>E59/E56</f>
        <v>0.16981135600802238</v>
      </c>
      <c r="F60" s="11">
        <f>F59/F56</f>
        <v>0.13681497287898969</v>
      </c>
      <c r="G60" s="11">
        <f>G59/G56</f>
        <v>0.13681497287898969</v>
      </c>
      <c r="H60" s="958">
        <f t="shared" si="18"/>
        <v>0</v>
      </c>
      <c r="I60" s="959">
        <f t="shared" si="19"/>
        <v>0</v>
      </c>
      <c r="J60" s="958">
        <f t="shared" si="20"/>
        <v>-3.2996383129032691E-2</v>
      </c>
      <c r="K60" s="959">
        <f t="shared" si="21"/>
        <v>-0.19431199364236776</v>
      </c>
      <c r="L60" s="19" t="e">
        <f>L59/L56</f>
        <v>#REF!</v>
      </c>
      <c r="M60" s="11" t="e">
        <f>M59/M56</f>
        <v>#REF!</v>
      </c>
      <c r="N60" s="11" t="e">
        <f>N59/N56</f>
        <v>#REF!</v>
      </c>
      <c r="O60" s="958" t="e">
        <f t="shared" si="2"/>
        <v>#REF!</v>
      </c>
      <c r="P60" s="959" t="e">
        <f t="shared" si="3"/>
        <v>#REF!</v>
      </c>
      <c r="Q60" s="958" t="e">
        <f t="shared" si="4"/>
        <v>#REF!</v>
      </c>
      <c r="R60" s="961" t="e">
        <f t="shared" si="5"/>
        <v>#REF!</v>
      </c>
    </row>
    <row r="61" spans="1:20" ht="20.100000000000001" hidden="1" customHeight="1">
      <c r="A61" s="1292"/>
      <c r="B61" s="1331"/>
      <c r="C61" s="1307" t="s">
        <v>18</v>
      </c>
      <c r="D61" s="948" t="s">
        <v>14</v>
      </c>
      <c r="E61" s="9">
        <f>E57-E59</f>
        <v>-239.57899999999995</v>
      </c>
      <c r="F61" s="9">
        <f>F57-F59</f>
        <v>140.14173375009671</v>
      </c>
      <c r="G61" s="9">
        <f>G57-G59</f>
        <v>80.186142243591462</v>
      </c>
      <c r="H61" s="958">
        <f t="shared" si="18"/>
        <v>-59.955591506505243</v>
      </c>
      <c r="I61" s="959">
        <f t="shared" si="19"/>
        <v>-0.4278211058343202</v>
      </c>
      <c r="J61" s="958">
        <f t="shared" si="20"/>
        <v>319.76514224359141</v>
      </c>
      <c r="K61" s="959">
        <f t="shared" si="21"/>
        <v>-1.3346960386494287</v>
      </c>
      <c r="L61" s="18" t="e">
        <f>E61+'Март 2013'!L61</f>
        <v>#REF!</v>
      </c>
      <c r="M61" s="13" t="e">
        <f>F61+'Март 2013'!M61</f>
        <v>#REF!</v>
      </c>
      <c r="N61" s="13" t="e">
        <f>G61+'Март 2013'!N61</f>
        <v>#REF!</v>
      </c>
      <c r="O61" s="958" t="e">
        <f t="shared" si="2"/>
        <v>#REF!</v>
      </c>
      <c r="P61" s="959" t="e">
        <f t="shared" si="3"/>
        <v>#REF!</v>
      </c>
      <c r="Q61" s="958" t="e">
        <f t="shared" si="4"/>
        <v>#REF!</v>
      </c>
      <c r="R61" s="961" t="e">
        <f t="shared" si="5"/>
        <v>#REF!</v>
      </c>
    </row>
    <row r="62" spans="1:20" ht="20.100000000000001" hidden="1" customHeight="1">
      <c r="A62" s="1292"/>
      <c r="B62" s="1331"/>
      <c r="C62" s="1308"/>
      <c r="D62" s="948" t="s">
        <v>16</v>
      </c>
      <c r="E62" s="11">
        <f>E61/E56</f>
        <v>-3.7302953154999402E-2</v>
      </c>
      <c r="F62" s="11">
        <f>F61/F56</f>
        <v>2.0847318663869692E-2</v>
      </c>
      <c r="G62" s="11">
        <f>G61/G56</f>
        <v>1.2295039051712557E-2</v>
      </c>
      <c r="H62" s="958">
        <f t="shared" si="18"/>
        <v>-8.5522796121571352E-3</v>
      </c>
      <c r="I62" s="959">
        <f t="shared" si="19"/>
        <v>-0.41023403297321959</v>
      </c>
      <c r="J62" s="958">
        <f t="shared" si="20"/>
        <v>4.9597992206711961E-2</v>
      </c>
      <c r="K62" s="959">
        <f t="shared" si="21"/>
        <v>-1.3295996164331767</v>
      </c>
      <c r="L62" s="19" t="e">
        <f>L61/L56</f>
        <v>#REF!</v>
      </c>
      <c r="M62" s="11" t="e">
        <f>M61/M56</f>
        <v>#REF!</v>
      </c>
      <c r="N62" s="11" t="e">
        <f>N61/N56</f>
        <v>#REF!</v>
      </c>
      <c r="O62" s="958" t="e">
        <f t="shared" si="2"/>
        <v>#REF!</v>
      </c>
      <c r="P62" s="959" t="e">
        <f t="shared" si="3"/>
        <v>#REF!</v>
      </c>
      <c r="Q62" s="958" t="e">
        <f t="shared" si="4"/>
        <v>#REF!</v>
      </c>
      <c r="R62" s="961" t="e">
        <f t="shared" si="5"/>
        <v>#REF!</v>
      </c>
    </row>
    <row r="63" spans="1:20" ht="30.75" customHeight="1">
      <c r="A63" s="1292"/>
      <c r="B63" s="1331"/>
      <c r="C63" s="513" t="s">
        <v>111</v>
      </c>
      <c r="D63" s="949" t="s">
        <v>14</v>
      </c>
      <c r="E63" s="613">
        <f>E56-E57</f>
        <v>5571.4830000000002</v>
      </c>
      <c r="F63" s="613">
        <f>F56-F57</f>
        <v>5662.4388377989744</v>
      </c>
      <c r="G63" s="613">
        <f>G64+G65</f>
        <v>5549.3590000000004</v>
      </c>
      <c r="H63" s="958">
        <f t="shared" si="18"/>
        <v>-113.07983779897404</v>
      </c>
      <c r="I63" s="959">
        <f t="shared" si="19"/>
        <v>-1.997016498334998E-2</v>
      </c>
      <c r="J63" s="958">
        <f t="shared" si="20"/>
        <v>-22.123999999999796</v>
      </c>
      <c r="K63" s="959">
        <f t="shared" si="21"/>
        <v>-3.9709355659884081E-3</v>
      </c>
      <c r="L63" s="515" t="e">
        <f>L56-L57</f>
        <v>#REF!</v>
      </c>
      <c r="M63" s="514" t="e">
        <f>M56-M57</f>
        <v>#REF!</v>
      </c>
      <c r="N63" s="514" t="e">
        <f>N56-N57</f>
        <v>#REF!</v>
      </c>
      <c r="O63" s="958" t="e">
        <f t="shared" si="2"/>
        <v>#REF!</v>
      </c>
      <c r="P63" s="959" t="e">
        <f t="shared" si="3"/>
        <v>#REF!</v>
      </c>
      <c r="Q63" s="958" t="e">
        <f t="shared" si="4"/>
        <v>#REF!</v>
      </c>
      <c r="R63" s="961" t="e">
        <f t="shared" si="5"/>
        <v>#REF!</v>
      </c>
    </row>
    <row r="64" spans="1:20" ht="20.100000000000001" customHeight="1">
      <c r="A64" s="1292"/>
      <c r="B64" s="1331"/>
      <c r="C64" s="518" t="s">
        <v>104</v>
      </c>
      <c r="D64" s="948" t="s">
        <v>14</v>
      </c>
      <c r="E64" s="233">
        <v>0</v>
      </c>
      <c r="F64" s="233">
        <v>0</v>
      </c>
      <c r="G64" s="952">
        <v>0</v>
      </c>
      <c r="H64" s="958">
        <f t="shared" si="18"/>
        <v>0</v>
      </c>
      <c r="I64" s="959" t="str">
        <f t="shared" si="19"/>
        <v xml:space="preserve"> </v>
      </c>
      <c r="J64" s="958">
        <f t="shared" si="20"/>
        <v>0</v>
      </c>
      <c r="K64" s="959" t="str">
        <f t="shared" si="21"/>
        <v xml:space="preserve"> </v>
      </c>
      <c r="L64" s="516" t="e">
        <f>E64+'Март 2013'!L64</f>
        <v>#REF!</v>
      </c>
      <c r="M64" s="516" t="e">
        <f>F64+'Март 2013'!M64</f>
        <v>#REF!</v>
      </c>
      <c r="N64" s="516" t="e">
        <f>G64+'Март 2013'!N64</f>
        <v>#REF!</v>
      </c>
      <c r="O64" s="958" t="e">
        <f t="shared" si="2"/>
        <v>#REF!</v>
      </c>
      <c r="P64" s="959" t="e">
        <f t="shared" si="3"/>
        <v>#REF!</v>
      </c>
      <c r="Q64" s="958" t="e">
        <f t="shared" si="4"/>
        <v>#REF!</v>
      </c>
      <c r="R64" s="961" t="e">
        <f t="shared" si="5"/>
        <v>#REF!</v>
      </c>
    </row>
    <row r="65" spans="1:20" ht="33.75" customHeight="1" thickBot="1">
      <c r="A65" s="1293"/>
      <c r="B65" s="1332"/>
      <c r="C65" s="525" t="s">
        <v>106</v>
      </c>
      <c r="D65" s="526" t="s">
        <v>14</v>
      </c>
      <c r="E65" s="611">
        <f>E63-E64</f>
        <v>5571.4830000000002</v>
      </c>
      <c r="F65" s="611">
        <f>F63-F64</f>
        <v>5662.4388377989744</v>
      </c>
      <c r="G65" s="611">
        <v>5549.3590000000004</v>
      </c>
      <c r="H65" s="966">
        <f t="shared" si="18"/>
        <v>-113.07983779897404</v>
      </c>
      <c r="I65" s="967">
        <f t="shared" si="19"/>
        <v>-1.997016498334998E-2</v>
      </c>
      <c r="J65" s="966">
        <f t="shared" si="20"/>
        <v>-22.123999999999796</v>
      </c>
      <c r="K65" s="967">
        <f t="shared" si="21"/>
        <v>-3.9709355659884081E-3</v>
      </c>
      <c r="L65" s="527" t="e">
        <f>E65+'Март 2013'!L65</f>
        <v>#REF!</v>
      </c>
      <c r="M65" s="527" t="e">
        <f>F65+'Март 2013'!M65</f>
        <v>#REF!</v>
      </c>
      <c r="N65" s="527" t="e">
        <f>G65+'Март 2013'!N65</f>
        <v>#REF!</v>
      </c>
      <c r="O65" s="966" t="e">
        <f t="shared" si="2"/>
        <v>#REF!</v>
      </c>
      <c r="P65" s="967" t="e">
        <f t="shared" si="3"/>
        <v>#REF!</v>
      </c>
      <c r="Q65" s="966" t="e">
        <f t="shared" si="4"/>
        <v>#REF!</v>
      </c>
      <c r="R65" s="968" t="e">
        <f t="shared" si="5"/>
        <v>#REF!</v>
      </c>
    </row>
    <row r="66" spans="1:20" ht="20.100000000000001" customHeight="1">
      <c r="A66" s="1291">
        <v>6</v>
      </c>
      <c r="B66" s="1330" t="s">
        <v>7</v>
      </c>
      <c r="C66" s="519" t="s">
        <v>19</v>
      </c>
      <c r="D66" s="519" t="s">
        <v>14</v>
      </c>
      <c r="E66" s="521">
        <v>17865.313999999998</v>
      </c>
      <c r="F66" s="520">
        <v>17147.602516388884</v>
      </c>
      <c r="G66" s="520">
        <f>G67+G73</f>
        <v>18751.428</v>
      </c>
      <c r="H66" s="955">
        <f t="shared" si="18"/>
        <v>1603.8254836111155</v>
      </c>
      <c r="I66" s="956">
        <f t="shared" si="19"/>
        <v>9.353059601645497E-2</v>
      </c>
      <c r="J66" s="955">
        <f t="shared" si="20"/>
        <v>886.1140000000014</v>
      </c>
      <c r="K66" s="956">
        <f t="shared" si="21"/>
        <v>4.9599687976377101E-2</v>
      </c>
      <c r="L66" s="522" t="e">
        <f>E66+'Март 2013'!L66</f>
        <v>#REF!</v>
      </c>
      <c r="M66" s="522" t="e">
        <f>F66+'Март 2013'!M66</f>
        <v>#REF!</v>
      </c>
      <c r="N66" s="522" t="e">
        <f>G66+'Март 2013'!N66</f>
        <v>#REF!</v>
      </c>
      <c r="O66" s="955" t="e">
        <f t="shared" si="2"/>
        <v>#REF!</v>
      </c>
      <c r="P66" s="956" t="e">
        <f t="shared" si="3"/>
        <v>#REF!</v>
      </c>
      <c r="Q66" s="955" t="e">
        <f t="shared" si="4"/>
        <v>#REF!</v>
      </c>
      <c r="R66" s="957" t="e">
        <f t="shared" si="5"/>
        <v>#REF!</v>
      </c>
      <c r="S66">
        <v>18751.428</v>
      </c>
      <c r="T66" s="950">
        <f>G66-S66</f>
        <v>0</v>
      </c>
    </row>
    <row r="67" spans="1:20" ht="20.100000000000001" customHeight="1">
      <c r="A67" s="1292"/>
      <c r="B67" s="1331"/>
      <c r="C67" s="1307" t="s">
        <v>15</v>
      </c>
      <c r="D67" s="948" t="s">
        <v>14</v>
      </c>
      <c r="E67" s="9">
        <v>2340.4110000000001</v>
      </c>
      <c r="F67" s="9">
        <v>2239.7286736595761</v>
      </c>
      <c r="G67" s="147">
        <v>2383.1320000000001</v>
      </c>
      <c r="H67" s="958">
        <f t="shared" si="18"/>
        <v>143.40332634042397</v>
      </c>
      <c r="I67" s="959">
        <f t="shared" si="19"/>
        <v>6.4027097579686706E-2</v>
      </c>
      <c r="J67" s="958">
        <f t="shared" si="20"/>
        <v>42.721000000000004</v>
      </c>
      <c r="K67" s="960">
        <f t="shared" si="21"/>
        <v>1.8253631520275714E-2</v>
      </c>
      <c r="L67" s="13" t="e">
        <f>E67+'Март 2013'!L67</f>
        <v>#REF!</v>
      </c>
      <c r="M67" s="13" t="e">
        <f>F67+'Март 2013'!M67</f>
        <v>#REF!</v>
      </c>
      <c r="N67" s="13" t="e">
        <f>G67+'Март 2013'!N67</f>
        <v>#REF!</v>
      </c>
      <c r="O67" s="958" t="e">
        <f t="shared" si="2"/>
        <v>#REF!</v>
      </c>
      <c r="P67" s="959" t="e">
        <f t="shared" si="3"/>
        <v>#REF!</v>
      </c>
      <c r="Q67" s="958" t="e">
        <f t="shared" si="4"/>
        <v>#REF!</v>
      </c>
      <c r="R67" s="961" t="e">
        <f t="shared" si="5"/>
        <v>#REF!</v>
      </c>
    </row>
    <row r="68" spans="1:20" ht="20.100000000000001" customHeight="1">
      <c r="A68" s="1292"/>
      <c r="B68" s="1331"/>
      <c r="C68" s="1308"/>
      <c r="D68" s="948" t="s">
        <v>16</v>
      </c>
      <c r="E68" s="11">
        <f>E67/E66</f>
        <v>0.13100307109071804</v>
      </c>
      <c r="F68" s="11">
        <f>F67/F66</f>
        <v>0.13061468339489132</v>
      </c>
      <c r="G68" s="11">
        <f>G67/G66</f>
        <v>0.12709069410607021</v>
      </c>
      <c r="H68" s="962"/>
      <c r="I68" s="963">
        <f>G68-F68</f>
        <v>-3.5239892888211111E-3</v>
      </c>
      <c r="J68" s="964"/>
      <c r="K68" s="963">
        <f>G68-E68</f>
        <v>-3.9123769846478307E-3</v>
      </c>
      <c r="L68" s="19" t="e">
        <f>L67/L66</f>
        <v>#REF!</v>
      </c>
      <c r="M68" s="11" t="e">
        <f>M67/M66</f>
        <v>#REF!</v>
      </c>
      <c r="N68" s="11" t="e">
        <f>N67/N66</f>
        <v>#REF!</v>
      </c>
      <c r="O68" s="962"/>
      <c r="P68" s="963" t="e">
        <f>N68-M68</f>
        <v>#REF!</v>
      </c>
      <c r="Q68" s="964"/>
      <c r="R68" s="965" t="e">
        <f>N68-L68</f>
        <v>#REF!</v>
      </c>
    </row>
    <row r="69" spans="1:20" ht="20.100000000000001" hidden="1" customHeight="1">
      <c r="A69" s="1292"/>
      <c r="B69" s="1331"/>
      <c r="C69" s="1307" t="s">
        <v>17</v>
      </c>
      <c r="D69" s="948" t="s">
        <v>14</v>
      </c>
      <c r="E69" s="9">
        <v>2543.5039999999999</v>
      </c>
      <c r="F69" s="9">
        <v>1943.5745525728962</v>
      </c>
      <c r="G69" s="9">
        <f>F70*G66</f>
        <v>2125.3582388774539</v>
      </c>
      <c r="H69" s="958">
        <f t="shared" si="18"/>
        <v>181.7836863045577</v>
      </c>
      <c r="I69" s="959">
        <f t="shared" si="19"/>
        <v>9.3530596016454928E-2</v>
      </c>
      <c r="J69" s="958">
        <f t="shared" si="20"/>
        <v>-418.14576112254599</v>
      </c>
      <c r="K69" s="959">
        <f t="shared" si="21"/>
        <v>-0.16439752448690703</v>
      </c>
      <c r="L69" s="18" t="e">
        <f>E69+'Март 2013'!L69</f>
        <v>#REF!</v>
      </c>
      <c r="M69" s="13" t="e">
        <f>F69+'Март 2013'!M69</f>
        <v>#REF!</v>
      </c>
      <c r="N69" s="13" t="e">
        <f>G69+'Март 2013'!N69</f>
        <v>#REF!</v>
      </c>
      <c r="O69" s="958" t="e">
        <f t="shared" si="2"/>
        <v>#REF!</v>
      </c>
      <c r="P69" s="959" t="e">
        <f t="shared" si="3"/>
        <v>#REF!</v>
      </c>
      <c r="Q69" s="958" t="e">
        <f t="shared" si="4"/>
        <v>#REF!</v>
      </c>
      <c r="R69" s="961" t="e">
        <f t="shared" si="5"/>
        <v>#REF!</v>
      </c>
    </row>
    <row r="70" spans="1:20" ht="20.100000000000001" hidden="1" customHeight="1">
      <c r="A70" s="1292"/>
      <c r="B70" s="1331"/>
      <c r="C70" s="1308"/>
      <c r="D70" s="948" t="s">
        <v>16</v>
      </c>
      <c r="E70" s="11">
        <f>E69/E66</f>
        <v>0.14237107727297713</v>
      </c>
      <c r="F70" s="11">
        <f>F69/F66</f>
        <v>0.11334380714244557</v>
      </c>
      <c r="G70" s="11">
        <f>G69/G66</f>
        <v>0.11334380714244557</v>
      </c>
      <c r="H70" s="958">
        <f t="shared" si="18"/>
        <v>0</v>
      </c>
      <c r="I70" s="959">
        <f t="shared" si="19"/>
        <v>0</v>
      </c>
      <c r="J70" s="958">
        <f t="shared" si="20"/>
        <v>-2.9027270130531552E-2</v>
      </c>
      <c r="K70" s="959">
        <f t="shared" si="21"/>
        <v>-0.20388459992387162</v>
      </c>
      <c r="L70" s="19" t="e">
        <f>L69/L66</f>
        <v>#REF!</v>
      </c>
      <c r="M70" s="11" t="e">
        <f>M69/M66</f>
        <v>#REF!</v>
      </c>
      <c r="N70" s="11" t="e">
        <f>N69/N66</f>
        <v>#REF!</v>
      </c>
      <c r="O70" s="958" t="e">
        <f t="shared" si="2"/>
        <v>#REF!</v>
      </c>
      <c r="P70" s="959" t="e">
        <f t="shared" si="3"/>
        <v>#REF!</v>
      </c>
      <c r="Q70" s="958" t="e">
        <f t="shared" si="4"/>
        <v>#REF!</v>
      </c>
      <c r="R70" s="961" t="e">
        <f t="shared" si="5"/>
        <v>#REF!</v>
      </c>
    </row>
    <row r="71" spans="1:20" ht="20.100000000000001" hidden="1" customHeight="1">
      <c r="A71" s="1292"/>
      <c r="B71" s="1331"/>
      <c r="C71" s="1307" t="s">
        <v>18</v>
      </c>
      <c r="D71" s="948" t="s">
        <v>14</v>
      </c>
      <c r="E71" s="9">
        <f>E67-E69</f>
        <v>-203.09299999999985</v>
      </c>
      <c r="F71" s="9">
        <f>F67-F69</f>
        <v>296.15412108667988</v>
      </c>
      <c r="G71" s="9">
        <f>G67-G69</f>
        <v>257.77376112254615</v>
      </c>
      <c r="H71" s="958">
        <f t="shared" si="18"/>
        <v>-38.380359964133731</v>
      </c>
      <c r="I71" s="959">
        <f t="shared" si="19"/>
        <v>-0.12959590034845531</v>
      </c>
      <c r="J71" s="958">
        <f t="shared" si="20"/>
        <v>460.866761122546</v>
      </c>
      <c r="K71" s="959">
        <f t="shared" si="21"/>
        <v>-2.2692400088754727</v>
      </c>
      <c r="L71" s="18" t="e">
        <f>E71+'Март 2013'!L71</f>
        <v>#REF!</v>
      </c>
      <c r="M71" s="13" t="e">
        <f>F71+'Март 2013'!M71</f>
        <v>#REF!</v>
      </c>
      <c r="N71" s="13" t="e">
        <f>G71+'Март 2013'!N71</f>
        <v>#REF!</v>
      </c>
      <c r="O71" s="958" t="e">
        <f t="shared" ref="O71:O134" si="23">N71-M71</f>
        <v>#REF!</v>
      </c>
      <c r="P71" s="959" t="e">
        <f t="shared" ref="P71:P134" si="24">IF(M71=0," ",O71/M71)</f>
        <v>#REF!</v>
      </c>
      <c r="Q71" s="958" t="e">
        <f t="shared" ref="Q71:Q134" si="25">N71-L71</f>
        <v>#REF!</v>
      </c>
      <c r="R71" s="961" t="e">
        <f t="shared" ref="R71:R134" si="26">IF(L71=0," ",Q71/L71)</f>
        <v>#REF!</v>
      </c>
    </row>
    <row r="72" spans="1:20" ht="20.100000000000001" hidden="1" customHeight="1">
      <c r="A72" s="1292"/>
      <c r="B72" s="1331"/>
      <c r="C72" s="1308"/>
      <c r="D72" s="948" t="s">
        <v>16</v>
      </c>
      <c r="E72" s="11">
        <f>E71/E66</f>
        <v>-1.136800618225909E-2</v>
      </c>
      <c r="F72" s="11">
        <f>F71/F66</f>
        <v>1.7270876252445756E-2</v>
      </c>
      <c r="G72" s="11">
        <f>G71/G66</f>
        <v>1.3746886963624645E-2</v>
      </c>
      <c r="H72" s="958">
        <f t="shared" si="18"/>
        <v>-3.5239892888211111E-3</v>
      </c>
      <c r="I72" s="959">
        <f t="shared" si="19"/>
        <v>-0.20404229856733952</v>
      </c>
      <c r="J72" s="958">
        <f t="shared" si="20"/>
        <v>2.5114893145883735E-2</v>
      </c>
      <c r="K72" s="959">
        <f t="shared" si="21"/>
        <v>-2.2092610386751934</v>
      </c>
      <c r="L72" s="19" t="e">
        <f>L71/L66</f>
        <v>#REF!</v>
      </c>
      <c r="M72" s="11" t="e">
        <f>M71/M66</f>
        <v>#REF!</v>
      </c>
      <c r="N72" s="11" t="e">
        <f>N71/N66</f>
        <v>#REF!</v>
      </c>
      <c r="O72" s="958" t="e">
        <f t="shared" si="23"/>
        <v>#REF!</v>
      </c>
      <c r="P72" s="959" t="e">
        <f t="shared" si="24"/>
        <v>#REF!</v>
      </c>
      <c r="Q72" s="958" t="e">
        <f t="shared" si="25"/>
        <v>#REF!</v>
      </c>
      <c r="R72" s="961" t="e">
        <f t="shared" si="26"/>
        <v>#REF!</v>
      </c>
    </row>
    <row r="73" spans="1:20" ht="30.75" customHeight="1">
      <c r="A73" s="1292"/>
      <c r="B73" s="1331"/>
      <c r="C73" s="513" t="s">
        <v>111</v>
      </c>
      <c r="D73" s="949" t="s">
        <v>14</v>
      </c>
      <c r="E73" s="613">
        <f>E66-E67</f>
        <v>15524.902999999998</v>
      </c>
      <c r="F73" s="613">
        <f>F66-F67</f>
        <v>14907.873842729308</v>
      </c>
      <c r="G73" s="613">
        <f>G74+G75</f>
        <v>16368.296</v>
      </c>
      <c r="H73" s="958">
        <f t="shared" si="18"/>
        <v>1460.422157270692</v>
      </c>
      <c r="I73" s="959">
        <f t="shared" si="19"/>
        <v>9.7963141671134527E-2</v>
      </c>
      <c r="J73" s="958">
        <f t="shared" si="20"/>
        <v>843.39300000000185</v>
      </c>
      <c r="K73" s="959">
        <f t="shared" si="21"/>
        <v>5.4325170340838967E-2</v>
      </c>
      <c r="L73" s="515" t="e">
        <f>L66-L67</f>
        <v>#REF!</v>
      </c>
      <c r="M73" s="514" t="e">
        <f>M66-M67</f>
        <v>#REF!</v>
      </c>
      <c r="N73" s="514" t="e">
        <f>N66-N67</f>
        <v>#REF!</v>
      </c>
      <c r="O73" s="958" t="e">
        <f t="shared" si="23"/>
        <v>#REF!</v>
      </c>
      <c r="P73" s="959" t="e">
        <f t="shared" si="24"/>
        <v>#REF!</v>
      </c>
      <c r="Q73" s="958" t="e">
        <f t="shared" si="25"/>
        <v>#REF!</v>
      </c>
      <c r="R73" s="961" t="e">
        <f t="shared" si="26"/>
        <v>#REF!</v>
      </c>
    </row>
    <row r="74" spans="1:20" ht="20.100000000000001" customHeight="1">
      <c r="A74" s="1292"/>
      <c r="B74" s="1331"/>
      <c r="C74" s="518" t="s">
        <v>104</v>
      </c>
      <c r="D74" s="948" t="s">
        <v>14</v>
      </c>
      <c r="E74" s="233">
        <v>0</v>
      </c>
      <c r="F74" s="233">
        <v>0</v>
      </c>
      <c r="G74" s="952">
        <v>0</v>
      </c>
      <c r="H74" s="958">
        <f t="shared" si="18"/>
        <v>0</v>
      </c>
      <c r="I74" s="959" t="str">
        <f t="shared" si="19"/>
        <v xml:space="preserve"> </v>
      </c>
      <c r="J74" s="958">
        <f t="shared" si="20"/>
        <v>0</v>
      </c>
      <c r="K74" s="959" t="str">
        <f t="shared" si="21"/>
        <v xml:space="preserve"> </v>
      </c>
      <c r="L74" s="516" t="e">
        <f>E74+'Март 2013'!L74</f>
        <v>#REF!</v>
      </c>
      <c r="M74" s="516" t="e">
        <f>F74+'Март 2013'!M74</f>
        <v>#REF!</v>
      </c>
      <c r="N74" s="516" t="e">
        <f>G74+'Март 2013'!N74</f>
        <v>#REF!</v>
      </c>
      <c r="O74" s="958" t="e">
        <f t="shared" si="23"/>
        <v>#REF!</v>
      </c>
      <c r="P74" s="959" t="e">
        <f t="shared" si="24"/>
        <v>#REF!</v>
      </c>
      <c r="Q74" s="958" t="e">
        <f t="shared" si="25"/>
        <v>#REF!</v>
      </c>
      <c r="R74" s="961" t="e">
        <f t="shared" si="26"/>
        <v>#REF!</v>
      </c>
    </row>
    <row r="75" spans="1:20" ht="33.75" customHeight="1" thickBot="1">
      <c r="A75" s="1293"/>
      <c r="B75" s="1332"/>
      <c r="C75" s="525" t="s">
        <v>106</v>
      </c>
      <c r="D75" s="526" t="s">
        <v>14</v>
      </c>
      <c r="E75" s="611">
        <f>E73-E74</f>
        <v>15524.902999999998</v>
      </c>
      <c r="F75" s="611">
        <f>F73-F74</f>
        <v>14907.873842729308</v>
      </c>
      <c r="G75" s="611">
        <v>16368.296</v>
      </c>
      <c r="H75" s="966">
        <f t="shared" si="18"/>
        <v>1460.422157270692</v>
      </c>
      <c r="I75" s="967">
        <f t="shared" si="19"/>
        <v>9.7963141671134527E-2</v>
      </c>
      <c r="J75" s="966">
        <f t="shared" si="20"/>
        <v>843.39300000000185</v>
      </c>
      <c r="K75" s="967">
        <f t="shared" si="21"/>
        <v>5.4325170340838967E-2</v>
      </c>
      <c r="L75" s="527" t="e">
        <f>E75+'Март 2013'!L75</f>
        <v>#REF!</v>
      </c>
      <c r="M75" s="527" t="e">
        <f>F75+'Март 2013'!M75</f>
        <v>#REF!</v>
      </c>
      <c r="N75" s="527" t="e">
        <f>G75+'Март 2013'!N75</f>
        <v>#REF!</v>
      </c>
      <c r="O75" s="966" t="e">
        <f t="shared" si="23"/>
        <v>#REF!</v>
      </c>
      <c r="P75" s="967" t="e">
        <f t="shared" si="24"/>
        <v>#REF!</v>
      </c>
      <c r="Q75" s="966" t="e">
        <f t="shared" si="25"/>
        <v>#REF!</v>
      </c>
      <c r="R75" s="968" t="e">
        <f t="shared" si="26"/>
        <v>#REF!</v>
      </c>
    </row>
    <row r="76" spans="1:20" ht="20.100000000000001" customHeight="1">
      <c r="A76" s="1291">
        <v>7</v>
      </c>
      <c r="B76" s="1330" t="s">
        <v>8</v>
      </c>
      <c r="C76" s="519" t="s">
        <v>19</v>
      </c>
      <c r="D76" s="519" t="s">
        <v>14</v>
      </c>
      <c r="E76" s="521">
        <v>7430.6530000000002</v>
      </c>
      <c r="F76" s="520">
        <v>7365.3153568062489</v>
      </c>
      <c r="G76" s="520">
        <f>G77+G83</f>
        <v>7786.7860000000001</v>
      </c>
      <c r="H76" s="955">
        <f t="shared" si="18"/>
        <v>421.47064319375113</v>
      </c>
      <c r="I76" s="956">
        <f t="shared" si="19"/>
        <v>5.7223706355529279E-2</v>
      </c>
      <c r="J76" s="955">
        <f t="shared" si="20"/>
        <v>356.13299999999981</v>
      </c>
      <c r="K76" s="956">
        <f t="shared" si="21"/>
        <v>4.7927550916453746E-2</v>
      </c>
      <c r="L76" s="522" t="e">
        <f>E76+'Март 2013'!L76</f>
        <v>#REF!</v>
      </c>
      <c r="M76" s="522" t="e">
        <f>F76+'Март 2013'!M76</f>
        <v>#REF!</v>
      </c>
      <c r="N76" s="522" t="e">
        <f>G76+'Март 2013'!N76</f>
        <v>#REF!</v>
      </c>
      <c r="O76" s="955" t="e">
        <f t="shared" si="23"/>
        <v>#REF!</v>
      </c>
      <c r="P76" s="956" t="e">
        <f t="shared" si="24"/>
        <v>#REF!</v>
      </c>
      <c r="Q76" s="955" t="e">
        <f t="shared" si="25"/>
        <v>#REF!</v>
      </c>
      <c r="R76" s="957" t="e">
        <f t="shared" si="26"/>
        <v>#REF!</v>
      </c>
    </row>
    <row r="77" spans="1:20" ht="20.100000000000001" customHeight="1">
      <c r="A77" s="1292"/>
      <c r="B77" s="1331"/>
      <c r="C77" s="1307" t="s">
        <v>15</v>
      </c>
      <c r="D77" s="948" t="s">
        <v>14</v>
      </c>
      <c r="E77" s="9">
        <v>791.995</v>
      </c>
      <c r="F77" s="9">
        <v>853.21279244357436</v>
      </c>
      <c r="G77" s="147">
        <v>1014.059</v>
      </c>
      <c r="H77" s="958">
        <f t="shared" si="18"/>
        <v>160.84620755642561</v>
      </c>
      <c r="I77" s="959">
        <f t="shared" si="19"/>
        <v>0.18851827935650986</v>
      </c>
      <c r="J77" s="958">
        <f t="shared" si="20"/>
        <v>222.06399999999996</v>
      </c>
      <c r="K77" s="960">
        <f t="shared" si="21"/>
        <v>0.2803856084950031</v>
      </c>
      <c r="L77" s="13" t="e">
        <f>E77+'Март 2013'!L77</f>
        <v>#REF!</v>
      </c>
      <c r="M77" s="13" t="e">
        <f>F77+'Март 2013'!M77</f>
        <v>#REF!</v>
      </c>
      <c r="N77" s="13" t="e">
        <f>G77+'Март 2013'!N77</f>
        <v>#REF!</v>
      </c>
      <c r="O77" s="958" t="e">
        <f t="shared" si="23"/>
        <v>#REF!</v>
      </c>
      <c r="P77" s="959" t="e">
        <f t="shared" si="24"/>
        <v>#REF!</v>
      </c>
      <c r="Q77" s="958" t="e">
        <f t="shared" si="25"/>
        <v>#REF!</v>
      </c>
      <c r="R77" s="961" t="e">
        <f t="shared" si="26"/>
        <v>#REF!</v>
      </c>
    </row>
    <row r="78" spans="1:20" ht="20.100000000000001" customHeight="1">
      <c r="A78" s="1292"/>
      <c r="B78" s="1331"/>
      <c r="C78" s="1308"/>
      <c r="D78" s="948" t="s">
        <v>16</v>
      </c>
      <c r="E78" s="11">
        <f>E77/E76</f>
        <v>0.10658484523500156</v>
      </c>
      <c r="F78" s="11">
        <f>F77/F76</f>
        <v>0.1158419906155308</v>
      </c>
      <c r="G78" s="970">
        <f>G77/G76</f>
        <v>0.13022818400300201</v>
      </c>
      <c r="H78" s="962"/>
      <c r="I78" s="963">
        <f>G78-F78</f>
        <v>1.4386193387471213E-2</v>
      </c>
      <c r="J78" s="964"/>
      <c r="K78" s="963">
        <f>G78-E78</f>
        <v>2.3643338768000455E-2</v>
      </c>
      <c r="L78" s="19" t="e">
        <f>L77/L76</f>
        <v>#REF!</v>
      </c>
      <c r="M78" s="11" t="e">
        <f>M77/M76</f>
        <v>#REF!</v>
      </c>
      <c r="N78" s="11" t="e">
        <f>N77/N76</f>
        <v>#REF!</v>
      </c>
      <c r="O78" s="962"/>
      <c r="P78" s="963" t="e">
        <f>N78-M78</f>
        <v>#REF!</v>
      </c>
      <c r="Q78" s="964"/>
      <c r="R78" s="965" t="e">
        <f>N78-L78</f>
        <v>#REF!</v>
      </c>
    </row>
    <row r="79" spans="1:20" ht="20.100000000000001" hidden="1" customHeight="1">
      <c r="A79" s="1292"/>
      <c r="B79" s="1331"/>
      <c r="C79" s="1307" t="s">
        <v>17</v>
      </c>
      <c r="D79" s="948" t="s">
        <v>14</v>
      </c>
      <c r="E79" s="9">
        <v>911.45699999999999</v>
      </c>
      <c r="F79" s="9">
        <v>740.39444635651409</v>
      </c>
      <c r="G79" s="9">
        <f>F80*G76</f>
        <v>782.76256074208391</v>
      </c>
      <c r="H79" s="958">
        <f t="shared" si="18"/>
        <v>42.368114385569811</v>
      </c>
      <c r="I79" s="959">
        <f t="shared" si="19"/>
        <v>5.7223706355529244E-2</v>
      </c>
      <c r="J79" s="958">
        <f t="shared" si="20"/>
        <v>-128.69443925791609</v>
      </c>
      <c r="K79" s="959">
        <f t="shared" si="21"/>
        <v>-0.14119639133597756</v>
      </c>
      <c r="L79" s="18" t="e">
        <f>E79+'Март 2013'!L79</f>
        <v>#REF!</v>
      </c>
      <c r="M79" s="13" t="e">
        <f>F79+'Март 2013'!M79</f>
        <v>#REF!</v>
      </c>
      <c r="N79" s="13" t="e">
        <f>G79+'Март 2013'!N79</f>
        <v>#REF!</v>
      </c>
      <c r="O79" s="958" t="e">
        <f t="shared" si="23"/>
        <v>#REF!</v>
      </c>
      <c r="P79" s="959" t="e">
        <f t="shared" si="24"/>
        <v>#REF!</v>
      </c>
      <c r="Q79" s="958" t="e">
        <f t="shared" si="25"/>
        <v>#REF!</v>
      </c>
      <c r="R79" s="961" t="e">
        <f t="shared" si="26"/>
        <v>#REF!</v>
      </c>
    </row>
    <row r="80" spans="1:20" ht="20.100000000000001" hidden="1" customHeight="1">
      <c r="A80" s="1292"/>
      <c r="B80" s="1331"/>
      <c r="C80" s="1308"/>
      <c r="D80" s="948" t="s">
        <v>16</v>
      </c>
      <c r="E80" s="11">
        <f>E79/E76</f>
        <v>0.12266176337395919</v>
      </c>
      <c r="F80" s="11">
        <f>F79/F76</f>
        <v>0.10052447322195369</v>
      </c>
      <c r="G80" s="11">
        <f>G79/G76</f>
        <v>0.10052447322195369</v>
      </c>
      <c r="H80" s="958">
        <f t="shared" si="18"/>
        <v>0</v>
      </c>
      <c r="I80" s="959">
        <f t="shared" si="19"/>
        <v>0</v>
      </c>
      <c r="J80" s="958">
        <f t="shared" si="20"/>
        <v>-2.2137290152005495E-2</v>
      </c>
      <c r="K80" s="959">
        <f t="shared" si="21"/>
        <v>-0.18047425328882227</v>
      </c>
      <c r="L80" s="19" t="e">
        <f>L79/L76</f>
        <v>#REF!</v>
      </c>
      <c r="M80" s="11" t="e">
        <f>M79/M76</f>
        <v>#REF!</v>
      </c>
      <c r="N80" s="11" t="e">
        <f>N79/N76</f>
        <v>#REF!</v>
      </c>
      <c r="O80" s="958" t="e">
        <f t="shared" si="23"/>
        <v>#REF!</v>
      </c>
      <c r="P80" s="959" t="e">
        <f t="shared" si="24"/>
        <v>#REF!</v>
      </c>
      <c r="Q80" s="958" t="e">
        <f t="shared" si="25"/>
        <v>#REF!</v>
      </c>
      <c r="R80" s="961" t="e">
        <f t="shared" si="26"/>
        <v>#REF!</v>
      </c>
    </row>
    <row r="81" spans="1:18" ht="20.100000000000001" hidden="1" customHeight="1">
      <c r="A81" s="1292"/>
      <c r="B81" s="1331"/>
      <c r="C81" s="1307" t="s">
        <v>18</v>
      </c>
      <c r="D81" s="948" t="s">
        <v>14</v>
      </c>
      <c r="E81" s="9">
        <f>E77-E79</f>
        <v>-119.46199999999999</v>
      </c>
      <c r="F81" s="9">
        <f>F77-F79</f>
        <v>112.81834608706026</v>
      </c>
      <c r="G81" s="9">
        <f>G77-G79</f>
        <v>231.29643925791606</v>
      </c>
      <c r="H81" s="958">
        <f t="shared" si="18"/>
        <v>118.4780931708558</v>
      </c>
      <c r="I81" s="959">
        <f t="shared" si="19"/>
        <v>1.0501669035231911</v>
      </c>
      <c r="J81" s="958">
        <f t="shared" si="20"/>
        <v>350.75843925791605</v>
      </c>
      <c r="K81" s="959">
        <f t="shared" si="21"/>
        <v>-2.936150736283639</v>
      </c>
      <c r="L81" s="18" t="e">
        <f>E81+'Март 2013'!L81</f>
        <v>#REF!</v>
      </c>
      <c r="M81" s="13" t="e">
        <f>F81+'Март 2013'!M81</f>
        <v>#REF!</v>
      </c>
      <c r="N81" s="13" t="e">
        <f>G81+'Март 2013'!N81</f>
        <v>#REF!</v>
      </c>
      <c r="O81" s="958" t="e">
        <f t="shared" si="23"/>
        <v>#REF!</v>
      </c>
      <c r="P81" s="959" t="e">
        <f t="shared" si="24"/>
        <v>#REF!</v>
      </c>
      <c r="Q81" s="958" t="e">
        <f t="shared" si="25"/>
        <v>#REF!</v>
      </c>
      <c r="R81" s="961" t="e">
        <f t="shared" si="26"/>
        <v>#REF!</v>
      </c>
    </row>
    <row r="82" spans="1:18" ht="20.100000000000001" hidden="1" customHeight="1">
      <c r="A82" s="1292"/>
      <c r="B82" s="1331"/>
      <c r="C82" s="1308"/>
      <c r="D82" s="948" t="s">
        <v>16</v>
      </c>
      <c r="E82" s="11">
        <f>E81/E76</f>
        <v>-1.6076918138957636E-2</v>
      </c>
      <c r="F82" s="11">
        <f>F81/F76</f>
        <v>1.5317517393577102E-2</v>
      </c>
      <c r="G82" s="11">
        <f>G81/G76</f>
        <v>2.9703710781048311E-2</v>
      </c>
      <c r="H82" s="958">
        <f t="shared" si="18"/>
        <v>1.4386193387471208E-2</v>
      </c>
      <c r="I82" s="959">
        <f t="shared" si="19"/>
        <v>0.93919876294728977</v>
      </c>
      <c r="J82" s="958">
        <f t="shared" si="20"/>
        <v>4.578062892000595E-2</v>
      </c>
      <c r="K82" s="959">
        <f t="shared" si="21"/>
        <v>-2.8475998026680371</v>
      </c>
      <c r="L82" s="19" t="e">
        <f>L81/L76</f>
        <v>#REF!</v>
      </c>
      <c r="M82" s="11" t="e">
        <f>M81/M76</f>
        <v>#REF!</v>
      </c>
      <c r="N82" s="11" t="e">
        <f>N81/N76</f>
        <v>#REF!</v>
      </c>
      <c r="O82" s="958" t="e">
        <f t="shared" si="23"/>
        <v>#REF!</v>
      </c>
      <c r="P82" s="959" t="e">
        <f t="shared" si="24"/>
        <v>#REF!</v>
      </c>
      <c r="Q82" s="958" t="e">
        <f t="shared" si="25"/>
        <v>#REF!</v>
      </c>
      <c r="R82" s="961" t="e">
        <f t="shared" si="26"/>
        <v>#REF!</v>
      </c>
    </row>
    <row r="83" spans="1:18" ht="30.75" customHeight="1">
      <c r="A83" s="1292"/>
      <c r="B83" s="1331"/>
      <c r="C83" s="513" t="s">
        <v>111</v>
      </c>
      <c r="D83" s="949" t="s">
        <v>14</v>
      </c>
      <c r="E83" s="613">
        <f>E76-E77</f>
        <v>6638.6580000000004</v>
      </c>
      <c r="F83" s="613">
        <f>F76-F77</f>
        <v>6512.1025643626745</v>
      </c>
      <c r="G83" s="613">
        <f>G84+G85</f>
        <v>6772.7269999999999</v>
      </c>
      <c r="H83" s="958">
        <f t="shared" si="18"/>
        <v>260.6244356373254</v>
      </c>
      <c r="I83" s="959">
        <f t="shared" si="19"/>
        <v>4.0021549578101917E-2</v>
      </c>
      <c r="J83" s="958">
        <f t="shared" si="20"/>
        <v>134.06899999999951</v>
      </c>
      <c r="K83" s="959">
        <f t="shared" si="21"/>
        <v>2.01951960772794E-2</v>
      </c>
      <c r="L83" s="515" t="e">
        <f>L76-L77</f>
        <v>#REF!</v>
      </c>
      <c r="M83" s="514" t="e">
        <f>M76-M77</f>
        <v>#REF!</v>
      </c>
      <c r="N83" s="514" t="e">
        <f>N76-N77</f>
        <v>#REF!</v>
      </c>
      <c r="O83" s="958" t="e">
        <f t="shared" si="23"/>
        <v>#REF!</v>
      </c>
      <c r="P83" s="959" t="e">
        <f t="shared" si="24"/>
        <v>#REF!</v>
      </c>
      <c r="Q83" s="958" t="e">
        <f t="shared" si="25"/>
        <v>#REF!</v>
      </c>
      <c r="R83" s="961" t="e">
        <f t="shared" si="26"/>
        <v>#REF!</v>
      </c>
    </row>
    <row r="84" spans="1:18" ht="20.100000000000001" customHeight="1">
      <c r="A84" s="1292"/>
      <c r="B84" s="1331"/>
      <c r="C84" s="518" t="s">
        <v>104</v>
      </c>
      <c r="D84" s="948" t="s">
        <v>14</v>
      </c>
      <c r="E84" s="233">
        <v>0</v>
      </c>
      <c r="F84" s="233">
        <v>0</v>
      </c>
      <c r="G84" s="952">
        <v>0</v>
      </c>
      <c r="H84" s="958">
        <f t="shared" si="18"/>
        <v>0</v>
      </c>
      <c r="I84" s="959" t="str">
        <f t="shared" si="19"/>
        <v xml:space="preserve"> </v>
      </c>
      <c r="J84" s="958">
        <f t="shared" si="20"/>
        <v>0</v>
      </c>
      <c r="K84" s="959" t="str">
        <f t="shared" si="21"/>
        <v xml:space="preserve"> </v>
      </c>
      <c r="L84" s="516" t="e">
        <f>E84+'Март 2013'!L84</f>
        <v>#REF!</v>
      </c>
      <c r="M84" s="516" t="e">
        <f>F84+'Март 2013'!M84</f>
        <v>#REF!</v>
      </c>
      <c r="N84" s="516" t="e">
        <f>G84+'Март 2013'!N84</f>
        <v>#REF!</v>
      </c>
      <c r="O84" s="958" t="e">
        <f t="shared" si="23"/>
        <v>#REF!</v>
      </c>
      <c r="P84" s="959" t="e">
        <f t="shared" si="24"/>
        <v>#REF!</v>
      </c>
      <c r="Q84" s="958" t="e">
        <f t="shared" si="25"/>
        <v>#REF!</v>
      </c>
      <c r="R84" s="961" t="e">
        <f t="shared" si="26"/>
        <v>#REF!</v>
      </c>
    </row>
    <row r="85" spans="1:18" ht="33.75" customHeight="1" thickBot="1">
      <c r="A85" s="1293"/>
      <c r="B85" s="1332"/>
      <c r="C85" s="525" t="s">
        <v>106</v>
      </c>
      <c r="D85" s="526" t="s">
        <v>14</v>
      </c>
      <c r="E85" s="611">
        <f>E83-E84</f>
        <v>6638.6580000000004</v>
      </c>
      <c r="F85" s="611">
        <f>F83-F84</f>
        <v>6512.1025643626745</v>
      </c>
      <c r="G85" s="611">
        <v>6772.7269999999999</v>
      </c>
      <c r="H85" s="966">
        <f t="shared" si="18"/>
        <v>260.6244356373254</v>
      </c>
      <c r="I85" s="967">
        <f t="shared" si="19"/>
        <v>4.0021549578101917E-2</v>
      </c>
      <c r="J85" s="966">
        <f t="shared" si="20"/>
        <v>134.06899999999951</v>
      </c>
      <c r="K85" s="967">
        <f t="shared" si="21"/>
        <v>2.01951960772794E-2</v>
      </c>
      <c r="L85" s="527" t="e">
        <f>E85+'Март 2013'!L85</f>
        <v>#REF!</v>
      </c>
      <c r="M85" s="527" t="e">
        <f>F85+'Март 2013'!M85</f>
        <v>#REF!</v>
      </c>
      <c r="N85" s="527" t="e">
        <f>G85+'Март 2013'!N85</f>
        <v>#REF!</v>
      </c>
      <c r="O85" s="966" t="e">
        <f t="shared" si="23"/>
        <v>#REF!</v>
      </c>
      <c r="P85" s="967" t="e">
        <f t="shared" si="24"/>
        <v>#REF!</v>
      </c>
      <c r="Q85" s="966" t="e">
        <f t="shared" si="25"/>
        <v>#REF!</v>
      </c>
      <c r="R85" s="968" t="e">
        <f t="shared" si="26"/>
        <v>#REF!</v>
      </c>
    </row>
    <row r="86" spans="1:18" ht="20.100000000000001" customHeight="1">
      <c r="A86" s="1291">
        <v>8</v>
      </c>
      <c r="B86" s="1330" t="s">
        <v>9</v>
      </c>
      <c r="C86" s="519" t="s">
        <v>19</v>
      </c>
      <c r="D86" s="519" t="s">
        <v>14</v>
      </c>
      <c r="E86" s="521">
        <v>4145.6459999999997</v>
      </c>
      <c r="F86" s="520">
        <v>4708.250029374778</v>
      </c>
      <c r="G86" s="520">
        <f>G87+G93</f>
        <v>4286.375</v>
      </c>
      <c r="H86" s="955">
        <f t="shared" si="18"/>
        <v>-421.87502937477802</v>
      </c>
      <c r="I86" s="956">
        <f t="shared" si="19"/>
        <v>-8.9603361491573122E-2</v>
      </c>
      <c r="J86" s="955">
        <f t="shared" si="20"/>
        <v>140.72900000000027</v>
      </c>
      <c r="K86" s="956">
        <f t="shared" si="21"/>
        <v>3.3946217308472616E-2</v>
      </c>
      <c r="L86" s="522" t="e">
        <f>E86+'Март 2013'!L86</f>
        <v>#REF!</v>
      </c>
      <c r="M86" s="522" t="e">
        <f>F86+'Март 2013'!M86</f>
        <v>#REF!</v>
      </c>
      <c r="N86" s="522" t="e">
        <f>G86+'Март 2013'!N86</f>
        <v>#REF!</v>
      </c>
      <c r="O86" s="955" t="e">
        <f t="shared" si="23"/>
        <v>#REF!</v>
      </c>
      <c r="P86" s="956" t="e">
        <f t="shared" si="24"/>
        <v>#REF!</v>
      </c>
      <c r="Q86" s="955" t="e">
        <f t="shared" si="25"/>
        <v>#REF!</v>
      </c>
      <c r="R86" s="957" t="e">
        <f t="shared" si="26"/>
        <v>#REF!</v>
      </c>
    </row>
    <row r="87" spans="1:18" ht="20.100000000000001" customHeight="1">
      <c r="A87" s="1292"/>
      <c r="B87" s="1331"/>
      <c r="C87" s="1307" t="s">
        <v>15</v>
      </c>
      <c r="D87" s="948" t="s">
        <v>14</v>
      </c>
      <c r="E87" s="9">
        <v>611.44500000000005</v>
      </c>
      <c r="F87" s="9">
        <v>647.42733067104268</v>
      </c>
      <c r="G87" s="147">
        <v>645.88400000000001</v>
      </c>
      <c r="H87" s="958">
        <f t="shared" si="18"/>
        <v>-1.5433306710426677</v>
      </c>
      <c r="I87" s="959">
        <f t="shared" si="19"/>
        <v>-2.3837898060976867E-3</v>
      </c>
      <c r="J87" s="958">
        <f t="shared" si="20"/>
        <v>34.438999999999965</v>
      </c>
      <c r="K87" s="960">
        <f t="shared" si="21"/>
        <v>5.6323953912453227E-2</v>
      </c>
      <c r="L87" s="13" t="e">
        <f>E87+'Март 2013'!L87</f>
        <v>#REF!</v>
      </c>
      <c r="M87" s="13" t="e">
        <f>F87+'Март 2013'!M87</f>
        <v>#REF!</v>
      </c>
      <c r="N87" s="13" t="e">
        <f>G87+'Март 2013'!N87</f>
        <v>#REF!</v>
      </c>
      <c r="O87" s="958" t="e">
        <f t="shared" si="23"/>
        <v>#REF!</v>
      </c>
      <c r="P87" s="959" t="e">
        <f t="shared" si="24"/>
        <v>#REF!</v>
      </c>
      <c r="Q87" s="958" t="e">
        <f t="shared" si="25"/>
        <v>#REF!</v>
      </c>
      <c r="R87" s="961" t="e">
        <f t="shared" si="26"/>
        <v>#REF!</v>
      </c>
    </row>
    <row r="88" spans="1:18" ht="20.100000000000001" customHeight="1">
      <c r="A88" s="1292"/>
      <c r="B88" s="1331"/>
      <c r="C88" s="1308"/>
      <c r="D88" s="948" t="s">
        <v>16</v>
      </c>
      <c r="E88" s="11">
        <f>E87/E86</f>
        <v>0.14749088561830898</v>
      </c>
      <c r="F88" s="11">
        <f>F87/F86</f>
        <v>0.13750912263192114</v>
      </c>
      <c r="G88" s="970">
        <f>G87/G86</f>
        <v>0.15068303636522704</v>
      </c>
      <c r="H88" s="962"/>
      <c r="I88" s="963">
        <f>G88-F88</f>
        <v>1.3173913733305898E-2</v>
      </c>
      <c r="J88" s="964"/>
      <c r="K88" s="963">
        <f>G88-E88</f>
        <v>3.1921507469180599E-3</v>
      </c>
      <c r="L88" s="19" t="e">
        <f>L87/L86</f>
        <v>#REF!</v>
      </c>
      <c r="M88" s="11" t="e">
        <f>M87/M86</f>
        <v>#REF!</v>
      </c>
      <c r="N88" s="11" t="e">
        <f>N87/N86</f>
        <v>#REF!</v>
      </c>
      <c r="O88" s="962"/>
      <c r="P88" s="963" t="e">
        <f>N88-M88</f>
        <v>#REF!</v>
      </c>
      <c r="Q88" s="964"/>
      <c r="R88" s="965" t="e">
        <f>N88-L88</f>
        <v>#REF!</v>
      </c>
    </row>
    <row r="89" spans="1:18" ht="20.100000000000001" hidden="1" customHeight="1">
      <c r="A89" s="1292"/>
      <c r="B89" s="1331"/>
      <c r="C89" s="1307" t="s">
        <v>17</v>
      </c>
      <c r="D89" s="948" t="s">
        <v>14</v>
      </c>
      <c r="E89" s="9">
        <v>718.245</v>
      </c>
      <c r="F89" s="9">
        <v>561.81951828853221</v>
      </c>
      <c r="G89" s="9">
        <f>F90*G86</f>
        <v>511.4786008983034</v>
      </c>
      <c r="H89" s="958">
        <f t="shared" si="18"/>
        <v>-50.34091739022881</v>
      </c>
      <c r="I89" s="959">
        <f t="shared" si="19"/>
        <v>-8.9603361491573094E-2</v>
      </c>
      <c r="J89" s="958">
        <f t="shared" si="20"/>
        <v>-206.76639910169661</v>
      </c>
      <c r="K89" s="959">
        <f t="shared" si="21"/>
        <v>-0.28787725511726026</v>
      </c>
      <c r="L89" s="18" t="e">
        <f>E89+'Март 2013'!L89</f>
        <v>#REF!</v>
      </c>
      <c r="M89" s="13" t="e">
        <f>F89+'Март 2013'!M89</f>
        <v>#REF!</v>
      </c>
      <c r="N89" s="13" t="e">
        <f>G89+'Март 2013'!N89</f>
        <v>#REF!</v>
      </c>
      <c r="O89" s="958" t="e">
        <f t="shared" si="23"/>
        <v>#REF!</v>
      </c>
      <c r="P89" s="959" t="e">
        <f t="shared" si="24"/>
        <v>#REF!</v>
      </c>
      <c r="Q89" s="958" t="e">
        <f t="shared" si="25"/>
        <v>#REF!</v>
      </c>
      <c r="R89" s="961" t="e">
        <f t="shared" si="26"/>
        <v>#REF!</v>
      </c>
    </row>
    <row r="90" spans="1:18" ht="20.100000000000001" hidden="1" customHeight="1">
      <c r="A90" s="1292"/>
      <c r="B90" s="1331"/>
      <c r="C90" s="1308"/>
      <c r="D90" s="948" t="s">
        <v>16</v>
      </c>
      <c r="E90" s="11">
        <f>E89/E86</f>
        <v>0.17325285371688756</v>
      </c>
      <c r="F90" s="11">
        <f>F89/F86</f>
        <v>0.11932661069045601</v>
      </c>
      <c r="G90" s="11">
        <f>G89/G86</f>
        <v>0.11932661069045601</v>
      </c>
      <c r="H90" s="958">
        <f t="shared" si="18"/>
        <v>0</v>
      </c>
      <c r="I90" s="959">
        <f t="shared" si="19"/>
        <v>0</v>
      </c>
      <c r="J90" s="958">
        <f t="shared" si="20"/>
        <v>-5.392624302643155E-2</v>
      </c>
      <c r="K90" s="959">
        <f t="shared" si="21"/>
        <v>-0.31125745908088998</v>
      </c>
      <c r="L90" s="19" t="e">
        <f>L89/L86</f>
        <v>#REF!</v>
      </c>
      <c r="M90" s="11" t="e">
        <f>M89/M86</f>
        <v>#REF!</v>
      </c>
      <c r="N90" s="11" t="e">
        <f>N89/N86</f>
        <v>#REF!</v>
      </c>
      <c r="O90" s="958" t="e">
        <f t="shared" si="23"/>
        <v>#REF!</v>
      </c>
      <c r="P90" s="959" t="e">
        <f t="shared" si="24"/>
        <v>#REF!</v>
      </c>
      <c r="Q90" s="958" t="e">
        <f t="shared" si="25"/>
        <v>#REF!</v>
      </c>
      <c r="R90" s="961" t="e">
        <f t="shared" si="26"/>
        <v>#REF!</v>
      </c>
    </row>
    <row r="91" spans="1:18" ht="20.100000000000001" hidden="1" customHeight="1">
      <c r="A91" s="1292"/>
      <c r="B91" s="1331"/>
      <c r="C91" s="1307" t="s">
        <v>18</v>
      </c>
      <c r="D91" s="948" t="s">
        <v>14</v>
      </c>
      <c r="E91" s="9">
        <f>E87-E89</f>
        <v>-106.79999999999995</v>
      </c>
      <c r="F91" s="9">
        <f>F87-F89</f>
        <v>85.607812382510474</v>
      </c>
      <c r="G91" s="9">
        <f>G87-G89</f>
        <v>134.40539910169662</v>
      </c>
      <c r="H91" s="958">
        <f t="shared" si="18"/>
        <v>48.797586719186143</v>
      </c>
      <c r="I91" s="959">
        <f t="shared" si="19"/>
        <v>0.5700132424964921</v>
      </c>
      <c r="J91" s="958">
        <f t="shared" si="20"/>
        <v>241.20539910169657</v>
      </c>
      <c r="K91" s="959">
        <f t="shared" si="21"/>
        <v>-2.2584775196788076</v>
      </c>
      <c r="L91" s="18" t="e">
        <f>E91+'Март 2013'!L91</f>
        <v>#REF!</v>
      </c>
      <c r="M91" s="13" t="e">
        <f>F91+'Март 2013'!M91</f>
        <v>#REF!</v>
      </c>
      <c r="N91" s="13" t="e">
        <f>G91+'Март 2013'!N91</f>
        <v>#REF!</v>
      </c>
      <c r="O91" s="958" t="e">
        <f t="shared" si="23"/>
        <v>#REF!</v>
      </c>
      <c r="P91" s="959" t="e">
        <f t="shared" si="24"/>
        <v>#REF!</v>
      </c>
      <c r="Q91" s="958" t="e">
        <f t="shared" si="25"/>
        <v>#REF!</v>
      </c>
      <c r="R91" s="961" t="e">
        <f t="shared" si="26"/>
        <v>#REF!</v>
      </c>
    </row>
    <row r="92" spans="1:18" ht="20.100000000000001" hidden="1" customHeight="1">
      <c r="A92" s="1292"/>
      <c r="B92" s="1331"/>
      <c r="C92" s="1308"/>
      <c r="D92" s="948" t="s">
        <v>16</v>
      </c>
      <c r="E92" s="11">
        <f>E91/E86</f>
        <v>-2.5761968098578596E-2</v>
      </c>
      <c r="F92" s="11">
        <f>F91/F86</f>
        <v>1.8182511941465133E-2</v>
      </c>
      <c r="G92" s="11">
        <f>G91/G86</f>
        <v>3.1356425674771017E-2</v>
      </c>
      <c r="H92" s="958">
        <f t="shared" si="18"/>
        <v>1.3173913733305884E-2</v>
      </c>
      <c r="I92" s="959">
        <f t="shared" si="19"/>
        <v>0.72453760930924149</v>
      </c>
      <c r="J92" s="958">
        <f t="shared" si="20"/>
        <v>5.711839377334961E-2</v>
      </c>
      <c r="K92" s="959">
        <f t="shared" si="21"/>
        <v>-2.21715955686247</v>
      </c>
      <c r="L92" s="19" t="e">
        <f>L91/L86</f>
        <v>#REF!</v>
      </c>
      <c r="M92" s="11" t="e">
        <f>M91/M86</f>
        <v>#REF!</v>
      </c>
      <c r="N92" s="11" t="e">
        <f>N91/N86</f>
        <v>#REF!</v>
      </c>
      <c r="O92" s="958" t="e">
        <f t="shared" si="23"/>
        <v>#REF!</v>
      </c>
      <c r="P92" s="959" t="e">
        <f t="shared" si="24"/>
        <v>#REF!</v>
      </c>
      <c r="Q92" s="958" t="e">
        <f t="shared" si="25"/>
        <v>#REF!</v>
      </c>
      <c r="R92" s="961" t="e">
        <f t="shared" si="26"/>
        <v>#REF!</v>
      </c>
    </row>
    <row r="93" spans="1:18" ht="30.75" customHeight="1">
      <c r="A93" s="1292"/>
      <c r="B93" s="1331"/>
      <c r="C93" s="513" t="s">
        <v>111</v>
      </c>
      <c r="D93" s="949" t="s">
        <v>14</v>
      </c>
      <c r="E93" s="613">
        <f>E86-E87</f>
        <v>3534.2009999999996</v>
      </c>
      <c r="F93" s="613">
        <f>F86-F87</f>
        <v>4060.8226987037351</v>
      </c>
      <c r="G93" s="613">
        <f>G94+G95</f>
        <v>3640.491</v>
      </c>
      <c r="H93" s="958">
        <f t="shared" si="18"/>
        <v>-420.33169870373513</v>
      </c>
      <c r="I93" s="959">
        <f t="shared" si="19"/>
        <v>-0.10350900048847496</v>
      </c>
      <c r="J93" s="958">
        <f t="shared" si="20"/>
        <v>106.29000000000042</v>
      </c>
      <c r="K93" s="959">
        <f t="shared" si="21"/>
        <v>3.0074690149202162E-2</v>
      </c>
      <c r="L93" s="515" t="e">
        <f>L86-L87</f>
        <v>#REF!</v>
      </c>
      <c r="M93" s="514" t="e">
        <f>M86-M87</f>
        <v>#REF!</v>
      </c>
      <c r="N93" s="514" t="e">
        <f>N86-N87</f>
        <v>#REF!</v>
      </c>
      <c r="O93" s="958" t="e">
        <f t="shared" si="23"/>
        <v>#REF!</v>
      </c>
      <c r="P93" s="959" t="e">
        <f t="shared" si="24"/>
        <v>#REF!</v>
      </c>
      <c r="Q93" s="958" t="e">
        <f t="shared" si="25"/>
        <v>#REF!</v>
      </c>
      <c r="R93" s="961" t="e">
        <f t="shared" si="26"/>
        <v>#REF!</v>
      </c>
    </row>
    <row r="94" spans="1:18" ht="20.100000000000001" customHeight="1">
      <c r="A94" s="1292"/>
      <c r="B94" s="1331"/>
      <c r="C94" s="518" t="s">
        <v>104</v>
      </c>
      <c r="D94" s="948" t="s">
        <v>14</v>
      </c>
      <c r="E94" s="233">
        <v>281.37400000000002</v>
      </c>
      <c r="F94" s="233">
        <f>'Баланс ВОЭК (план 2013)'!F13</f>
        <v>281.37400000000002</v>
      </c>
      <c r="G94" s="952">
        <v>261.83100000000002</v>
      </c>
      <c r="H94" s="958">
        <f t="shared" si="18"/>
        <v>-19.543000000000006</v>
      </c>
      <c r="I94" s="959">
        <f t="shared" si="19"/>
        <v>-6.945560001990235E-2</v>
      </c>
      <c r="J94" s="958">
        <f t="shared" si="20"/>
        <v>-19.543000000000006</v>
      </c>
      <c r="K94" s="959">
        <f t="shared" si="21"/>
        <v>-6.945560001990235E-2</v>
      </c>
      <c r="L94" s="516" t="e">
        <f>E94+'Март 2013'!L94</f>
        <v>#REF!</v>
      </c>
      <c r="M94" s="516" t="e">
        <f>F94+'Март 2013'!M94</f>
        <v>#REF!</v>
      </c>
      <c r="N94" s="516" t="e">
        <f>G94+'Март 2013'!N94</f>
        <v>#REF!</v>
      </c>
      <c r="O94" s="958" t="e">
        <f t="shared" si="23"/>
        <v>#REF!</v>
      </c>
      <c r="P94" s="959" t="e">
        <f t="shared" si="24"/>
        <v>#REF!</v>
      </c>
      <c r="Q94" s="958" t="e">
        <f t="shared" si="25"/>
        <v>#REF!</v>
      </c>
      <c r="R94" s="961" t="e">
        <f t="shared" si="26"/>
        <v>#REF!</v>
      </c>
    </row>
    <row r="95" spans="1:18" ht="33.75" customHeight="1" thickBot="1">
      <c r="A95" s="1293"/>
      <c r="B95" s="1332"/>
      <c r="C95" s="525" t="s">
        <v>106</v>
      </c>
      <c r="D95" s="526" t="s">
        <v>14</v>
      </c>
      <c r="E95" s="611">
        <f>E93-E94</f>
        <v>3252.8269999999993</v>
      </c>
      <c r="F95" s="611">
        <f>F93-F94</f>
        <v>3779.4486987037353</v>
      </c>
      <c r="G95" s="611">
        <v>3378.66</v>
      </c>
      <c r="H95" s="966">
        <f t="shared" si="18"/>
        <v>-400.78869870373546</v>
      </c>
      <c r="I95" s="967">
        <f t="shared" si="19"/>
        <v>-0.10604422249234309</v>
      </c>
      <c r="J95" s="966">
        <f t="shared" si="20"/>
        <v>125.83300000000054</v>
      </c>
      <c r="K95" s="967">
        <f t="shared" si="21"/>
        <v>3.8684196853998251E-2</v>
      </c>
      <c r="L95" s="527" t="e">
        <f>E95+'Март 2013'!L95</f>
        <v>#REF!</v>
      </c>
      <c r="M95" s="527" t="e">
        <f>F95+'Март 2013'!M95</f>
        <v>#REF!</v>
      </c>
      <c r="N95" s="527" t="e">
        <f>G95+'Март 2013'!N95</f>
        <v>#REF!</v>
      </c>
      <c r="O95" s="966" t="e">
        <f t="shared" si="23"/>
        <v>#REF!</v>
      </c>
      <c r="P95" s="967" t="e">
        <f t="shared" si="24"/>
        <v>#REF!</v>
      </c>
      <c r="Q95" s="966" t="e">
        <f t="shared" si="25"/>
        <v>#REF!</v>
      </c>
      <c r="R95" s="968" t="e">
        <f t="shared" si="26"/>
        <v>#REF!</v>
      </c>
    </row>
    <row r="96" spans="1:18" ht="20.100000000000001" customHeight="1">
      <c r="A96" s="1291">
        <v>9</v>
      </c>
      <c r="B96" s="1330" t="s">
        <v>10</v>
      </c>
      <c r="C96" s="519" t="s">
        <v>19</v>
      </c>
      <c r="D96" s="519" t="s">
        <v>14</v>
      </c>
      <c r="E96" s="521">
        <v>7325.7550000000001</v>
      </c>
      <c r="F96" s="520">
        <v>7391.9484143985919</v>
      </c>
      <c r="G96" s="520">
        <f>G97+G103</f>
        <v>7410.5139999999992</v>
      </c>
      <c r="H96" s="955">
        <f t="shared" si="18"/>
        <v>18.565585601407292</v>
      </c>
      <c r="I96" s="956">
        <f t="shared" si="19"/>
        <v>2.5115956660687528E-3</v>
      </c>
      <c r="J96" s="955">
        <f t="shared" si="20"/>
        <v>84.758999999999105</v>
      </c>
      <c r="K96" s="956">
        <f t="shared" si="21"/>
        <v>1.1570001999793756E-2</v>
      </c>
      <c r="L96" s="522" t="e">
        <f>E96+'Март 2013'!L96</f>
        <v>#REF!</v>
      </c>
      <c r="M96" s="522" t="e">
        <f>F96+'Март 2013'!M96</f>
        <v>#REF!</v>
      </c>
      <c r="N96" s="522" t="e">
        <f>G96+'Март 2013'!N96</f>
        <v>#REF!</v>
      </c>
      <c r="O96" s="955" t="e">
        <f t="shared" si="23"/>
        <v>#REF!</v>
      </c>
      <c r="P96" s="956" t="e">
        <f t="shared" si="24"/>
        <v>#REF!</v>
      </c>
      <c r="Q96" s="955" t="e">
        <f t="shared" si="25"/>
        <v>#REF!</v>
      </c>
      <c r="R96" s="957" t="e">
        <f t="shared" si="26"/>
        <v>#REF!</v>
      </c>
    </row>
    <row r="97" spans="1:18" ht="20.100000000000001" customHeight="1">
      <c r="A97" s="1292"/>
      <c r="B97" s="1331"/>
      <c r="C97" s="1307" t="s">
        <v>15</v>
      </c>
      <c r="D97" s="948" t="s">
        <v>14</v>
      </c>
      <c r="E97" s="9">
        <v>1434.943</v>
      </c>
      <c r="F97" s="9">
        <v>1520.4253071354074</v>
      </c>
      <c r="G97" s="147">
        <v>1221.806</v>
      </c>
      <c r="H97" s="958">
        <f t="shared" si="18"/>
        <v>-298.61930713540733</v>
      </c>
      <c r="I97" s="959">
        <f t="shared" si="19"/>
        <v>-0.19640511489382401</v>
      </c>
      <c r="J97" s="958">
        <f t="shared" si="20"/>
        <v>-213.13699999999994</v>
      </c>
      <c r="K97" s="960">
        <f t="shared" si="21"/>
        <v>-0.14853342606640121</v>
      </c>
      <c r="L97" s="13" t="e">
        <f>E97+'Март 2013'!L97</f>
        <v>#REF!</v>
      </c>
      <c r="M97" s="13" t="e">
        <f>F97+'Март 2013'!M97</f>
        <v>#REF!</v>
      </c>
      <c r="N97" s="13" t="e">
        <f>G97+'Март 2013'!N97</f>
        <v>#REF!</v>
      </c>
      <c r="O97" s="958" t="e">
        <f t="shared" si="23"/>
        <v>#REF!</v>
      </c>
      <c r="P97" s="959" t="e">
        <f t="shared" si="24"/>
        <v>#REF!</v>
      </c>
      <c r="Q97" s="958" t="e">
        <f t="shared" si="25"/>
        <v>#REF!</v>
      </c>
      <c r="R97" s="961" t="e">
        <f t="shared" si="26"/>
        <v>#REF!</v>
      </c>
    </row>
    <row r="98" spans="1:18" ht="20.100000000000001" customHeight="1">
      <c r="A98" s="1292"/>
      <c r="B98" s="1331"/>
      <c r="C98" s="1308"/>
      <c r="D98" s="948" t="s">
        <v>16</v>
      </c>
      <c r="E98" s="11">
        <f>E97/E96</f>
        <v>0.19587646597517935</v>
      </c>
      <c r="F98" s="11">
        <f>F97/F96</f>
        <v>0.20568667716536126</v>
      </c>
      <c r="G98" s="11">
        <f>G97/G96</f>
        <v>0.16487466321499428</v>
      </c>
      <c r="H98" s="962"/>
      <c r="I98" s="963">
        <f>G98-F98</f>
        <v>-4.0812013950366988E-2</v>
      </c>
      <c r="J98" s="964"/>
      <c r="K98" s="963">
        <f>G98-E98</f>
        <v>-3.1001802760185077E-2</v>
      </c>
      <c r="L98" s="19" t="e">
        <f>L97/L96</f>
        <v>#REF!</v>
      </c>
      <c r="M98" s="11" t="e">
        <f>M97/M96</f>
        <v>#REF!</v>
      </c>
      <c r="N98" s="11" t="e">
        <f>N97/N96</f>
        <v>#REF!</v>
      </c>
      <c r="O98" s="962"/>
      <c r="P98" s="963" t="e">
        <f>N98-M98</f>
        <v>#REF!</v>
      </c>
      <c r="Q98" s="964"/>
      <c r="R98" s="965" t="e">
        <f>N98-L98</f>
        <v>#REF!</v>
      </c>
    </row>
    <row r="99" spans="1:18" ht="20.100000000000001" hidden="1" customHeight="1">
      <c r="A99" s="1292"/>
      <c r="B99" s="1331"/>
      <c r="C99" s="1307" t="s">
        <v>17</v>
      </c>
      <c r="D99" s="948" t="s">
        <v>14</v>
      </c>
      <c r="E99" s="9">
        <v>1595.4929999999999</v>
      </c>
      <c r="F99" s="9">
        <v>1319.3829997308671</v>
      </c>
      <c r="G99" s="9">
        <f>F100*G96</f>
        <v>1322.696756354876</v>
      </c>
      <c r="H99" s="958">
        <f t="shared" si="18"/>
        <v>3.3137566240088745</v>
      </c>
      <c r="I99" s="959">
        <f t="shared" si="19"/>
        <v>2.5115956660687819E-3</v>
      </c>
      <c r="J99" s="958">
        <f t="shared" si="20"/>
        <v>-272.79624364512392</v>
      </c>
      <c r="K99" s="959">
        <f t="shared" si="21"/>
        <v>-0.17097927953624611</v>
      </c>
      <c r="L99" s="18" t="e">
        <f>E99+'Март 2013'!L99</f>
        <v>#REF!</v>
      </c>
      <c r="M99" s="13" t="e">
        <f>F99+'Март 2013'!M99</f>
        <v>#REF!</v>
      </c>
      <c r="N99" s="13" t="e">
        <f>G99+'Март 2013'!N99</f>
        <v>#REF!</v>
      </c>
      <c r="O99" s="958" t="e">
        <f t="shared" si="23"/>
        <v>#REF!</v>
      </c>
      <c r="P99" s="959" t="e">
        <f t="shared" si="24"/>
        <v>#REF!</v>
      </c>
      <c r="Q99" s="958" t="e">
        <f t="shared" si="25"/>
        <v>#REF!</v>
      </c>
      <c r="R99" s="961" t="e">
        <f t="shared" si="26"/>
        <v>#REF!</v>
      </c>
    </row>
    <row r="100" spans="1:18" ht="20.100000000000001" hidden="1" customHeight="1">
      <c r="A100" s="1292"/>
      <c r="B100" s="1331"/>
      <c r="C100" s="1308"/>
      <c r="D100" s="948" t="s">
        <v>16</v>
      </c>
      <c r="E100" s="11">
        <f>E99/E96</f>
        <v>0.21779229581114845</v>
      </c>
      <c r="F100" s="11">
        <f>F99/F96</f>
        <v>0.17848920552000525</v>
      </c>
      <c r="G100" s="11">
        <f>G99/G96</f>
        <v>0.17848920552000525</v>
      </c>
      <c r="H100" s="958">
        <f t="shared" si="18"/>
        <v>0</v>
      </c>
      <c r="I100" s="959">
        <f t="shared" si="19"/>
        <v>0</v>
      </c>
      <c r="J100" s="958">
        <f t="shared" si="20"/>
        <v>-3.9303090291143206E-2</v>
      </c>
      <c r="K100" s="959">
        <f t="shared" si="21"/>
        <v>-0.18046134343165018</v>
      </c>
      <c r="L100" s="19" t="e">
        <f>L99/L96</f>
        <v>#REF!</v>
      </c>
      <c r="M100" s="11" t="e">
        <f>M99/M96</f>
        <v>#REF!</v>
      </c>
      <c r="N100" s="11" t="e">
        <f>N99/N96</f>
        <v>#REF!</v>
      </c>
      <c r="O100" s="958" t="e">
        <f t="shared" si="23"/>
        <v>#REF!</v>
      </c>
      <c r="P100" s="959" t="e">
        <f t="shared" si="24"/>
        <v>#REF!</v>
      </c>
      <c r="Q100" s="958" t="e">
        <f t="shared" si="25"/>
        <v>#REF!</v>
      </c>
      <c r="R100" s="961" t="e">
        <f t="shared" si="26"/>
        <v>#REF!</v>
      </c>
    </row>
    <row r="101" spans="1:18" ht="20.100000000000001" hidden="1" customHeight="1">
      <c r="A101" s="1292"/>
      <c r="B101" s="1331"/>
      <c r="C101" s="1307" t="s">
        <v>18</v>
      </c>
      <c r="D101" s="948" t="s">
        <v>14</v>
      </c>
      <c r="E101" s="9">
        <f>E97-E99</f>
        <v>-160.54999999999995</v>
      </c>
      <c r="F101" s="9">
        <f>F97-F99</f>
        <v>201.04230740454022</v>
      </c>
      <c r="G101" s="9">
        <f>G97-G99</f>
        <v>-100.89075635487598</v>
      </c>
      <c r="H101" s="958">
        <f t="shared" si="18"/>
        <v>-301.9330637594162</v>
      </c>
      <c r="I101" s="959">
        <f t="shared" si="19"/>
        <v>-1.5018384322055265</v>
      </c>
      <c r="J101" s="958">
        <f t="shared" si="20"/>
        <v>59.659243645123979</v>
      </c>
      <c r="K101" s="959">
        <f t="shared" si="21"/>
        <v>-0.37159292211226408</v>
      </c>
      <c r="L101" s="18" t="e">
        <f>E101+'Март 2013'!L101</f>
        <v>#REF!</v>
      </c>
      <c r="M101" s="13" t="e">
        <f>F101+'Март 2013'!M101</f>
        <v>#REF!</v>
      </c>
      <c r="N101" s="13" t="e">
        <f>G101+'Март 2013'!N101</f>
        <v>#REF!</v>
      </c>
      <c r="O101" s="958" t="e">
        <f t="shared" si="23"/>
        <v>#REF!</v>
      </c>
      <c r="P101" s="959" t="e">
        <f t="shared" si="24"/>
        <v>#REF!</v>
      </c>
      <c r="Q101" s="958" t="e">
        <f t="shared" si="25"/>
        <v>#REF!</v>
      </c>
      <c r="R101" s="961" t="e">
        <f t="shared" si="26"/>
        <v>#REF!</v>
      </c>
    </row>
    <row r="102" spans="1:18" ht="20.100000000000001" hidden="1" customHeight="1">
      <c r="A102" s="1292"/>
      <c r="B102" s="1331"/>
      <c r="C102" s="1308"/>
      <c r="D102" s="948" t="s">
        <v>16</v>
      </c>
      <c r="E102" s="11">
        <f>E101/E96</f>
        <v>-2.1915829835969118E-2</v>
      </c>
      <c r="F102" s="11">
        <f>F101/F96</f>
        <v>2.7197471645356037E-2</v>
      </c>
      <c r="G102" s="11">
        <f>G101/G96</f>
        <v>-1.361454230501096E-2</v>
      </c>
      <c r="H102" s="958">
        <f t="shared" si="18"/>
        <v>-4.0812013950366995E-2</v>
      </c>
      <c r="I102" s="959">
        <f t="shared" si="19"/>
        <v>-1.5005811746966427</v>
      </c>
      <c r="J102" s="958">
        <f t="shared" si="20"/>
        <v>8.3012875309581586E-3</v>
      </c>
      <c r="K102" s="959">
        <f t="shared" si="21"/>
        <v>-0.3787804337362467</v>
      </c>
      <c r="L102" s="19" t="e">
        <f>L101/L96</f>
        <v>#REF!</v>
      </c>
      <c r="M102" s="11" t="e">
        <f>M101/M96</f>
        <v>#REF!</v>
      </c>
      <c r="N102" s="11" t="e">
        <f>N101/N96</f>
        <v>#REF!</v>
      </c>
      <c r="O102" s="958" t="e">
        <f t="shared" si="23"/>
        <v>#REF!</v>
      </c>
      <c r="P102" s="959" t="e">
        <f t="shared" si="24"/>
        <v>#REF!</v>
      </c>
      <c r="Q102" s="958" t="e">
        <f t="shared" si="25"/>
        <v>#REF!</v>
      </c>
      <c r="R102" s="961" t="e">
        <f t="shared" si="26"/>
        <v>#REF!</v>
      </c>
    </row>
    <row r="103" spans="1:18" ht="30.75" customHeight="1">
      <c r="A103" s="1292"/>
      <c r="B103" s="1331"/>
      <c r="C103" s="513" t="s">
        <v>111</v>
      </c>
      <c r="D103" s="949" t="s">
        <v>14</v>
      </c>
      <c r="E103" s="613">
        <f>E96-E97</f>
        <v>5890.8119999999999</v>
      </c>
      <c r="F103" s="613">
        <f>F96-F97</f>
        <v>5871.523107263185</v>
      </c>
      <c r="G103" s="613">
        <f>G104+G105</f>
        <v>6188.7079999999996</v>
      </c>
      <c r="H103" s="958">
        <f t="shared" si="18"/>
        <v>317.18489273681462</v>
      </c>
      <c r="I103" s="959">
        <f t="shared" si="19"/>
        <v>5.402088809706819E-2</v>
      </c>
      <c r="J103" s="958">
        <f t="shared" si="20"/>
        <v>297.89599999999973</v>
      </c>
      <c r="K103" s="959">
        <f t="shared" si="21"/>
        <v>5.0569598894006418E-2</v>
      </c>
      <c r="L103" s="515" t="e">
        <f>L96-L97</f>
        <v>#REF!</v>
      </c>
      <c r="M103" s="514" t="e">
        <f>M96-M97</f>
        <v>#REF!</v>
      </c>
      <c r="N103" s="514" t="e">
        <f>N96-N97</f>
        <v>#REF!</v>
      </c>
      <c r="O103" s="958" t="e">
        <f t="shared" si="23"/>
        <v>#REF!</v>
      </c>
      <c r="P103" s="959" t="e">
        <f t="shared" si="24"/>
        <v>#REF!</v>
      </c>
      <c r="Q103" s="958" t="e">
        <f t="shared" si="25"/>
        <v>#REF!</v>
      </c>
      <c r="R103" s="961" t="e">
        <f t="shared" si="26"/>
        <v>#REF!</v>
      </c>
    </row>
    <row r="104" spans="1:18" ht="20.100000000000001" customHeight="1">
      <c r="A104" s="1292"/>
      <c r="B104" s="1331"/>
      <c r="C104" s="518" t="s">
        <v>104</v>
      </c>
      <c r="D104" s="948" t="s">
        <v>14</v>
      </c>
      <c r="E104" s="233">
        <v>7.3929999999999998</v>
      </c>
      <c r="F104" s="233">
        <f>'Баланс ВОЭК (план 2013)'!F16+'Баланс ВОЭК (план 2013)'!F17</f>
        <v>7.3929999999999998</v>
      </c>
      <c r="G104" s="952">
        <v>6.2569999999999997</v>
      </c>
      <c r="H104" s="958">
        <f t="shared" si="18"/>
        <v>-1.1360000000000001</v>
      </c>
      <c r="I104" s="959">
        <f t="shared" si="19"/>
        <v>-0.15365886649533345</v>
      </c>
      <c r="J104" s="958">
        <f t="shared" si="20"/>
        <v>-1.1360000000000001</v>
      </c>
      <c r="K104" s="959">
        <f t="shared" si="21"/>
        <v>-0.15365886649533345</v>
      </c>
      <c r="L104" s="516" t="e">
        <f>E104+'Март 2013'!L104</f>
        <v>#REF!</v>
      </c>
      <c r="M104" s="516" t="e">
        <f>F104+'Март 2013'!M104</f>
        <v>#REF!</v>
      </c>
      <c r="N104" s="516" t="e">
        <f>G104+'Март 2013'!N104</f>
        <v>#REF!</v>
      </c>
      <c r="O104" s="958" t="e">
        <f t="shared" si="23"/>
        <v>#REF!</v>
      </c>
      <c r="P104" s="959" t="e">
        <f t="shared" si="24"/>
        <v>#REF!</v>
      </c>
      <c r="Q104" s="958" t="e">
        <f t="shared" si="25"/>
        <v>#REF!</v>
      </c>
      <c r="R104" s="961" t="e">
        <f t="shared" si="26"/>
        <v>#REF!</v>
      </c>
    </row>
    <row r="105" spans="1:18" ht="33.75" customHeight="1" thickBot="1">
      <c r="A105" s="1293"/>
      <c r="B105" s="1332"/>
      <c r="C105" s="525" t="s">
        <v>106</v>
      </c>
      <c r="D105" s="526" t="s">
        <v>14</v>
      </c>
      <c r="E105" s="611">
        <f>E103-E104</f>
        <v>5883.4189999999999</v>
      </c>
      <c r="F105" s="611">
        <f>F103-F104</f>
        <v>5864.130107263185</v>
      </c>
      <c r="G105" s="611">
        <v>6182.451</v>
      </c>
      <c r="H105" s="966">
        <f t="shared" si="18"/>
        <v>318.32089273681504</v>
      </c>
      <c r="I105" s="967">
        <f t="shared" si="19"/>
        <v>5.4282713192626758E-2</v>
      </c>
      <c r="J105" s="966">
        <f t="shared" si="20"/>
        <v>299.03200000000015</v>
      </c>
      <c r="K105" s="967">
        <f t="shared" si="21"/>
        <v>5.082622876256139E-2</v>
      </c>
      <c r="L105" s="527" t="e">
        <f>E105+'Март 2013'!L105</f>
        <v>#REF!</v>
      </c>
      <c r="M105" s="527" t="e">
        <f>F105+'Март 2013'!M105</f>
        <v>#REF!</v>
      </c>
      <c r="N105" s="527" t="e">
        <f>G105+'Март 2013'!N105</f>
        <v>#REF!</v>
      </c>
      <c r="O105" s="966" t="e">
        <f t="shared" si="23"/>
        <v>#REF!</v>
      </c>
      <c r="P105" s="967" t="e">
        <f t="shared" si="24"/>
        <v>#REF!</v>
      </c>
      <c r="Q105" s="966" t="e">
        <f t="shared" si="25"/>
        <v>#REF!</v>
      </c>
      <c r="R105" s="968" t="e">
        <f t="shared" si="26"/>
        <v>#REF!</v>
      </c>
    </row>
    <row r="106" spans="1:18" ht="20.100000000000001" customHeight="1">
      <c r="A106" s="1291">
        <v>10</v>
      </c>
      <c r="B106" s="1330" t="s">
        <v>12</v>
      </c>
      <c r="C106" s="519" t="s">
        <v>19</v>
      </c>
      <c r="D106" s="519" t="s">
        <v>14</v>
      </c>
      <c r="E106" s="521">
        <v>380.52</v>
      </c>
      <c r="F106" s="520">
        <v>379.98146868342968</v>
      </c>
      <c r="G106" s="520">
        <f>G107+G113</f>
        <v>371.44799999999998</v>
      </c>
      <c r="H106" s="955">
        <f t="shared" si="18"/>
        <v>-8.5334686834297031</v>
      </c>
      <c r="I106" s="956">
        <f t="shared" si="19"/>
        <v>-2.2457591716240011E-2</v>
      </c>
      <c r="J106" s="955">
        <f t="shared" si="20"/>
        <v>-9.0720000000000027</v>
      </c>
      <c r="K106" s="956">
        <f t="shared" si="21"/>
        <v>-2.3841059602649015E-2</v>
      </c>
      <c r="L106" s="522" t="e">
        <f>E106+'Март 2013'!L106</f>
        <v>#REF!</v>
      </c>
      <c r="M106" s="522" t="e">
        <f>F106+'Март 2013'!M106</f>
        <v>#REF!</v>
      </c>
      <c r="N106" s="522" t="e">
        <f>G106+'Март 2013'!N106</f>
        <v>#REF!</v>
      </c>
      <c r="O106" s="955" t="e">
        <f t="shared" si="23"/>
        <v>#REF!</v>
      </c>
      <c r="P106" s="956" t="e">
        <f t="shared" si="24"/>
        <v>#REF!</v>
      </c>
      <c r="Q106" s="955" t="e">
        <f t="shared" si="25"/>
        <v>#REF!</v>
      </c>
      <c r="R106" s="957" t="e">
        <f t="shared" si="26"/>
        <v>#REF!</v>
      </c>
    </row>
    <row r="107" spans="1:18" ht="20.100000000000001" customHeight="1">
      <c r="A107" s="1292"/>
      <c r="B107" s="1331"/>
      <c r="C107" s="1307" t="s">
        <v>15</v>
      </c>
      <c r="D107" s="948" t="s">
        <v>14</v>
      </c>
      <c r="E107" s="9">
        <v>-16.003</v>
      </c>
      <c r="F107" s="9">
        <v>29.903068683429662</v>
      </c>
      <c r="G107" s="147">
        <v>17.530999999999999</v>
      </c>
      <c r="H107" s="958">
        <f t="shared" si="18"/>
        <v>-12.372068683429664</v>
      </c>
      <c r="I107" s="959">
        <f t="shared" si="19"/>
        <v>-0.41373909863255809</v>
      </c>
      <c r="J107" s="958">
        <f t="shared" si="20"/>
        <v>33.533999999999999</v>
      </c>
      <c r="K107" s="960">
        <f t="shared" si="21"/>
        <v>-2.0954820971067925</v>
      </c>
      <c r="L107" s="13" t="e">
        <f>E107+'Март 2013'!L107</f>
        <v>#REF!</v>
      </c>
      <c r="M107" s="13" t="e">
        <f>F107+'Март 2013'!M107</f>
        <v>#REF!</v>
      </c>
      <c r="N107" s="13" t="e">
        <f>G107+'Март 2013'!N107</f>
        <v>#REF!</v>
      </c>
      <c r="O107" s="958" t="e">
        <f t="shared" si="23"/>
        <v>#REF!</v>
      </c>
      <c r="P107" s="959" t="e">
        <f t="shared" si="24"/>
        <v>#REF!</v>
      </c>
      <c r="Q107" s="958" t="e">
        <f t="shared" si="25"/>
        <v>#REF!</v>
      </c>
      <c r="R107" s="961" t="e">
        <f t="shared" si="26"/>
        <v>#REF!</v>
      </c>
    </row>
    <row r="108" spans="1:18" ht="20.100000000000001" customHeight="1">
      <c r="A108" s="1292"/>
      <c r="B108" s="1331"/>
      <c r="C108" s="1308"/>
      <c r="D108" s="948" t="s">
        <v>16</v>
      </c>
      <c r="E108" s="11">
        <f>E107/E106</f>
        <v>-4.2055608115210766E-2</v>
      </c>
      <c r="F108" s="11">
        <f>F107/F106</f>
        <v>7.8696123753188921E-2</v>
      </c>
      <c r="G108" s="11">
        <f>G107/G106</f>
        <v>4.7196377420258014E-2</v>
      </c>
      <c r="H108" s="962"/>
      <c r="I108" s="963">
        <f>G108-F108</f>
        <v>-3.1499746332930907E-2</v>
      </c>
      <c r="J108" s="964"/>
      <c r="K108" s="963">
        <f>G108-E108</f>
        <v>8.9251985535468786E-2</v>
      </c>
      <c r="L108" s="19" t="e">
        <f>L107/L106</f>
        <v>#REF!</v>
      </c>
      <c r="M108" s="11" t="e">
        <f>M107/M106</f>
        <v>#REF!</v>
      </c>
      <c r="N108" s="11" t="e">
        <f>N107/N106</f>
        <v>#REF!</v>
      </c>
      <c r="O108" s="962"/>
      <c r="P108" s="963" t="e">
        <f>N108-M108</f>
        <v>#REF!</v>
      </c>
      <c r="Q108" s="964"/>
      <c r="R108" s="965" t="e">
        <f>N108-L108</f>
        <v>#REF!</v>
      </c>
    </row>
    <row r="109" spans="1:18" ht="20.100000000000001" hidden="1" customHeight="1">
      <c r="A109" s="1292"/>
      <c r="B109" s="1331"/>
      <c r="C109" s="1307" t="s">
        <v>17</v>
      </c>
      <c r="D109" s="948" t="s">
        <v>14</v>
      </c>
      <c r="E109" s="9">
        <v>42.784999999999997</v>
      </c>
      <c r="F109" s="9">
        <v>25.949055356777141</v>
      </c>
      <c r="G109" s="9">
        <f>F110*G106</f>
        <v>25.366302066152528</v>
      </c>
      <c r="H109" s="958">
        <f t="shared" si="18"/>
        <v>-0.58275329062461267</v>
      </c>
      <c r="I109" s="959">
        <f t="shared" si="19"/>
        <v>-2.2457591716240045E-2</v>
      </c>
      <c r="J109" s="958">
        <f t="shared" si="20"/>
        <v>-17.418697933847469</v>
      </c>
      <c r="K109" s="959">
        <f t="shared" si="21"/>
        <v>-0.40712160649403928</v>
      </c>
      <c r="L109" s="18" t="e">
        <f>E109+'Март 2013'!L109</f>
        <v>#REF!</v>
      </c>
      <c r="M109" s="13" t="e">
        <f>F109+'Март 2013'!M109</f>
        <v>#REF!</v>
      </c>
      <c r="N109" s="13" t="e">
        <f>G109+'Март 2013'!N109</f>
        <v>#REF!</v>
      </c>
      <c r="O109" s="958" t="e">
        <f t="shared" si="23"/>
        <v>#REF!</v>
      </c>
      <c r="P109" s="959" t="e">
        <f t="shared" si="24"/>
        <v>#REF!</v>
      </c>
      <c r="Q109" s="958" t="e">
        <f t="shared" si="25"/>
        <v>#REF!</v>
      </c>
      <c r="R109" s="961" t="e">
        <f t="shared" si="26"/>
        <v>#REF!</v>
      </c>
    </row>
    <row r="110" spans="1:18" ht="20.100000000000001" hidden="1" customHeight="1">
      <c r="A110" s="1292"/>
      <c r="B110" s="1331"/>
      <c r="C110" s="1308"/>
      <c r="D110" s="948" t="s">
        <v>16</v>
      </c>
      <c r="E110" s="11">
        <f>E109/E106</f>
        <v>0.11243824240512981</v>
      </c>
      <c r="F110" s="11">
        <f>F109/F106</f>
        <v>6.8290318069157807E-2</v>
      </c>
      <c r="G110" s="11">
        <f>G109/G106</f>
        <v>6.8290318069157807E-2</v>
      </c>
      <c r="H110" s="958">
        <f t="shared" si="18"/>
        <v>0</v>
      </c>
      <c r="I110" s="959">
        <f t="shared" si="19"/>
        <v>0</v>
      </c>
      <c r="J110" s="958">
        <f t="shared" si="20"/>
        <v>-4.4147924335972005E-2</v>
      </c>
      <c r="K110" s="959">
        <f t="shared" si="21"/>
        <v>-0.39264153718181766</v>
      </c>
      <c r="L110" s="19" t="e">
        <f>L109/L106</f>
        <v>#REF!</v>
      </c>
      <c r="M110" s="11" t="e">
        <f>M109/M106</f>
        <v>#REF!</v>
      </c>
      <c r="N110" s="11" t="e">
        <f>N109/N106</f>
        <v>#REF!</v>
      </c>
      <c r="O110" s="958" t="e">
        <f t="shared" si="23"/>
        <v>#REF!</v>
      </c>
      <c r="P110" s="959" t="e">
        <f t="shared" si="24"/>
        <v>#REF!</v>
      </c>
      <c r="Q110" s="958" t="e">
        <f t="shared" si="25"/>
        <v>#REF!</v>
      </c>
      <c r="R110" s="961" t="e">
        <f t="shared" si="26"/>
        <v>#REF!</v>
      </c>
    </row>
    <row r="111" spans="1:18" ht="20.100000000000001" hidden="1" customHeight="1">
      <c r="A111" s="1292"/>
      <c r="B111" s="1331"/>
      <c r="C111" s="1307" t="s">
        <v>18</v>
      </c>
      <c r="D111" s="948" t="s">
        <v>14</v>
      </c>
      <c r="E111" s="9">
        <f>E107-E109</f>
        <v>-58.787999999999997</v>
      </c>
      <c r="F111" s="9">
        <f>F107-F109</f>
        <v>3.9540133266525217</v>
      </c>
      <c r="G111" s="9">
        <f>G107-G109</f>
        <v>-7.8353020661525292</v>
      </c>
      <c r="H111" s="958">
        <f t="shared" si="18"/>
        <v>-11.789315392805051</v>
      </c>
      <c r="I111" s="959">
        <f t="shared" si="19"/>
        <v>-2.9816073995850481</v>
      </c>
      <c r="J111" s="958">
        <f t="shared" si="20"/>
        <v>50.952697933847467</v>
      </c>
      <c r="K111" s="959">
        <f t="shared" si="21"/>
        <v>-0.86671936337088296</v>
      </c>
      <c r="L111" s="18" t="e">
        <f>E111+'Март 2013'!L111</f>
        <v>#REF!</v>
      </c>
      <c r="M111" s="13" t="e">
        <f>F111+'Март 2013'!M111</f>
        <v>#REF!</v>
      </c>
      <c r="N111" s="13" t="e">
        <f>G111+'Март 2013'!N111</f>
        <v>#REF!</v>
      </c>
      <c r="O111" s="958" t="e">
        <f t="shared" si="23"/>
        <v>#REF!</v>
      </c>
      <c r="P111" s="959" t="e">
        <f t="shared" si="24"/>
        <v>#REF!</v>
      </c>
      <c r="Q111" s="958" t="e">
        <f t="shared" si="25"/>
        <v>#REF!</v>
      </c>
      <c r="R111" s="961" t="e">
        <f t="shared" si="26"/>
        <v>#REF!</v>
      </c>
    </row>
    <row r="112" spans="1:18" ht="20.100000000000001" hidden="1" customHeight="1">
      <c r="A112" s="1292"/>
      <c r="B112" s="1331"/>
      <c r="C112" s="1308"/>
      <c r="D112" s="948" t="s">
        <v>16</v>
      </c>
      <c r="E112" s="11">
        <f>E111/E106</f>
        <v>-0.15449385052034059</v>
      </c>
      <c r="F112" s="11">
        <f>F111/F106</f>
        <v>1.040580568403111E-2</v>
      </c>
      <c r="G112" s="11">
        <f>G111/G106</f>
        <v>-2.109394064889979E-2</v>
      </c>
      <c r="H112" s="958">
        <f t="shared" si="18"/>
        <v>-3.14997463329309E-2</v>
      </c>
      <c r="I112" s="959">
        <f t="shared" si="19"/>
        <v>-3.0271319001536647</v>
      </c>
      <c r="J112" s="958">
        <f t="shared" si="20"/>
        <v>0.13339990987144079</v>
      </c>
      <c r="K112" s="959">
        <f t="shared" si="21"/>
        <v>-0.8634642053528041</v>
      </c>
      <c r="L112" s="19" t="e">
        <f>L111/L106</f>
        <v>#REF!</v>
      </c>
      <c r="M112" s="11" t="e">
        <f>M111/M106</f>
        <v>#REF!</v>
      </c>
      <c r="N112" s="11" t="e">
        <f>N111/N106</f>
        <v>#REF!</v>
      </c>
      <c r="O112" s="958" t="e">
        <f t="shared" si="23"/>
        <v>#REF!</v>
      </c>
      <c r="P112" s="959" t="e">
        <f t="shared" si="24"/>
        <v>#REF!</v>
      </c>
      <c r="Q112" s="958" t="e">
        <f t="shared" si="25"/>
        <v>#REF!</v>
      </c>
      <c r="R112" s="961" t="e">
        <f t="shared" si="26"/>
        <v>#REF!</v>
      </c>
    </row>
    <row r="113" spans="1:18" ht="30.75" customHeight="1">
      <c r="A113" s="1292"/>
      <c r="B113" s="1331"/>
      <c r="C113" s="513" t="s">
        <v>111</v>
      </c>
      <c r="D113" s="949" t="s">
        <v>14</v>
      </c>
      <c r="E113" s="613">
        <f>E106-E107</f>
        <v>396.52299999999997</v>
      </c>
      <c r="F113" s="613">
        <f>F106-F107</f>
        <v>350.07840000000004</v>
      </c>
      <c r="G113" s="613">
        <f>G114+G115</f>
        <v>353.91699999999997</v>
      </c>
      <c r="H113" s="958">
        <f t="shared" ref="H113:H176" si="27">G113-F113</f>
        <v>3.8385999999999285</v>
      </c>
      <c r="I113" s="959">
        <f t="shared" ref="I113:I176" si="28">IF(F113=0," ",H113/F113)</f>
        <v>1.0964972417606822E-2</v>
      </c>
      <c r="J113" s="958">
        <f t="shared" ref="J113:J176" si="29">G113-E113</f>
        <v>-42.605999999999995</v>
      </c>
      <c r="K113" s="959">
        <f t="shared" ref="K113:K176" si="30">IF(E113=0," ",J113/E113)</f>
        <v>-0.10744900043629246</v>
      </c>
      <c r="L113" s="515" t="e">
        <f>L106-L107</f>
        <v>#REF!</v>
      </c>
      <c r="M113" s="514" t="e">
        <f>M106-M107</f>
        <v>#REF!</v>
      </c>
      <c r="N113" s="514" t="e">
        <f>N106-N107</f>
        <v>#REF!</v>
      </c>
      <c r="O113" s="958" t="e">
        <f t="shared" si="23"/>
        <v>#REF!</v>
      </c>
      <c r="P113" s="959" t="e">
        <f t="shared" si="24"/>
        <v>#REF!</v>
      </c>
      <c r="Q113" s="958" t="e">
        <f t="shared" si="25"/>
        <v>#REF!</v>
      </c>
      <c r="R113" s="961" t="e">
        <f t="shared" si="26"/>
        <v>#REF!</v>
      </c>
    </row>
    <row r="114" spans="1:18" ht="20.100000000000001" customHeight="1">
      <c r="A114" s="1292"/>
      <c r="B114" s="1331"/>
      <c r="C114" s="518" t="s">
        <v>104</v>
      </c>
      <c r="D114" s="948" t="s">
        <v>14</v>
      </c>
      <c r="E114" s="233">
        <v>0</v>
      </c>
      <c r="F114" s="233">
        <v>0</v>
      </c>
      <c r="G114" s="952">
        <v>0</v>
      </c>
      <c r="H114" s="958">
        <f t="shared" si="27"/>
        <v>0</v>
      </c>
      <c r="I114" s="959" t="str">
        <f t="shared" si="28"/>
        <v xml:space="preserve"> </v>
      </c>
      <c r="J114" s="958">
        <f t="shared" si="29"/>
        <v>0</v>
      </c>
      <c r="K114" s="959" t="str">
        <f t="shared" si="30"/>
        <v xml:space="preserve"> </v>
      </c>
      <c r="L114" s="516" t="e">
        <f>E114+'Март 2013'!L114</f>
        <v>#REF!</v>
      </c>
      <c r="M114" s="516" t="e">
        <f>F114+'Март 2013'!M114</f>
        <v>#REF!</v>
      </c>
      <c r="N114" s="516" t="e">
        <f>G114+'Март 2013'!N114</f>
        <v>#REF!</v>
      </c>
      <c r="O114" s="958" t="e">
        <f t="shared" si="23"/>
        <v>#REF!</v>
      </c>
      <c r="P114" s="959" t="e">
        <f t="shared" si="24"/>
        <v>#REF!</v>
      </c>
      <c r="Q114" s="958" t="e">
        <f t="shared" si="25"/>
        <v>#REF!</v>
      </c>
      <c r="R114" s="961" t="e">
        <f t="shared" si="26"/>
        <v>#REF!</v>
      </c>
    </row>
    <row r="115" spans="1:18" ht="33.75" customHeight="1" thickBot="1">
      <c r="A115" s="1293"/>
      <c r="B115" s="1332"/>
      <c r="C115" s="525" t="s">
        <v>106</v>
      </c>
      <c r="D115" s="526" t="s">
        <v>14</v>
      </c>
      <c r="E115" s="611">
        <f>E113-E114</f>
        <v>396.52299999999997</v>
      </c>
      <c r="F115" s="611">
        <f>F113-F114</f>
        <v>350.07840000000004</v>
      </c>
      <c r="G115" s="611">
        <v>353.91699999999997</v>
      </c>
      <c r="H115" s="966">
        <f t="shared" si="27"/>
        <v>3.8385999999999285</v>
      </c>
      <c r="I115" s="967">
        <f t="shared" si="28"/>
        <v>1.0964972417606822E-2</v>
      </c>
      <c r="J115" s="966">
        <f t="shared" si="29"/>
        <v>-42.605999999999995</v>
      </c>
      <c r="K115" s="967">
        <f t="shared" si="30"/>
        <v>-0.10744900043629246</v>
      </c>
      <c r="L115" s="527" t="e">
        <f>E115+'Март 2013'!L115</f>
        <v>#REF!</v>
      </c>
      <c r="M115" s="527" t="e">
        <f>F115+'Март 2013'!M115</f>
        <v>#REF!</v>
      </c>
      <c r="N115" s="527" t="e">
        <f>G115+'Март 2013'!N115</f>
        <v>#REF!</v>
      </c>
      <c r="O115" s="966" t="e">
        <f t="shared" si="23"/>
        <v>#REF!</v>
      </c>
      <c r="P115" s="967" t="e">
        <f t="shared" si="24"/>
        <v>#REF!</v>
      </c>
      <c r="Q115" s="966" t="e">
        <f t="shared" si="25"/>
        <v>#REF!</v>
      </c>
      <c r="R115" s="968" t="e">
        <f t="shared" si="26"/>
        <v>#REF!</v>
      </c>
    </row>
    <row r="116" spans="1:18" ht="20.100000000000001" customHeight="1">
      <c r="A116" s="1291"/>
      <c r="B116" s="1330" t="s">
        <v>91</v>
      </c>
      <c r="C116" s="519" t="s">
        <v>19</v>
      </c>
      <c r="D116" s="519" t="s">
        <v>14</v>
      </c>
      <c r="E116" s="521">
        <f>E96+E106</f>
        <v>7706.2749999999996</v>
      </c>
      <c r="F116" s="520">
        <f>F96+F106</f>
        <v>7771.9298830820217</v>
      </c>
      <c r="G116" s="520">
        <f>G96+G106</f>
        <v>7781.9619999999995</v>
      </c>
      <c r="H116" s="955">
        <f t="shared" si="27"/>
        <v>10.032116917977874</v>
      </c>
      <c r="I116" s="956">
        <f t="shared" si="28"/>
        <v>1.2908141309684019E-3</v>
      </c>
      <c r="J116" s="955">
        <f t="shared" si="29"/>
        <v>75.686999999999898</v>
      </c>
      <c r="K116" s="956">
        <f t="shared" si="30"/>
        <v>9.8214766537659121E-3</v>
      </c>
      <c r="L116" s="522" t="e">
        <f>E116+'Март 2013'!L116</f>
        <v>#REF!</v>
      </c>
      <c r="M116" s="522" t="e">
        <f>F116+'Март 2013'!M116</f>
        <v>#REF!</v>
      </c>
      <c r="N116" s="522" t="e">
        <f>G116+'Март 2013'!N116</f>
        <v>#REF!</v>
      </c>
      <c r="O116" s="955" t="e">
        <f t="shared" si="23"/>
        <v>#REF!</v>
      </c>
      <c r="P116" s="956" t="e">
        <f t="shared" si="24"/>
        <v>#REF!</v>
      </c>
      <c r="Q116" s="955" t="e">
        <f t="shared" si="25"/>
        <v>#REF!</v>
      </c>
      <c r="R116" s="957" t="e">
        <f t="shared" si="26"/>
        <v>#REF!</v>
      </c>
    </row>
    <row r="117" spans="1:18" ht="20.100000000000001" customHeight="1">
      <c r="A117" s="1292"/>
      <c r="B117" s="1331"/>
      <c r="C117" s="1307" t="s">
        <v>15</v>
      </c>
      <c r="D117" s="948" t="s">
        <v>14</v>
      </c>
      <c r="E117" s="9">
        <f>E97+E107</f>
        <v>1418.94</v>
      </c>
      <c r="F117" s="9">
        <f>F97+F107</f>
        <v>1550.328375818837</v>
      </c>
      <c r="G117" s="147">
        <f t="shared" ref="G117" si="31">G97+G107</f>
        <v>1239.337</v>
      </c>
      <c r="H117" s="958">
        <f t="shared" si="27"/>
        <v>-310.99137581883701</v>
      </c>
      <c r="I117" s="959">
        <f t="shared" si="28"/>
        <v>-0.20059709973029469</v>
      </c>
      <c r="J117" s="958">
        <f t="shared" si="29"/>
        <v>-179.60300000000007</v>
      </c>
      <c r="K117" s="960">
        <f t="shared" si="30"/>
        <v>-0.12657547183108522</v>
      </c>
      <c r="L117" s="13" t="e">
        <f>E117+'Март 2013'!L117</f>
        <v>#REF!</v>
      </c>
      <c r="M117" s="13" t="e">
        <f>F117+'Март 2013'!M117</f>
        <v>#REF!</v>
      </c>
      <c r="N117" s="13" t="e">
        <f>G117+'Март 2013'!N117</f>
        <v>#REF!</v>
      </c>
      <c r="O117" s="958" t="e">
        <f t="shared" si="23"/>
        <v>#REF!</v>
      </c>
      <c r="P117" s="959" t="e">
        <f t="shared" si="24"/>
        <v>#REF!</v>
      </c>
      <c r="Q117" s="958" t="e">
        <f t="shared" si="25"/>
        <v>#REF!</v>
      </c>
      <c r="R117" s="961" t="e">
        <f t="shared" si="26"/>
        <v>#REF!</v>
      </c>
    </row>
    <row r="118" spans="1:18" ht="20.100000000000001" customHeight="1">
      <c r="A118" s="1292"/>
      <c r="B118" s="1331"/>
      <c r="C118" s="1308"/>
      <c r="D118" s="948" t="s">
        <v>16</v>
      </c>
      <c r="E118" s="11">
        <f>E117/E116</f>
        <v>0.18412786982037369</v>
      </c>
      <c r="F118" s="11">
        <f>F117/F116</f>
        <v>0.19947791592839767</v>
      </c>
      <c r="G118" s="11">
        <f>G117/G116</f>
        <v>0.15925765250459975</v>
      </c>
      <c r="H118" s="962"/>
      <c r="I118" s="963">
        <f>G118-F118</f>
        <v>-4.022026342379792E-2</v>
      </c>
      <c r="J118" s="964"/>
      <c r="K118" s="963">
        <f>G118-E118</f>
        <v>-2.4870217315773935E-2</v>
      </c>
      <c r="L118" s="19" t="e">
        <f>L117/L116</f>
        <v>#REF!</v>
      </c>
      <c r="M118" s="11" t="e">
        <f>M117/M116</f>
        <v>#REF!</v>
      </c>
      <c r="N118" s="11" t="e">
        <f>N117/N116</f>
        <v>#REF!</v>
      </c>
      <c r="O118" s="962"/>
      <c r="P118" s="963" t="e">
        <f>N118-M118</f>
        <v>#REF!</v>
      </c>
      <c r="Q118" s="964"/>
      <c r="R118" s="965" t="e">
        <f>N118-L118</f>
        <v>#REF!</v>
      </c>
    </row>
    <row r="119" spans="1:18" ht="20.100000000000001" hidden="1" customHeight="1">
      <c r="A119" s="1292"/>
      <c r="B119" s="1331"/>
      <c r="C119" s="1307" t="s">
        <v>17</v>
      </c>
      <c r="D119" s="948" t="s">
        <v>14</v>
      </c>
      <c r="E119" s="9">
        <f t="shared" ref="E119" si="32">E99+E109</f>
        <v>1638.278</v>
      </c>
      <c r="F119" s="9">
        <f t="shared" ref="F119:G119" si="33">F99+F109</f>
        <v>1345.3320550876442</v>
      </c>
      <c r="G119" s="9">
        <f t="shared" si="33"/>
        <v>1348.0630584210285</v>
      </c>
      <c r="H119" s="958">
        <f t="shared" si="27"/>
        <v>2.7310033333842512</v>
      </c>
      <c r="I119" s="959">
        <f t="shared" si="28"/>
        <v>2.0299845848884756E-3</v>
      </c>
      <c r="J119" s="958">
        <f t="shared" si="29"/>
        <v>-290.21494157897155</v>
      </c>
      <c r="K119" s="959">
        <f t="shared" si="30"/>
        <v>-0.17714633388165596</v>
      </c>
      <c r="L119" s="18" t="e">
        <f>E119+'Март 2013'!L119</f>
        <v>#REF!</v>
      </c>
      <c r="M119" s="13" t="e">
        <f>F119+'Март 2013'!M119</f>
        <v>#REF!</v>
      </c>
      <c r="N119" s="13" t="e">
        <f>G119+'Март 2013'!N119</f>
        <v>#REF!</v>
      </c>
      <c r="O119" s="958" t="e">
        <f t="shared" si="23"/>
        <v>#REF!</v>
      </c>
      <c r="P119" s="959" t="e">
        <f t="shared" si="24"/>
        <v>#REF!</v>
      </c>
      <c r="Q119" s="958" t="e">
        <f t="shared" si="25"/>
        <v>#REF!</v>
      </c>
      <c r="R119" s="961" t="e">
        <f t="shared" si="26"/>
        <v>#REF!</v>
      </c>
    </row>
    <row r="120" spans="1:18" ht="20.100000000000001" hidden="1" customHeight="1">
      <c r="A120" s="1292"/>
      <c r="B120" s="1331"/>
      <c r="C120" s="1308"/>
      <c r="D120" s="948" t="s">
        <v>16</v>
      </c>
      <c r="E120" s="11">
        <f>E119/E116</f>
        <v>0.21259012947241049</v>
      </c>
      <c r="F120" s="11">
        <f>F119/F116</f>
        <v>0.17310141436249576</v>
      </c>
      <c r="G120" s="11">
        <f>G119/G116</f>
        <v>0.17322920086490123</v>
      </c>
      <c r="H120" s="958">
        <f t="shared" si="27"/>
        <v>1.2778650240546918E-4</v>
      </c>
      <c r="I120" s="959">
        <f t="shared" si="28"/>
        <v>7.3821755227180554E-4</v>
      </c>
      <c r="J120" s="958">
        <f t="shared" si="29"/>
        <v>-3.9360928607509255E-2</v>
      </c>
      <c r="K120" s="959">
        <f t="shared" si="30"/>
        <v>-0.18514937031739018</v>
      </c>
      <c r="L120" s="19" t="e">
        <f>L119/L116</f>
        <v>#REF!</v>
      </c>
      <c r="M120" s="11" t="e">
        <f>M119/M116</f>
        <v>#REF!</v>
      </c>
      <c r="N120" s="11" t="e">
        <f>N119/N116</f>
        <v>#REF!</v>
      </c>
      <c r="O120" s="958" t="e">
        <f t="shared" si="23"/>
        <v>#REF!</v>
      </c>
      <c r="P120" s="959" t="e">
        <f t="shared" si="24"/>
        <v>#REF!</v>
      </c>
      <c r="Q120" s="958" t="e">
        <f t="shared" si="25"/>
        <v>#REF!</v>
      </c>
      <c r="R120" s="961" t="e">
        <f t="shared" si="26"/>
        <v>#REF!</v>
      </c>
    </row>
    <row r="121" spans="1:18" ht="20.100000000000001" hidden="1" customHeight="1">
      <c r="A121" s="1292"/>
      <c r="B121" s="1331"/>
      <c r="C121" s="1307" t="s">
        <v>18</v>
      </c>
      <c r="D121" s="948" t="s">
        <v>14</v>
      </c>
      <c r="E121" s="9">
        <f>E117-E119</f>
        <v>-219.33799999999997</v>
      </c>
      <c r="F121" s="9">
        <f>F101+F111</f>
        <v>204.99632073119275</v>
      </c>
      <c r="G121" s="9">
        <f t="shared" ref="G121" si="34">G101+G111</f>
        <v>-108.72605842102851</v>
      </c>
      <c r="H121" s="958">
        <f t="shared" si="27"/>
        <v>-313.72237915222127</v>
      </c>
      <c r="I121" s="959">
        <f t="shared" si="28"/>
        <v>-1.5303805357736087</v>
      </c>
      <c r="J121" s="958">
        <f t="shared" si="29"/>
        <v>110.61194157897145</v>
      </c>
      <c r="K121" s="959">
        <f t="shared" si="30"/>
        <v>-0.50429903427117728</v>
      </c>
      <c r="L121" s="18" t="e">
        <f>E121+'Март 2013'!L121</f>
        <v>#REF!</v>
      </c>
      <c r="M121" s="13" t="e">
        <f>F121+'Март 2013'!M121</f>
        <v>#REF!</v>
      </c>
      <c r="N121" s="13" t="e">
        <f>G121+'Март 2013'!N121</f>
        <v>#REF!</v>
      </c>
      <c r="O121" s="958" t="e">
        <f t="shared" si="23"/>
        <v>#REF!</v>
      </c>
      <c r="P121" s="959" t="e">
        <f t="shared" si="24"/>
        <v>#REF!</v>
      </c>
      <c r="Q121" s="958" t="e">
        <f t="shared" si="25"/>
        <v>#REF!</v>
      </c>
      <c r="R121" s="961" t="e">
        <f t="shared" si="26"/>
        <v>#REF!</v>
      </c>
    </row>
    <row r="122" spans="1:18" ht="20.100000000000001" hidden="1" customHeight="1">
      <c r="A122" s="1292"/>
      <c r="B122" s="1331"/>
      <c r="C122" s="1308"/>
      <c r="D122" s="948" t="s">
        <v>16</v>
      </c>
      <c r="E122" s="11">
        <f>E121/E116</f>
        <v>-2.846225965203681E-2</v>
      </c>
      <c r="F122" s="11">
        <f>F121/F116</f>
        <v>2.6376501565901905E-2</v>
      </c>
      <c r="G122" s="11">
        <f>G121/G116</f>
        <v>-1.3971548360301492E-2</v>
      </c>
      <c r="H122" s="958">
        <f t="shared" si="27"/>
        <v>-4.0348049926203396E-2</v>
      </c>
      <c r="I122" s="959">
        <f t="shared" si="28"/>
        <v>-1.5296967956646359</v>
      </c>
      <c r="J122" s="958">
        <f t="shared" si="29"/>
        <v>1.4490711291735318E-2</v>
      </c>
      <c r="K122" s="959">
        <f t="shared" si="30"/>
        <v>-0.50912019877867765</v>
      </c>
      <c r="L122" s="19" t="e">
        <f>L121/L116</f>
        <v>#REF!</v>
      </c>
      <c r="M122" s="11" t="e">
        <f>M121/M116</f>
        <v>#REF!</v>
      </c>
      <c r="N122" s="11" t="e">
        <f>N121/N116</f>
        <v>#REF!</v>
      </c>
      <c r="O122" s="958" t="e">
        <f t="shared" si="23"/>
        <v>#REF!</v>
      </c>
      <c r="P122" s="959" t="e">
        <f t="shared" si="24"/>
        <v>#REF!</v>
      </c>
      <c r="Q122" s="958" t="e">
        <f t="shared" si="25"/>
        <v>#REF!</v>
      </c>
      <c r="R122" s="961" t="e">
        <f t="shared" si="26"/>
        <v>#REF!</v>
      </c>
    </row>
    <row r="123" spans="1:18" ht="30.75" customHeight="1">
      <c r="A123" s="1292"/>
      <c r="B123" s="1331"/>
      <c r="C123" s="513" t="s">
        <v>111</v>
      </c>
      <c r="D123" s="949" t="s">
        <v>14</v>
      </c>
      <c r="E123" s="613">
        <f>E116-E117</f>
        <v>6287.3349999999991</v>
      </c>
      <c r="F123" s="613">
        <f>F116-F117</f>
        <v>6221.6015072631844</v>
      </c>
      <c r="G123" s="613">
        <v>0</v>
      </c>
      <c r="H123" s="958">
        <f t="shared" si="27"/>
        <v>-6221.6015072631844</v>
      </c>
      <c r="I123" s="959">
        <f t="shared" si="28"/>
        <v>-1</v>
      </c>
      <c r="J123" s="958">
        <f t="shared" si="29"/>
        <v>-6287.3349999999991</v>
      </c>
      <c r="K123" s="959">
        <f t="shared" si="30"/>
        <v>-1</v>
      </c>
      <c r="L123" s="515" t="e">
        <f>L116-L117</f>
        <v>#REF!</v>
      </c>
      <c r="M123" s="514" t="e">
        <f>M116-M117</f>
        <v>#REF!</v>
      </c>
      <c r="N123" s="514" t="e">
        <f>N116-N117</f>
        <v>#REF!</v>
      </c>
      <c r="O123" s="958" t="e">
        <f t="shared" si="23"/>
        <v>#REF!</v>
      </c>
      <c r="P123" s="959" t="e">
        <f t="shared" si="24"/>
        <v>#REF!</v>
      </c>
      <c r="Q123" s="958" t="e">
        <f t="shared" si="25"/>
        <v>#REF!</v>
      </c>
      <c r="R123" s="961" t="e">
        <f t="shared" si="26"/>
        <v>#REF!</v>
      </c>
    </row>
    <row r="124" spans="1:18" ht="20.100000000000001" customHeight="1">
      <c r="A124" s="1292"/>
      <c r="B124" s="1331"/>
      <c r="C124" s="518" t="s">
        <v>104</v>
      </c>
      <c r="D124" s="948" t="s">
        <v>14</v>
      </c>
      <c r="E124" s="233">
        <f>E104+E114</f>
        <v>7.3929999999999998</v>
      </c>
      <c r="F124" s="233">
        <f>F104+F114</f>
        <v>7.3929999999999998</v>
      </c>
      <c r="G124" s="952">
        <f>G104+G114</f>
        <v>6.2569999999999997</v>
      </c>
      <c r="H124" s="958">
        <f t="shared" si="27"/>
        <v>-1.1360000000000001</v>
      </c>
      <c r="I124" s="959">
        <f t="shared" si="28"/>
        <v>-0.15365886649533345</v>
      </c>
      <c r="J124" s="958">
        <f t="shared" si="29"/>
        <v>-1.1360000000000001</v>
      </c>
      <c r="K124" s="959">
        <f t="shared" si="30"/>
        <v>-0.15365886649533345</v>
      </c>
      <c r="L124" s="516" t="e">
        <f>E124+'Март 2013'!L124</f>
        <v>#REF!</v>
      </c>
      <c r="M124" s="516" t="e">
        <f>F124+'Март 2013'!M124</f>
        <v>#REF!</v>
      </c>
      <c r="N124" s="516" t="e">
        <f>G124+'Март 2013'!N124</f>
        <v>#REF!</v>
      </c>
      <c r="O124" s="958" t="e">
        <f t="shared" si="23"/>
        <v>#REF!</v>
      </c>
      <c r="P124" s="959" t="e">
        <f t="shared" si="24"/>
        <v>#REF!</v>
      </c>
      <c r="Q124" s="958" t="e">
        <f t="shared" si="25"/>
        <v>#REF!</v>
      </c>
      <c r="R124" s="961" t="e">
        <f t="shared" si="26"/>
        <v>#REF!</v>
      </c>
    </row>
    <row r="125" spans="1:18" ht="33.75" customHeight="1" thickBot="1">
      <c r="A125" s="1293"/>
      <c r="B125" s="1332"/>
      <c r="C125" s="525" t="s">
        <v>106</v>
      </c>
      <c r="D125" s="526" t="s">
        <v>14</v>
      </c>
      <c r="E125" s="611">
        <f>E123-E124</f>
        <v>6279.9419999999991</v>
      </c>
      <c r="F125" s="611">
        <f>F123-F124</f>
        <v>6214.2085072631844</v>
      </c>
      <c r="G125" s="611">
        <f>G115+G105</f>
        <v>6536.3680000000004</v>
      </c>
      <c r="H125" s="966">
        <f t="shared" si="27"/>
        <v>322.15949273681599</v>
      </c>
      <c r="I125" s="967">
        <f t="shared" si="28"/>
        <v>5.1842401548045106E-2</v>
      </c>
      <c r="J125" s="966">
        <f t="shared" si="29"/>
        <v>256.4260000000013</v>
      </c>
      <c r="K125" s="967">
        <f t="shared" si="30"/>
        <v>4.0832542720936171E-2</v>
      </c>
      <c r="L125" s="527" t="e">
        <f>E125+'Март 2013'!L125</f>
        <v>#REF!</v>
      </c>
      <c r="M125" s="527" t="e">
        <f>F125+'Март 2013'!M125</f>
        <v>#REF!</v>
      </c>
      <c r="N125" s="527" t="e">
        <f>G125+'Март 2013'!N125</f>
        <v>#REF!</v>
      </c>
      <c r="O125" s="966" t="e">
        <f t="shared" si="23"/>
        <v>#REF!</v>
      </c>
      <c r="P125" s="967" t="e">
        <f t="shared" si="24"/>
        <v>#REF!</v>
      </c>
      <c r="Q125" s="966" t="e">
        <f t="shared" si="25"/>
        <v>#REF!</v>
      </c>
      <c r="R125" s="968" t="e">
        <f t="shared" si="26"/>
        <v>#REF!</v>
      </c>
    </row>
    <row r="126" spans="1:18" ht="20.100000000000001" customHeight="1">
      <c r="A126" s="1291">
        <v>11</v>
      </c>
      <c r="B126" s="1330" t="s">
        <v>23</v>
      </c>
      <c r="C126" s="519" t="s">
        <v>19</v>
      </c>
      <c r="D126" s="519" t="s">
        <v>14</v>
      </c>
      <c r="E126" s="521">
        <v>3698.529</v>
      </c>
      <c r="F126" s="520">
        <v>3631.5528510061213</v>
      </c>
      <c r="G126" s="520">
        <f>G127+G133</f>
        <v>3931.42</v>
      </c>
      <c r="H126" s="955">
        <f t="shared" si="27"/>
        <v>299.8671489938788</v>
      </c>
      <c r="I126" s="956">
        <f t="shared" si="28"/>
        <v>8.2572706854810232E-2</v>
      </c>
      <c r="J126" s="955">
        <f t="shared" si="29"/>
        <v>232.89100000000008</v>
      </c>
      <c r="K126" s="956">
        <f t="shared" si="30"/>
        <v>6.296854776588208E-2</v>
      </c>
      <c r="L126" s="522" t="e">
        <f>E126+'Март 2013'!L126</f>
        <v>#REF!</v>
      </c>
      <c r="M126" s="522" t="e">
        <f>F126+'Март 2013'!M126</f>
        <v>#REF!</v>
      </c>
      <c r="N126" s="522" t="e">
        <f>G126+'Март 2013'!N126</f>
        <v>#REF!</v>
      </c>
      <c r="O126" s="955" t="e">
        <f t="shared" si="23"/>
        <v>#REF!</v>
      </c>
      <c r="P126" s="956" t="e">
        <f t="shared" si="24"/>
        <v>#REF!</v>
      </c>
      <c r="Q126" s="955" t="e">
        <f t="shared" si="25"/>
        <v>#REF!</v>
      </c>
      <c r="R126" s="957" t="e">
        <f t="shared" si="26"/>
        <v>#REF!</v>
      </c>
    </row>
    <row r="127" spans="1:18" ht="20.100000000000001" customHeight="1">
      <c r="A127" s="1292"/>
      <c r="B127" s="1331"/>
      <c r="C127" s="1307" t="s">
        <v>15</v>
      </c>
      <c r="D127" s="948" t="s">
        <v>14</v>
      </c>
      <c r="E127" s="9">
        <v>758.06500000000005</v>
      </c>
      <c r="F127" s="9">
        <v>756.38262936409103</v>
      </c>
      <c r="G127" s="147">
        <v>826.69100000000003</v>
      </c>
      <c r="H127" s="958">
        <f t="shared" si="27"/>
        <v>70.308370635909</v>
      </c>
      <c r="I127" s="959">
        <f t="shared" si="28"/>
        <v>9.2953444336788815E-2</v>
      </c>
      <c r="J127" s="958">
        <f t="shared" si="29"/>
        <v>68.625999999999976</v>
      </c>
      <c r="K127" s="960">
        <f t="shared" si="30"/>
        <v>9.0527857109878401E-2</v>
      </c>
      <c r="L127" s="13" t="e">
        <f>E127+'Март 2013'!L127</f>
        <v>#REF!</v>
      </c>
      <c r="M127" s="13" t="e">
        <f>F127+'Март 2013'!M127</f>
        <v>#REF!</v>
      </c>
      <c r="N127" s="13" t="e">
        <f>G127+'Март 2013'!N127</f>
        <v>#REF!</v>
      </c>
      <c r="O127" s="958" t="e">
        <f t="shared" si="23"/>
        <v>#REF!</v>
      </c>
      <c r="P127" s="959" t="e">
        <f t="shared" si="24"/>
        <v>#REF!</v>
      </c>
      <c r="Q127" s="958" t="e">
        <f t="shared" si="25"/>
        <v>#REF!</v>
      </c>
      <c r="R127" s="961" t="e">
        <f t="shared" si="26"/>
        <v>#REF!</v>
      </c>
    </row>
    <row r="128" spans="1:18" ht="20.100000000000001" customHeight="1">
      <c r="A128" s="1292"/>
      <c r="B128" s="1331"/>
      <c r="C128" s="1308"/>
      <c r="D128" s="948" t="s">
        <v>16</v>
      </c>
      <c r="E128" s="11">
        <f>E127/E126</f>
        <v>0.20496391943932304</v>
      </c>
      <c r="F128" s="11">
        <f>F127/F126</f>
        <v>0.20828077144864773</v>
      </c>
      <c r="G128" s="970">
        <f>G127/G126</f>
        <v>0.210277965722309</v>
      </c>
      <c r="H128" s="962"/>
      <c r="I128" s="963">
        <f>G128-F128</f>
        <v>1.997194273661268E-3</v>
      </c>
      <c r="J128" s="964"/>
      <c r="K128" s="963">
        <f>G128-E128</f>
        <v>5.3140462829859569E-3</v>
      </c>
      <c r="L128" s="19" t="e">
        <f>L127/L126</f>
        <v>#REF!</v>
      </c>
      <c r="M128" s="11" t="e">
        <f>M127/M126</f>
        <v>#REF!</v>
      </c>
      <c r="N128" s="11" t="e">
        <f>N127/N126</f>
        <v>#REF!</v>
      </c>
      <c r="O128" s="962"/>
      <c r="P128" s="963" t="e">
        <f>N128-M128</f>
        <v>#REF!</v>
      </c>
      <c r="Q128" s="964"/>
      <c r="R128" s="965" t="e">
        <f>N128-L128</f>
        <v>#REF!</v>
      </c>
    </row>
    <row r="129" spans="1:18" ht="20.100000000000001" hidden="1" customHeight="1">
      <c r="A129" s="1292"/>
      <c r="B129" s="1331"/>
      <c r="C129" s="1307" t="s">
        <v>17</v>
      </c>
      <c r="D129" s="948" t="s">
        <v>14</v>
      </c>
      <c r="E129" s="9">
        <v>759.31399999999996</v>
      </c>
      <c r="F129" s="9">
        <v>656.36791086761218</v>
      </c>
      <c r="G129" s="9">
        <f>F130*G126</f>
        <v>710.5659859605878</v>
      </c>
      <c r="H129" s="958">
        <f t="shared" si="27"/>
        <v>54.198075092975614</v>
      </c>
      <c r="I129" s="959">
        <f t="shared" si="28"/>
        <v>8.2572706854810329E-2</v>
      </c>
      <c r="J129" s="958">
        <f t="shared" si="29"/>
        <v>-48.748014039412169</v>
      </c>
      <c r="K129" s="959">
        <f t="shared" si="30"/>
        <v>-6.4200072749102707E-2</v>
      </c>
      <c r="L129" s="18" t="e">
        <f>E129+'Март 2013'!L129</f>
        <v>#REF!</v>
      </c>
      <c r="M129" s="13" t="e">
        <f>F129+'Март 2013'!M129</f>
        <v>#REF!</v>
      </c>
      <c r="N129" s="13" t="e">
        <f>G129+'Март 2013'!N129</f>
        <v>#REF!</v>
      </c>
      <c r="O129" s="958" t="e">
        <f t="shared" si="23"/>
        <v>#REF!</v>
      </c>
      <c r="P129" s="959" t="e">
        <f t="shared" si="24"/>
        <v>#REF!</v>
      </c>
      <c r="Q129" s="958" t="e">
        <f t="shared" si="25"/>
        <v>#REF!</v>
      </c>
      <c r="R129" s="961" t="e">
        <f t="shared" si="26"/>
        <v>#REF!</v>
      </c>
    </row>
    <row r="130" spans="1:18" ht="20.100000000000001" hidden="1" customHeight="1">
      <c r="A130" s="1292"/>
      <c r="B130" s="1331"/>
      <c r="C130" s="1308"/>
      <c r="D130" s="948" t="s">
        <v>16</v>
      </c>
      <c r="E130" s="11">
        <f>E129/E126</f>
        <v>0.20530162126618445</v>
      </c>
      <c r="F130" s="11">
        <f>F129/F126</f>
        <v>0.1807402887406046</v>
      </c>
      <c r="G130" s="11">
        <f>G129/G126</f>
        <v>0.1807402887406046</v>
      </c>
      <c r="H130" s="958">
        <f t="shared" si="27"/>
        <v>0</v>
      </c>
      <c r="I130" s="959">
        <f t="shared" si="28"/>
        <v>0</v>
      </c>
      <c r="J130" s="958">
        <f t="shared" si="29"/>
        <v>-2.4561332525579849E-2</v>
      </c>
      <c r="K130" s="959">
        <f t="shared" si="30"/>
        <v>-0.11963535589295117</v>
      </c>
      <c r="L130" s="19" t="e">
        <f>L129/L126</f>
        <v>#REF!</v>
      </c>
      <c r="M130" s="11" t="e">
        <f>M129/M126</f>
        <v>#REF!</v>
      </c>
      <c r="N130" s="11" t="e">
        <f>N129/N126</f>
        <v>#REF!</v>
      </c>
      <c r="O130" s="958" t="e">
        <f t="shared" si="23"/>
        <v>#REF!</v>
      </c>
      <c r="P130" s="959" t="e">
        <f t="shared" si="24"/>
        <v>#REF!</v>
      </c>
      <c r="Q130" s="958" t="e">
        <f t="shared" si="25"/>
        <v>#REF!</v>
      </c>
      <c r="R130" s="961" t="e">
        <f t="shared" si="26"/>
        <v>#REF!</v>
      </c>
    </row>
    <row r="131" spans="1:18" ht="20.100000000000001" hidden="1" customHeight="1">
      <c r="A131" s="1292"/>
      <c r="B131" s="1331"/>
      <c r="C131" s="1307" t="s">
        <v>18</v>
      </c>
      <c r="D131" s="948" t="s">
        <v>14</v>
      </c>
      <c r="E131" s="9">
        <f>E127-E129</f>
        <v>-1.24899999999991</v>
      </c>
      <c r="F131" s="9">
        <f>F127-F129</f>
        <v>100.01471849647885</v>
      </c>
      <c r="G131" s="9">
        <f>G127-G129</f>
        <v>116.12501403941224</v>
      </c>
      <c r="H131" s="958">
        <f t="shared" si="27"/>
        <v>16.110295542933386</v>
      </c>
      <c r="I131" s="959">
        <f t="shared" si="28"/>
        <v>0.16107924698603807</v>
      </c>
      <c r="J131" s="958">
        <f t="shared" si="29"/>
        <v>117.37401403941215</v>
      </c>
      <c r="K131" s="959">
        <f t="shared" si="30"/>
        <v>-93.974390744131796</v>
      </c>
      <c r="L131" s="18" t="e">
        <f>E131+'Март 2013'!L131</f>
        <v>#REF!</v>
      </c>
      <c r="M131" s="13" t="e">
        <f>F131+'Март 2013'!M131</f>
        <v>#REF!</v>
      </c>
      <c r="N131" s="13" t="e">
        <f>G131+'Март 2013'!N131</f>
        <v>#REF!</v>
      </c>
      <c r="O131" s="958" t="e">
        <f t="shared" si="23"/>
        <v>#REF!</v>
      </c>
      <c r="P131" s="959" t="e">
        <f t="shared" si="24"/>
        <v>#REF!</v>
      </c>
      <c r="Q131" s="958" t="e">
        <f t="shared" si="25"/>
        <v>#REF!</v>
      </c>
      <c r="R131" s="961" t="e">
        <f t="shared" si="26"/>
        <v>#REF!</v>
      </c>
    </row>
    <row r="132" spans="1:18" ht="20.100000000000001" hidden="1" customHeight="1">
      <c r="A132" s="1292"/>
      <c r="B132" s="1331"/>
      <c r="C132" s="1308"/>
      <c r="D132" s="948" t="s">
        <v>16</v>
      </c>
      <c r="E132" s="11">
        <f>E131/E126</f>
        <v>-3.3770182686141163E-4</v>
      </c>
      <c r="F132" s="11">
        <f>F131/F126</f>
        <v>2.754048270804314E-2</v>
      </c>
      <c r="G132" s="11">
        <f>G131/G126</f>
        <v>2.953767698170438E-2</v>
      </c>
      <c r="H132" s="958">
        <f t="shared" si="27"/>
        <v>1.9971942736612402E-3</v>
      </c>
      <c r="I132" s="959">
        <f t="shared" si="28"/>
        <v>7.2518491953591058E-2</v>
      </c>
      <c r="J132" s="958">
        <f t="shared" si="29"/>
        <v>2.9875378808565792E-2</v>
      </c>
      <c r="K132" s="959">
        <f t="shared" si="30"/>
        <v>-88.466737317433143</v>
      </c>
      <c r="L132" s="19" t="e">
        <f>L131/L126</f>
        <v>#REF!</v>
      </c>
      <c r="M132" s="11" t="e">
        <f>M131/M126</f>
        <v>#REF!</v>
      </c>
      <c r="N132" s="11" t="e">
        <f>N131/N126</f>
        <v>#REF!</v>
      </c>
      <c r="O132" s="958" t="e">
        <f t="shared" si="23"/>
        <v>#REF!</v>
      </c>
      <c r="P132" s="959" t="e">
        <f t="shared" si="24"/>
        <v>#REF!</v>
      </c>
      <c r="Q132" s="958" t="e">
        <f t="shared" si="25"/>
        <v>#REF!</v>
      </c>
      <c r="R132" s="961" t="e">
        <f t="shared" si="26"/>
        <v>#REF!</v>
      </c>
    </row>
    <row r="133" spans="1:18" ht="30.75" customHeight="1">
      <c r="A133" s="1292"/>
      <c r="B133" s="1331"/>
      <c r="C133" s="513" t="s">
        <v>111</v>
      </c>
      <c r="D133" s="949" t="s">
        <v>14</v>
      </c>
      <c r="E133" s="613">
        <f>E126-E127</f>
        <v>2940.4639999999999</v>
      </c>
      <c r="F133" s="613">
        <f>F126-F127</f>
        <v>2875.1702216420304</v>
      </c>
      <c r="G133" s="613">
        <f>G134+G135</f>
        <v>3104.7290000000003</v>
      </c>
      <c r="H133" s="958">
        <f t="shared" si="27"/>
        <v>229.55877835796991</v>
      </c>
      <c r="I133" s="959">
        <f t="shared" si="28"/>
        <v>7.9841804366931446E-2</v>
      </c>
      <c r="J133" s="958">
        <f t="shared" si="29"/>
        <v>164.26500000000033</v>
      </c>
      <c r="K133" s="959">
        <f t="shared" si="30"/>
        <v>5.5863632406314215E-2</v>
      </c>
      <c r="L133" s="515" t="e">
        <f>L126-L127</f>
        <v>#REF!</v>
      </c>
      <c r="M133" s="514" t="e">
        <f>M126-M127</f>
        <v>#REF!</v>
      </c>
      <c r="N133" s="514" t="e">
        <f>N126-N127</f>
        <v>#REF!</v>
      </c>
      <c r="O133" s="958" t="e">
        <f t="shared" si="23"/>
        <v>#REF!</v>
      </c>
      <c r="P133" s="959" t="e">
        <f t="shared" si="24"/>
        <v>#REF!</v>
      </c>
      <c r="Q133" s="958" t="e">
        <f t="shared" si="25"/>
        <v>#REF!</v>
      </c>
      <c r="R133" s="961" t="e">
        <f t="shared" si="26"/>
        <v>#REF!</v>
      </c>
    </row>
    <row r="134" spans="1:18" ht="20.100000000000001" customHeight="1">
      <c r="A134" s="1292"/>
      <c r="B134" s="1331"/>
      <c r="C134" s="518" t="s">
        <v>104</v>
      </c>
      <c r="D134" s="948" t="s">
        <v>14</v>
      </c>
      <c r="E134" s="233">
        <v>14.282999999999999</v>
      </c>
      <c r="F134" s="233">
        <f>'Баланс ВОЭК (план 2013)'!F14+'Баланс ВОЭК (план 2013)'!F15</f>
        <v>18.524999999999999</v>
      </c>
      <c r="G134" s="952">
        <v>18.001000000000001</v>
      </c>
      <c r="H134" s="958">
        <f t="shared" si="27"/>
        <v>-0.52399999999999736</v>
      </c>
      <c r="I134" s="959">
        <f t="shared" si="28"/>
        <v>-2.8286099865047092E-2</v>
      </c>
      <c r="J134" s="958">
        <f t="shared" si="29"/>
        <v>3.7180000000000017</v>
      </c>
      <c r="K134" s="959">
        <f t="shared" si="30"/>
        <v>0.2603094587971716</v>
      </c>
      <c r="L134" s="516" t="e">
        <f>E134+'Март 2013'!L134</f>
        <v>#REF!</v>
      </c>
      <c r="M134" s="516" t="e">
        <f>F134+'Март 2013'!M134</f>
        <v>#REF!</v>
      </c>
      <c r="N134" s="516" t="e">
        <f>G134+'Март 2013'!N134</f>
        <v>#REF!</v>
      </c>
      <c r="O134" s="958" t="e">
        <f t="shared" si="23"/>
        <v>#REF!</v>
      </c>
      <c r="P134" s="959" t="e">
        <f t="shared" si="24"/>
        <v>#REF!</v>
      </c>
      <c r="Q134" s="958" t="e">
        <f t="shared" si="25"/>
        <v>#REF!</v>
      </c>
      <c r="R134" s="961" t="e">
        <f t="shared" si="26"/>
        <v>#REF!</v>
      </c>
    </row>
    <row r="135" spans="1:18" ht="33.75" customHeight="1" thickBot="1">
      <c r="A135" s="1293"/>
      <c r="B135" s="1332"/>
      <c r="C135" s="525" t="s">
        <v>106</v>
      </c>
      <c r="D135" s="526" t="s">
        <v>14</v>
      </c>
      <c r="E135" s="611">
        <f>E133-E134</f>
        <v>2926.181</v>
      </c>
      <c r="F135" s="611">
        <f>F133-F134</f>
        <v>2856.6452216420303</v>
      </c>
      <c r="G135" s="611">
        <v>3086.7280000000001</v>
      </c>
      <c r="H135" s="966">
        <f t="shared" si="27"/>
        <v>230.0827783579698</v>
      </c>
      <c r="I135" s="967">
        <f t="shared" si="28"/>
        <v>8.0543000795077993E-2</v>
      </c>
      <c r="J135" s="966">
        <f t="shared" si="29"/>
        <v>160.54700000000003</v>
      </c>
      <c r="K135" s="967">
        <f t="shared" si="30"/>
        <v>5.4865710631023856E-2</v>
      </c>
      <c r="L135" s="527" t="e">
        <f>E135+'Март 2013'!L135</f>
        <v>#REF!</v>
      </c>
      <c r="M135" s="527" t="e">
        <f>F135+'Март 2013'!M135</f>
        <v>#REF!</v>
      </c>
      <c r="N135" s="527" t="e">
        <f>G135+'Март 2013'!N135</f>
        <v>#REF!</v>
      </c>
      <c r="O135" s="966" t="e">
        <f t="shared" ref="O135:O185" si="35">N135-M135</f>
        <v>#REF!</v>
      </c>
      <c r="P135" s="967" t="e">
        <f t="shared" ref="P135:P185" si="36">IF(M135=0," ",O135/M135)</f>
        <v>#REF!</v>
      </c>
      <c r="Q135" s="966" t="e">
        <f t="shared" ref="Q135:Q185" si="37">N135-L135</f>
        <v>#REF!</v>
      </c>
      <c r="R135" s="968" t="e">
        <f t="shared" ref="R135:R185" si="38">IF(L135=0," ",Q135/L135)</f>
        <v>#REF!</v>
      </c>
    </row>
    <row r="136" spans="1:18" ht="20.100000000000001" customHeight="1">
      <c r="A136" s="1291">
        <v>12</v>
      </c>
      <c r="B136" s="1330" t="s">
        <v>24</v>
      </c>
      <c r="C136" s="519" t="s">
        <v>19</v>
      </c>
      <c r="D136" s="519" t="s">
        <v>14</v>
      </c>
      <c r="E136" s="521">
        <v>383.827</v>
      </c>
      <c r="F136" s="520">
        <v>408.7618327297314</v>
      </c>
      <c r="G136" s="520">
        <f>G137+G143</f>
        <v>432.76600000000002</v>
      </c>
      <c r="H136" s="955">
        <f t="shared" si="27"/>
        <v>24.004167270268624</v>
      </c>
      <c r="I136" s="956">
        <f t="shared" si="28"/>
        <v>5.8724091508171462E-2</v>
      </c>
      <c r="J136" s="955">
        <f t="shared" si="29"/>
        <v>48.939000000000021</v>
      </c>
      <c r="K136" s="956">
        <f t="shared" si="30"/>
        <v>0.1275027551475014</v>
      </c>
      <c r="L136" s="522" t="e">
        <f>E136+'Март 2013'!L136</f>
        <v>#REF!</v>
      </c>
      <c r="M136" s="522" t="e">
        <f>F136+'Март 2013'!M136</f>
        <v>#REF!</v>
      </c>
      <c r="N136" s="522" t="e">
        <f>G136+'Март 2013'!N136</f>
        <v>#REF!</v>
      </c>
      <c r="O136" s="955" t="e">
        <f t="shared" si="35"/>
        <v>#REF!</v>
      </c>
      <c r="P136" s="956" t="e">
        <f t="shared" si="36"/>
        <v>#REF!</v>
      </c>
      <c r="Q136" s="955" t="e">
        <f t="shared" si="37"/>
        <v>#REF!</v>
      </c>
      <c r="R136" s="957" t="e">
        <f t="shared" si="38"/>
        <v>#REF!</v>
      </c>
    </row>
    <row r="137" spans="1:18" ht="20.100000000000001" customHeight="1">
      <c r="A137" s="1292"/>
      <c r="B137" s="1331"/>
      <c r="C137" s="1307" t="s">
        <v>15</v>
      </c>
      <c r="D137" s="948" t="s">
        <v>14</v>
      </c>
      <c r="E137" s="9">
        <v>73.206999999999994</v>
      </c>
      <c r="F137" s="9">
        <v>94.303562729731354</v>
      </c>
      <c r="G137" s="147">
        <v>93.656000000000006</v>
      </c>
      <c r="H137" s="958">
        <f t="shared" si="27"/>
        <v>-0.64756272973134799</v>
      </c>
      <c r="I137" s="959">
        <f t="shared" si="28"/>
        <v>-6.8667896629443998E-3</v>
      </c>
      <c r="J137" s="958">
        <f t="shared" si="29"/>
        <v>20.449000000000012</v>
      </c>
      <c r="K137" s="960">
        <f t="shared" si="30"/>
        <v>0.27933121149616857</v>
      </c>
      <c r="L137" s="13" t="e">
        <f>E137+'Март 2013'!L137</f>
        <v>#REF!</v>
      </c>
      <c r="M137" s="13" t="e">
        <f>F137+'Март 2013'!M137</f>
        <v>#REF!</v>
      </c>
      <c r="N137" s="13" t="e">
        <f>G137+'Март 2013'!N137</f>
        <v>#REF!</v>
      </c>
      <c r="O137" s="958" t="e">
        <f t="shared" si="35"/>
        <v>#REF!</v>
      </c>
      <c r="P137" s="959" t="e">
        <f t="shared" si="36"/>
        <v>#REF!</v>
      </c>
      <c r="Q137" s="958" t="e">
        <f t="shared" si="37"/>
        <v>#REF!</v>
      </c>
      <c r="R137" s="961" t="e">
        <f t="shared" si="38"/>
        <v>#REF!</v>
      </c>
    </row>
    <row r="138" spans="1:18" ht="20.100000000000001" customHeight="1">
      <c r="A138" s="1292"/>
      <c r="B138" s="1331"/>
      <c r="C138" s="1308"/>
      <c r="D138" s="948" t="s">
        <v>16</v>
      </c>
      <c r="E138" s="11">
        <f>E137/E136</f>
        <v>0.19072915662525042</v>
      </c>
      <c r="F138" s="11">
        <f>F137/F136</f>
        <v>0.23070540148028884</v>
      </c>
      <c r="G138" s="11">
        <f>G137/G136</f>
        <v>0.21641256475785992</v>
      </c>
      <c r="H138" s="962"/>
      <c r="I138" s="963">
        <f>G138-F138</f>
        <v>-1.4292836722428925E-2</v>
      </c>
      <c r="J138" s="964"/>
      <c r="K138" s="963">
        <f>G138-E138</f>
        <v>2.5683408132609498E-2</v>
      </c>
      <c r="L138" s="19" t="e">
        <f>L137/L136</f>
        <v>#REF!</v>
      </c>
      <c r="M138" s="11" t="e">
        <f>M137/M136</f>
        <v>#REF!</v>
      </c>
      <c r="N138" s="11" t="e">
        <f>N137/N136</f>
        <v>#REF!</v>
      </c>
      <c r="O138" s="962"/>
      <c r="P138" s="963" t="e">
        <f>N138-M138</f>
        <v>#REF!</v>
      </c>
      <c r="Q138" s="964"/>
      <c r="R138" s="965" t="e">
        <f>N138-L138</f>
        <v>#REF!</v>
      </c>
    </row>
    <row r="139" spans="1:18" ht="20.100000000000001" hidden="1" customHeight="1">
      <c r="A139" s="1292"/>
      <c r="B139" s="1331"/>
      <c r="C139" s="1307" t="s">
        <v>17</v>
      </c>
      <c r="D139" s="948" t="s">
        <v>14</v>
      </c>
      <c r="E139" s="9">
        <v>66.061999999999998</v>
      </c>
      <c r="F139" s="9">
        <v>81.834021635750119</v>
      </c>
      <c r="G139" s="9">
        <f>F140*G136</f>
        <v>86.639650210769602</v>
      </c>
      <c r="H139" s="958">
        <f t="shared" si="27"/>
        <v>4.8056285750194832</v>
      </c>
      <c r="I139" s="959">
        <f t="shared" si="28"/>
        <v>5.872409150817158E-2</v>
      </c>
      <c r="J139" s="958">
        <f t="shared" si="29"/>
        <v>20.577650210769605</v>
      </c>
      <c r="K139" s="959">
        <f t="shared" si="30"/>
        <v>0.31148996716371902</v>
      </c>
      <c r="L139" s="18" t="e">
        <f>E139+'Март 2013'!L139</f>
        <v>#REF!</v>
      </c>
      <c r="M139" s="13" t="e">
        <f>F139+'Март 2013'!M139</f>
        <v>#REF!</v>
      </c>
      <c r="N139" s="13" t="e">
        <f>G139+'Март 2013'!N139</f>
        <v>#REF!</v>
      </c>
      <c r="O139" s="958" t="e">
        <f t="shared" si="35"/>
        <v>#REF!</v>
      </c>
      <c r="P139" s="959" t="e">
        <f t="shared" si="36"/>
        <v>#REF!</v>
      </c>
      <c r="Q139" s="958" t="e">
        <f t="shared" si="37"/>
        <v>#REF!</v>
      </c>
      <c r="R139" s="961" t="e">
        <f t="shared" si="38"/>
        <v>#REF!</v>
      </c>
    </row>
    <row r="140" spans="1:18" ht="20.100000000000001" hidden="1" customHeight="1">
      <c r="A140" s="1292"/>
      <c r="B140" s="1331"/>
      <c r="C140" s="1308"/>
      <c r="D140" s="948" t="s">
        <v>16</v>
      </c>
      <c r="E140" s="11">
        <f>E139/E136</f>
        <v>0.17211399927571536</v>
      </c>
      <c r="F140" s="11">
        <f>F139/F136</f>
        <v>0.20019976202097575</v>
      </c>
      <c r="G140" s="11">
        <f>G139/G136</f>
        <v>0.20019976202097575</v>
      </c>
      <c r="H140" s="958">
        <f t="shared" si="27"/>
        <v>0</v>
      </c>
      <c r="I140" s="959">
        <f t="shared" si="28"/>
        <v>0</v>
      </c>
      <c r="J140" s="958">
        <f t="shared" si="29"/>
        <v>2.8085762745260395E-2</v>
      </c>
      <c r="K140" s="959">
        <f t="shared" si="30"/>
        <v>0.16318116401600105</v>
      </c>
      <c r="L140" s="19" t="e">
        <f>L139/L136</f>
        <v>#REF!</v>
      </c>
      <c r="M140" s="11" t="e">
        <f>M139/M136</f>
        <v>#REF!</v>
      </c>
      <c r="N140" s="11" t="e">
        <f>N139/N136</f>
        <v>#REF!</v>
      </c>
      <c r="O140" s="958" t="e">
        <f t="shared" si="35"/>
        <v>#REF!</v>
      </c>
      <c r="P140" s="959" t="e">
        <f t="shared" si="36"/>
        <v>#REF!</v>
      </c>
      <c r="Q140" s="958" t="e">
        <f t="shared" si="37"/>
        <v>#REF!</v>
      </c>
      <c r="R140" s="961" t="e">
        <f t="shared" si="38"/>
        <v>#REF!</v>
      </c>
    </row>
    <row r="141" spans="1:18" ht="20.100000000000001" hidden="1" customHeight="1">
      <c r="A141" s="1292"/>
      <c r="B141" s="1331"/>
      <c r="C141" s="1307" t="s">
        <v>18</v>
      </c>
      <c r="D141" s="948" t="s">
        <v>14</v>
      </c>
      <c r="E141" s="9">
        <f>E137-E139</f>
        <v>7.144999999999996</v>
      </c>
      <c r="F141" s="9">
        <f>F137-F139</f>
        <v>12.469541093981235</v>
      </c>
      <c r="G141" s="9">
        <f>G137-G139</f>
        <v>7.0163497892304036</v>
      </c>
      <c r="H141" s="958">
        <f t="shared" si="27"/>
        <v>-5.4531913047508311</v>
      </c>
      <c r="I141" s="959">
        <f t="shared" si="28"/>
        <v>-0.43732092974800518</v>
      </c>
      <c r="J141" s="958">
        <f t="shared" si="29"/>
        <v>-0.12865021076959238</v>
      </c>
      <c r="K141" s="959">
        <f t="shared" si="30"/>
        <v>-1.8005627819397123E-2</v>
      </c>
      <c r="L141" s="18" t="e">
        <f>E141+'Март 2013'!L141</f>
        <v>#REF!</v>
      </c>
      <c r="M141" s="13" t="e">
        <f>F141+'Март 2013'!M141</f>
        <v>#REF!</v>
      </c>
      <c r="N141" s="13" t="e">
        <f>G141+'Март 2013'!N141</f>
        <v>#REF!</v>
      </c>
      <c r="O141" s="958" t="e">
        <f t="shared" si="35"/>
        <v>#REF!</v>
      </c>
      <c r="P141" s="959" t="e">
        <f t="shared" si="36"/>
        <v>#REF!</v>
      </c>
      <c r="Q141" s="958" t="e">
        <f t="shared" si="37"/>
        <v>#REF!</v>
      </c>
      <c r="R141" s="961" t="e">
        <f t="shared" si="38"/>
        <v>#REF!</v>
      </c>
    </row>
    <row r="142" spans="1:18" ht="20.100000000000001" hidden="1" customHeight="1">
      <c r="A142" s="1292"/>
      <c r="B142" s="1331"/>
      <c r="C142" s="1308"/>
      <c r="D142" s="948" t="s">
        <v>16</v>
      </c>
      <c r="E142" s="11">
        <f>E141/E136</f>
        <v>1.8615157349535068E-2</v>
      </c>
      <c r="F142" s="11">
        <f>F141/F136</f>
        <v>3.0505639459313099E-2</v>
      </c>
      <c r="G142" s="11">
        <f>G141/G136</f>
        <v>1.6212802736884142E-2</v>
      </c>
      <c r="H142" s="958">
        <f t="shared" si="27"/>
        <v>-1.4292836722428957E-2</v>
      </c>
      <c r="I142" s="959">
        <f t="shared" si="28"/>
        <v>-0.46853096593802041</v>
      </c>
      <c r="J142" s="958">
        <f t="shared" si="29"/>
        <v>-2.4023546126509254E-3</v>
      </c>
      <c r="K142" s="959">
        <f t="shared" si="30"/>
        <v>-0.12905368284254265</v>
      </c>
      <c r="L142" s="19" t="e">
        <f>L141/L136</f>
        <v>#REF!</v>
      </c>
      <c r="M142" s="11" t="e">
        <f>M141/M136</f>
        <v>#REF!</v>
      </c>
      <c r="N142" s="11" t="e">
        <f>N141/N136</f>
        <v>#REF!</v>
      </c>
      <c r="O142" s="958" t="e">
        <f t="shared" si="35"/>
        <v>#REF!</v>
      </c>
      <c r="P142" s="959" t="e">
        <f t="shared" si="36"/>
        <v>#REF!</v>
      </c>
      <c r="Q142" s="958" t="e">
        <f t="shared" si="37"/>
        <v>#REF!</v>
      </c>
      <c r="R142" s="961" t="e">
        <f t="shared" si="38"/>
        <v>#REF!</v>
      </c>
    </row>
    <row r="143" spans="1:18" ht="30.75" customHeight="1">
      <c r="A143" s="1292"/>
      <c r="B143" s="1331"/>
      <c r="C143" s="513" t="s">
        <v>111</v>
      </c>
      <c r="D143" s="949" t="s">
        <v>14</v>
      </c>
      <c r="E143" s="613">
        <f>E136-E137</f>
        <v>310.62</v>
      </c>
      <c r="F143" s="613">
        <f>F136-F137</f>
        <v>314.45827000000003</v>
      </c>
      <c r="G143" s="613">
        <f>G144+G145</f>
        <v>339.11</v>
      </c>
      <c r="H143" s="958">
        <f t="shared" si="27"/>
        <v>24.651729999999986</v>
      </c>
      <c r="I143" s="959">
        <f t="shared" si="28"/>
        <v>7.8394281059932E-2</v>
      </c>
      <c r="J143" s="958">
        <f t="shared" si="29"/>
        <v>28.490000000000009</v>
      </c>
      <c r="K143" s="959">
        <f t="shared" si="30"/>
        <v>9.1719786233983677E-2</v>
      </c>
      <c r="L143" s="515" t="e">
        <f>L136-L137</f>
        <v>#REF!</v>
      </c>
      <c r="M143" s="514" t="e">
        <f>M136-M137</f>
        <v>#REF!</v>
      </c>
      <c r="N143" s="514" t="e">
        <f>N136-N137</f>
        <v>#REF!</v>
      </c>
      <c r="O143" s="958" t="e">
        <f t="shared" si="35"/>
        <v>#REF!</v>
      </c>
      <c r="P143" s="959" t="e">
        <f t="shared" si="36"/>
        <v>#REF!</v>
      </c>
      <c r="Q143" s="958" t="e">
        <f t="shared" si="37"/>
        <v>#REF!</v>
      </c>
      <c r="R143" s="961" t="e">
        <f t="shared" si="38"/>
        <v>#REF!</v>
      </c>
    </row>
    <row r="144" spans="1:18" ht="20.100000000000001" customHeight="1">
      <c r="A144" s="1292"/>
      <c r="B144" s="1331"/>
      <c r="C144" s="518" t="s">
        <v>104</v>
      </c>
      <c r="D144" s="948" t="s">
        <v>14</v>
      </c>
      <c r="E144" s="233">
        <v>0</v>
      </c>
      <c r="F144" s="233">
        <v>0</v>
      </c>
      <c r="G144" s="952">
        <v>0</v>
      </c>
      <c r="H144" s="958">
        <f t="shared" si="27"/>
        <v>0</v>
      </c>
      <c r="I144" s="959" t="str">
        <f t="shared" si="28"/>
        <v xml:space="preserve"> </v>
      </c>
      <c r="J144" s="958">
        <f t="shared" si="29"/>
        <v>0</v>
      </c>
      <c r="K144" s="959" t="str">
        <f t="shared" si="30"/>
        <v xml:space="preserve"> </v>
      </c>
      <c r="L144" s="516" t="e">
        <f>E144+'Март 2013'!L144</f>
        <v>#REF!</v>
      </c>
      <c r="M144" s="516" t="e">
        <f>F144+'Март 2013'!M144</f>
        <v>#REF!</v>
      </c>
      <c r="N144" s="516" t="e">
        <f>G144+'Март 2013'!N144</f>
        <v>#REF!</v>
      </c>
      <c r="O144" s="958" t="e">
        <f t="shared" si="35"/>
        <v>#REF!</v>
      </c>
      <c r="P144" s="959" t="e">
        <f t="shared" si="36"/>
        <v>#REF!</v>
      </c>
      <c r="Q144" s="958" t="e">
        <f t="shared" si="37"/>
        <v>#REF!</v>
      </c>
      <c r="R144" s="961" t="e">
        <f t="shared" si="38"/>
        <v>#REF!</v>
      </c>
    </row>
    <row r="145" spans="1:18" ht="33.75" customHeight="1" thickBot="1">
      <c r="A145" s="1293"/>
      <c r="B145" s="1332"/>
      <c r="C145" s="525" t="s">
        <v>106</v>
      </c>
      <c r="D145" s="526" t="s">
        <v>14</v>
      </c>
      <c r="E145" s="611">
        <f>E143-E144</f>
        <v>310.62</v>
      </c>
      <c r="F145" s="611">
        <f>F143-F144</f>
        <v>314.45827000000003</v>
      </c>
      <c r="G145" s="611">
        <v>339.11</v>
      </c>
      <c r="H145" s="966">
        <f t="shared" si="27"/>
        <v>24.651729999999986</v>
      </c>
      <c r="I145" s="967">
        <f t="shared" si="28"/>
        <v>7.8394281059932E-2</v>
      </c>
      <c r="J145" s="966">
        <f t="shared" si="29"/>
        <v>28.490000000000009</v>
      </c>
      <c r="K145" s="967">
        <f t="shared" si="30"/>
        <v>9.1719786233983677E-2</v>
      </c>
      <c r="L145" s="527" t="e">
        <f>E145+'Март 2013'!L145</f>
        <v>#REF!</v>
      </c>
      <c r="M145" s="527" t="e">
        <f>F145+'Март 2013'!M145</f>
        <v>#REF!</v>
      </c>
      <c r="N145" s="527" t="e">
        <f>G145+'Март 2013'!N145</f>
        <v>#REF!</v>
      </c>
      <c r="O145" s="966" t="e">
        <f t="shared" si="35"/>
        <v>#REF!</v>
      </c>
      <c r="P145" s="967" t="e">
        <f t="shared" si="36"/>
        <v>#REF!</v>
      </c>
      <c r="Q145" s="966" t="e">
        <f t="shared" si="37"/>
        <v>#REF!</v>
      </c>
      <c r="R145" s="968" t="e">
        <f t="shared" si="38"/>
        <v>#REF!</v>
      </c>
    </row>
    <row r="146" spans="1:18" ht="20.100000000000001" customHeight="1">
      <c r="A146" s="1291">
        <v>11</v>
      </c>
      <c r="B146" s="1330" t="s">
        <v>88</v>
      </c>
      <c r="C146" s="519" t="s">
        <v>19</v>
      </c>
      <c r="D146" s="519" t="s">
        <v>14</v>
      </c>
      <c r="E146" s="521">
        <f>E126+E136</f>
        <v>4082.3559999999998</v>
      </c>
      <c r="F146" s="520">
        <f>F126+F136</f>
        <v>4040.3146837358527</v>
      </c>
      <c r="G146" s="520">
        <f>G126+G136</f>
        <v>4364.1859999999997</v>
      </c>
      <c r="H146" s="955">
        <f t="shared" si="27"/>
        <v>323.87131626414703</v>
      </c>
      <c r="I146" s="956">
        <f t="shared" si="28"/>
        <v>8.0159923574240358E-2</v>
      </c>
      <c r="J146" s="955">
        <f t="shared" si="29"/>
        <v>281.82999999999993</v>
      </c>
      <c r="K146" s="956">
        <f t="shared" si="30"/>
        <v>6.9036115419625316E-2</v>
      </c>
      <c r="L146" s="522" t="e">
        <f>E146+'Март 2013'!L146</f>
        <v>#REF!</v>
      </c>
      <c r="M146" s="522" t="e">
        <f>F146+'Март 2013'!M146</f>
        <v>#REF!</v>
      </c>
      <c r="N146" s="522" t="e">
        <f>G146+'Март 2013'!N146</f>
        <v>#REF!</v>
      </c>
      <c r="O146" s="955" t="e">
        <f t="shared" si="35"/>
        <v>#REF!</v>
      </c>
      <c r="P146" s="956" t="e">
        <f t="shared" si="36"/>
        <v>#REF!</v>
      </c>
      <c r="Q146" s="955" t="e">
        <f t="shared" si="37"/>
        <v>#REF!</v>
      </c>
      <c r="R146" s="957" t="e">
        <f t="shared" si="38"/>
        <v>#REF!</v>
      </c>
    </row>
    <row r="147" spans="1:18" ht="20.100000000000001" customHeight="1">
      <c r="A147" s="1292"/>
      <c r="B147" s="1331"/>
      <c r="C147" s="1307" t="s">
        <v>15</v>
      </c>
      <c r="D147" s="948" t="s">
        <v>14</v>
      </c>
      <c r="E147" s="9">
        <f>E127+E137</f>
        <v>831.27200000000005</v>
      </c>
      <c r="F147" s="9">
        <f>F127+F137</f>
        <v>850.68619209382234</v>
      </c>
      <c r="G147" s="147">
        <f t="shared" ref="G147" si="39">G127+G137</f>
        <v>920.34699999999998</v>
      </c>
      <c r="H147" s="958">
        <f t="shared" si="27"/>
        <v>69.660807906177638</v>
      </c>
      <c r="I147" s="959">
        <f t="shared" si="28"/>
        <v>8.1887784888948489E-2</v>
      </c>
      <c r="J147" s="958">
        <f t="shared" si="29"/>
        <v>89.074999999999932</v>
      </c>
      <c r="K147" s="960">
        <f t="shared" si="30"/>
        <v>0.10715505875333216</v>
      </c>
      <c r="L147" s="13" t="e">
        <f>E147+'Март 2013'!L147</f>
        <v>#REF!</v>
      </c>
      <c r="M147" s="13" t="e">
        <f>F147+'Март 2013'!M147</f>
        <v>#REF!</v>
      </c>
      <c r="N147" s="13" t="e">
        <f>G147+'Март 2013'!N147</f>
        <v>#REF!</v>
      </c>
      <c r="O147" s="958" t="e">
        <f t="shared" si="35"/>
        <v>#REF!</v>
      </c>
      <c r="P147" s="959" t="e">
        <f t="shared" si="36"/>
        <v>#REF!</v>
      </c>
      <c r="Q147" s="958" t="e">
        <f t="shared" si="37"/>
        <v>#REF!</v>
      </c>
      <c r="R147" s="961" t="e">
        <f t="shared" si="38"/>
        <v>#REF!</v>
      </c>
    </row>
    <row r="148" spans="1:18" ht="20.100000000000001" customHeight="1">
      <c r="A148" s="1292"/>
      <c r="B148" s="1331"/>
      <c r="C148" s="1308"/>
      <c r="D148" s="948" t="s">
        <v>16</v>
      </c>
      <c r="E148" s="11">
        <f>E147/E146</f>
        <v>0.20362555347941241</v>
      </c>
      <c r="F148" s="11">
        <f>F147/F146</f>
        <v>0.21054948900842557</v>
      </c>
      <c r="G148" s="970">
        <f>G147/G146</f>
        <v>0.21088629128089409</v>
      </c>
      <c r="H148" s="962"/>
      <c r="I148" s="963">
        <f>G148-F148</f>
        <v>3.3680227246851713E-4</v>
      </c>
      <c r="J148" s="964"/>
      <c r="K148" s="963">
        <f>G148-E148</f>
        <v>7.2607378014816759E-3</v>
      </c>
      <c r="L148" s="19" t="e">
        <f>L147/L146</f>
        <v>#REF!</v>
      </c>
      <c r="M148" s="11" t="e">
        <f>M147/M146</f>
        <v>#REF!</v>
      </c>
      <c r="N148" s="11" t="e">
        <f>N147/N146</f>
        <v>#REF!</v>
      </c>
      <c r="O148" s="962"/>
      <c r="P148" s="963" t="e">
        <f>N148-M148</f>
        <v>#REF!</v>
      </c>
      <c r="Q148" s="964"/>
      <c r="R148" s="965" t="e">
        <f>N148-L148</f>
        <v>#REF!</v>
      </c>
    </row>
    <row r="149" spans="1:18" ht="20.100000000000001" hidden="1" customHeight="1">
      <c r="A149" s="1292"/>
      <c r="B149" s="1331"/>
      <c r="C149" s="1307" t="s">
        <v>17</v>
      </c>
      <c r="D149" s="948" t="s">
        <v>14</v>
      </c>
      <c r="E149" s="9">
        <f>E129+E139</f>
        <v>825.37599999999998</v>
      </c>
      <c r="F149" s="9">
        <f>F129+F139</f>
        <v>738.20193250336229</v>
      </c>
      <c r="G149" s="9">
        <f>G129+G139</f>
        <v>797.20563617135736</v>
      </c>
      <c r="H149" s="958">
        <f t="shared" si="27"/>
        <v>59.003703667995069</v>
      </c>
      <c r="I149" s="959">
        <f t="shared" si="28"/>
        <v>7.9928947717467974E-2</v>
      </c>
      <c r="J149" s="958">
        <f t="shared" si="29"/>
        <v>-28.170363828642621</v>
      </c>
      <c r="K149" s="959">
        <f t="shared" si="30"/>
        <v>-3.4130340388674518E-2</v>
      </c>
      <c r="L149" s="18" t="e">
        <f>E149+'Март 2013'!L149</f>
        <v>#REF!</v>
      </c>
      <c r="M149" s="13" t="e">
        <f>F149+'Март 2013'!M149</f>
        <v>#REF!</v>
      </c>
      <c r="N149" s="13" t="e">
        <f>G149+'Март 2013'!N149</f>
        <v>#REF!</v>
      </c>
      <c r="O149" s="958" t="e">
        <f t="shared" si="35"/>
        <v>#REF!</v>
      </c>
      <c r="P149" s="959" t="e">
        <f t="shared" si="36"/>
        <v>#REF!</v>
      </c>
      <c r="Q149" s="958" t="e">
        <f t="shared" si="37"/>
        <v>#REF!</v>
      </c>
      <c r="R149" s="961" t="e">
        <f t="shared" si="38"/>
        <v>#REF!</v>
      </c>
    </row>
    <row r="150" spans="1:18" ht="20.100000000000001" hidden="1" customHeight="1">
      <c r="A150" s="1292"/>
      <c r="B150" s="1331"/>
      <c r="C150" s="1308"/>
      <c r="D150" s="948" t="s">
        <v>16</v>
      </c>
      <c r="E150" s="11">
        <f>E149/E146</f>
        <v>0.20218128943188687</v>
      </c>
      <c r="F150" s="11">
        <f>F149/F146</f>
        <v>0.18270901904620665</v>
      </c>
      <c r="G150" s="11">
        <f>G149/G146</f>
        <v>0.18266994948688195</v>
      </c>
      <c r="H150" s="958">
        <f t="shared" si="27"/>
        <v>-3.9069559324700354E-5</v>
      </c>
      <c r="I150" s="959">
        <f t="shared" si="28"/>
        <v>-2.1383486994049135E-4</v>
      </c>
      <c r="J150" s="958">
        <f t="shared" si="29"/>
        <v>-1.9511339945004924E-2</v>
      </c>
      <c r="K150" s="959">
        <f t="shared" si="30"/>
        <v>-9.6504181963772293E-2</v>
      </c>
      <c r="L150" s="19" t="e">
        <f>L149/L146</f>
        <v>#REF!</v>
      </c>
      <c r="M150" s="11" t="e">
        <f>M149/M146</f>
        <v>#REF!</v>
      </c>
      <c r="N150" s="11" t="e">
        <f>N149/N146</f>
        <v>#REF!</v>
      </c>
      <c r="O150" s="958" t="e">
        <f t="shared" si="35"/>
        <v>#REF!</v>
      </c>
      <c r="P150" s="959" t="e">
        <f t="shared" si="36"/>
        <v>#REF!</v>
      </c>
      <c r="Q150" s="958" t="e">
        <f t="shared" si="37"/>
        <v>#REF!</v>
      </c>
      <c r="R150" s="961" t="e">
        <f t="shared" si="38"/>
        <v>#REF!</v>
      </c>
    </row>
    <row r="151" spans="1:18" ht="20.100000000000001" hidden="1" customHeight="1">
      <c r="A151" s="1292"/>
      <c r="B151" s="1331"/>
      <c r="C151" s="1307" t="s">
        <v>18</v>
      </c>
      <c r="D151" s="948" t="s">
        <v>14</v>
      </c>
      <c r="E151" s="9">
        <f>E147-E149</f>
        <v>5.8960000000000719</v>
      </c>
      <c r="F151" s="9">
        <f>F131+F141</f>
        <v>112.48425959046008</v>
      </c>
      <c r="G151" s="9">
        <f>G131+G141</f>
        <v>123.14136382864264</v>
      </c>
      <c r="H151" s="958">
        <f t="shared" si="27"/>
        <v>10.657104238182555</v>
      </c>
      <c r="I151" s="959">
        <f t="shared" si="28"/>
        <v>9.4743071403800186E-2</v>
      </c>
      <c r="J151" s="958">
        <f t="shared" si="29"/>
        <v>117.24536382864257</v>
      </c>
      <c r="K151" s="959">
        <f t="shared" si="30"/>
        <v>19.885577311506299</v>
      </c>
      <c r="L151" s="18" t="e">
        <f>E151+'Март 2013'!L151</f>
        <v>#REF!</v>
      </c>
      <c r="M151" s="13" t="e">
        <f>F151+'Март 2013'!M151</f>
        <v>#REF!</v>
      </c>
      <c r="N151" s="13" t="e">
        <f>G151+'Март 2013'!N151</f>
        <v>#REF!</v>
      </c>
      <c r="O151" s="958" t="e">
        <f t="shared" si="35"/>
        <v>#REF!</v>
      </c>
      <c r="P151" s="959" t="e">
        <f t="shared" si="36"/>
        <v>#REF!</v>
      </c>
      <c r="Q151" s="958" t="e">
        <f t="shared" si="37"/>
        <v>#REF!</v>
      </c>
      <c r="R151" s="961" t="e">
        <f t="shared" si="38"/>
        <v>#REF!</v>
      </c>
    </row>
    <row r="152" spans="1:18" ht="20.100000000000001" hidden="1" customHeight="1">
      <c r="A152" s="1292"/>
      <c r="B152" s="1331"/>
      <c r="C152" s="1308"/>
      <c r="D152" s="948" t="s">
        <v>16</v>
      </c>
      <c r="E152" s="11">
        <f>E151/E146</f>
        <v>1.4442640475255152E-3</v>
      </c>
      <c r="F152" s="11">
        <f>F151/F146</f>
        <v>2.7840469962218929E-2</v>
      </c>
      <c r="G152" s="11">
        <f>G151/G146</f>
        <v>2.8216341794012136E-2</v>
      </c>
      <c r="H152" s="958">
        <f t="shared" si="27"/>
        <v>3.7587183179320707E-4</v>
      </c>
      <c r="I152" s="959">
        <f t="shared" si="28"/>
        <v>1.3500915476760489E-2</v>
      </c>
      <c r="J152" s="958">
        <f t="shared" si="29"/>
        <v>2.6772077746486621E-2</v>
      </c>
      <c r="K152" s="959">
        <f t="shared" si="30"/>
        <v>18.536830430942128</v>
      </c>
      <c r="L152" s="19" t="e">
        <f>L151/L146</f>
        <v>#REF!</v>
      </c>
      <c r="M152" s="11" t="e">
        <f>M151/M146</f>
        <v>#REF!</v>
      </c>
      <c r="N152" s="11" t="e">
        <f>N151/N146</f>
        <v>#REF!</v>
      </c>
      <c r="O152" s="958" t="e">
        <f t="shared" si="35"/>
        <v>#REF!</v>
      </c>
      <c r="P152" s="959" t="e">
        <f t="shared" si="36"/>
        <v>#REF!</v>
      </c>
      <c r="Q152" s="958" t="e">
        <f t="shared" si="37"/>
        <v>#REF!</v>
      </c>
      <c r="R152" s="961" t="e">
        <f t="shared" si="38"/>
        <v>#REF!</v>
      </c>
    </row>
    <row r="153" spans="1:18" ht="30.75" customHeight="1">
      <c r="A153" s="1292"/>
      <c r="B153" s="1331"/>
      <c r="C153" s="513" t="s">
        <v>111</v>
      </c>
      <c r="D153" s="949" t="s">
        <v>14</v>
      </c>
      <c r="E153" s="613">
        <f>E146-E147</f>
        <v>3251.0839999999998</v>
      </c>
      <c r="F153" s="613">
        <f>F146-F147</f>
        <v>3189.6284916420304</v>
      </c>
      <c r="G153" s="613">
        <f>G146-G147</f>
        <v>3443.8389999999999</v>
      </c>
      <c r="H153" s="958">
        <f t="shared" si="27"/>
        <v>254.2105083579695</v>
      </c>
      <c r="I153" s="959">
        <f t="shared" si="28"/>
        <v>7.9699096312969397E-2</v>
      </c>
      <c r="J153" s="958">
        <f t="shared" si="29"/>
        <v>192.75500000000011</v>
      </c>
      <c r="K153" s="959">
        <f t="shared" si="30"/>
        <v>5.9289455455472734E-2</v>
      </c>
      <c r="L153" s="515" t="e">
        <f>L146-L147</f>
        <v>#REF!</v>
      </c>
      <c r="M153" s="514" t="e">
        <f>M146-M147</f>
        <v>#REF!</v>
      </c>
      <c r="N153" s="514" t="e">
        <f>N146-N147</f>
        <v>#REF!</v>
      </c>
      <c r="O153" s="958" t="e">
        <f t="shared" si="35"/>
        <v>#REF!</v>
      </c>
      <c r="P153" s="959" t="e">
        <f t="shared" si="36"/>
        <v>#REF!</v>
      </c>
      <c r="Q153" s="958" t="e">
        <f t="shared" si="37"/>
        <v>#REF!</v>
      </c>
      <c r="R153" s="961" t="e">
        <f t="shared" si="38"/>
        <v>#REF!</v>
      </c>
    </row>
    <row r="154" spans="1:18" ht="20.100000000000001" customHeight="1">
      <c r="A154" s="1292"/>
      <c r="B154" s="1331"/>
      <c r="C154" s="518" t="s">
        <v>104</v>
      </c>
      <c r="D154" s="948" t="s">
        <v>14</v>
      </c>
      <c r="E154" s="233">
        <f>E134+E144</f>
        <v>14.282999999999999</v>
      </c>
      <c r="F154" s="233">
        <f>F134+F144</f>
        <v>18.524999999999999</v>
      </c>
      <c r="G154" s="952">
        <f>G134+G144</f>
        <v>18.001000000000001</v>
      </c>
      <c r="H154" s="958">
        <f t="shared" si="27"/>
        <v>-0.52399999999999736</v>
      </c>
      <c r="I154" s="959">
        <f t="shared" si="28"/>
        <v>-2.8286099865047092E-2</v>
      </c>
      <c r="J154" s="958">
        <f t="shared" si="29"/>
        <v>3.7180000000000017</v>
      </c>
      <c r="K154" s="959">
        <f t="shared" si="30"/>
        <v>0.2603094587971716</v>
      </c>
      <c r="L154" s="516" t="e">
        <f>E154+'Март 2013'!L154</f>
        <v>#REF!</v>
      </c>
      <c r="M154" s="516" t="e">
        <f>F154+'Март 2013'!M154</f>
        <v>#REF!</v>
      </c>
      <c r="N154" s="516" t="e">
        <f>G154+'Март 2013'!N154</f>
        <v>#REF!</v>
      </c>
      <c r="O154" s="958" t="e">
        <f t="shared" si="35"/>
        <v>#REF!</v>
      </c>
      <c r="P154" s="959" t="e">
        <f t="shared" si="36"/>
        <v>#REF!</v>
      </c>
      <c r="Q154" s="958" t="e">
        <f t="shared" si="37"/>
        <v>#REF!</v>
      </c>
      <c r="R154" s="961" t="e">
        <f t="shared" si="38"/>
        <v>#REF!</v>
      </c>
    </row>
    <row r="155" spans="1:18" ht="33.75" customHeight="1" thickBot="1">
      <c r="A155" s="1293"/>
      <c r="B155" s="1332"/>
      <c r="C155" s="525" t="s">
        <v>106</v>
      </c>
      <c r="D155" s="526" t="s">
        <v>14</v>
      </c>
      <c r="E155" s="611">
        <f>E153-E154</f>
        <v>3236.8009999999999</v>
      </c>
      <c r="F155" s="611">
        <f>F153-F154</f>
        <v>3171.1034916420303</v>
      </c>
      <c r="G155" s="611">
        <f>G145+G135</f>
        <v>3425.8380000000002</v>
      </c>
      <c r="H155" s="966">
        <f t="shared" si="27"/>
        <v>254.73450835796984</v>
      </c>
      <c r="I155" s="967">
        <f t="shared" si="28"/>
        <v>8.0329925853686243E-2</v>
      </c>
      <c r="J155" s="966">
        <f t="shared" si="29"/>
        <v>189.03700000000026</v>
      </c>
      <c r="K155" s="967">
        <f t="shared" si="30"/>
        <v>5.8402416459955454E-2</v>
      </c>
      <c r="L155" s="527" t="e">
        <f>E155+'Март 2013'!L155</f>
        <v>#REF!</v>
      </c>
      <c r="M155" s="527" t="e">
        <f>F155+'Март 2013'!M155</f>
        <v>#REF!</v>
      </c>
      <c r="N155" s="527" t="e">
        <f>G155+'Март 2013'!N155</f>
        <v>#REF!</v>
      </c>
      <c r="O155" s="966" t="e">
        <f t="shared" si="35"/>
        <v>#REF!</v>
      </c>
      <c r="P155" s="967" t="e">
        <f t="shared" si="36"/>
        <v>#REF!</v>
      </c>
      <c r="Q155" s="966" t="e">
        <f t="shared" si="37"/>
        <v>#REF!</v>
      </c>
      <c r="R155" s="968" t="e">
        <f t="shared" si="38"/>
        <v>#REF!</v>
      </c>
    </row>
    <row r="156" spans="1:18" ht="20.100000000000001" customHeight="1">
      <c r="A156" s="1291">
        <v>13</v>
      </c>
      <c r="B156" s="1330" t="s">
        <v>11</v>
      </c>
      <c r="C156" s="519" t="s">
        <v>19</v>
      </c>
      <c r="D156" s="519" t="s">
        <v>14</v>
      </c>
      <c r="E156" s="521">
        <v>2892.192</v>
      </c>
      <c r="F156" s="520">
        <v>2740.3430043931012</v>
      </c>
      <c r="G156" s="520">
        <f>G157+G163</f>
        <v>3099.2150000000001</v>
      </c>
      <c r="H156" s="955">
        <f t="shared" si="27"/>
        <v>358.87199560689896</v>
      </c>
      <c r="I156" s="956">
        <f t="shared" si="28"/>
        <v>0.13095878692250706</v>
      </c>
      <c r="J156" s="955">
        <f t="shared" si="29"/>
        <v>207.02300000000014</v>
      </c>
      <c r="K156" s="956">
        <f t="shared" si="30"/>
        <v>7.1579964262400333E-2</v>
      </c>
      <c r="L156" s="522" t="e">
        <f>E156+'Март 2013'!L156</f>
        <v>#REF!</v>
      </c>
      <c r="M156" s="522" t="e">
        <f>F156+'Март 2013'!M156</f>
        <v>#REF!</v>
      </c>
      <c r="N156" s="522" t="e">
        <f>G156+'Март 2013'!N156</f>
        <v>#REF!</v>
      </c>
      <c r="O156" s="955" t="e">
        <f t="shared" si="35"/>
        <v>#REF!</v>
      </c>
      <c r="P156" s="956" t="e">
        <f t="shared" si="36"/>
        <v>#REF!</v>
      </c>
      <c r="Q156" s="955" t="e">
        <f t="shared" si="37"/>
        <v>#REF!</v>
      </c>
      <c r="R156" s="957" t="e">
        <f t="shared" si="38"/>
        <v>#REF!</v>
      </c>
    </row>
    <row r="157" spans="1:18" ht="20.100000000000001" customHeight="1">
      <c r="A157" s="1292"/>
      <c r="B157" s="1331"/>
      <c r="C157" s="1307" t="s">
        <v>15</v>
      </c>
      <c r="D157" s="948" t="s">
        <v>14</v>
      </c>
      <c r="E157" s="9">
        <v>80.046000000000006</v>
      </c>
      <c r="F157" s="9">
        <v>95.807087878646243</v>
      </c>
      <c r="G157" s="147">
        <v>244.3</v>
      </c>
      <c r="H157" s="958">
        <f t="shared" si="27"/>
        <v>148.49291212135375</v>
      </c>
      <c r="I157" s="959">
        <f t="shared" si="28"/>
        <v>1.549915725540493</v>
      </c>
      <c r="J157" s="958">
        <f t="shared" si="29"/>
        <v>164.25400000000002</v>
      </c>
      <c r="K157" s="960">
        <f t="shared" si="30"/>
        <v>2.0519951028158809</v>
      </c>
      <c r="L157" s="13" t="e">
        <f>E157+'Март 2013'!L157</f>
        <v>#REF!</v>
      </c>
      <c r="M157" s="13" t="e">
        <f>F157+'Март 2013'!M157</f>
        <v>#REF!</v>
      </c>
      <c r="N157" s="13" t="e">
        <f>G157+'Март 2013'!N157</f>
        <v>#REF!</v>
      </c>
      <c r="O157" s="958" t="e">
        <f t="shared" si="35"/>
        <v>#REF!</v>
      </c>
      <c r="P157" s="959" t="e">
        <f t="shared" si="36"/>
        <v>#REF!</v>
      </c>
      <c r="Q157" s="958" t="e">
        <f t="shared" si="37"/>
        <v>#REF!</v>
      </c>
      <c r="R157" s="961" t="e">
        <f t="shared" si="38"/>
        <v>#REF!</v>
      </c>
    </row>
    <row r="158" spans="1:18" ht="20.100000000000001" customHeight="1">
      <c r="A158" s="1292"/>
      <c r="B158" s="1331"/>
      <c r="C158" s="1308"/>
      <c r="D158" s="948" t="s">
        <v>16</v>
      </c>
      <c r="E158" s="11">
        <f>E157/E156</f>
        <v>2.7676585786835732E-2</v>
      </c>
      <c r="F158" s="11">
        <f>F157/F156</f>
        <v>3.4961713816502496E-2</v>
      </c>
      <c r="G158" s="970">
        <f>G157/G156</f>
        <v>7.8826412494776898E-2</v>
      </c>
      <c r="H158" s="962"/>
      <c r="I158" s="963">
        <f>G158-F158</f>
        <v>4.3864698678274402E-2</v>
      </c>
      <c r="J158" s="964"/>
      <c r="K158" s="963">
        <f>G158-E158</f>
        <v>5.1149826707941166E-2</v>
      </c>
      <c r="L158" s="19" t="e">
        <f>L157/L156</f>
        <v>#REF!</v>
      </c>
      <c r="M158" s="11" t="e">
        <f>M157/M156</f>
        <v>#REF!</v>
      </c>
      <c r="N158" s="11" t="e">
        <f>N157/N156</f>
        <v>#REF!</v>
      </c>
      <c r="O158" s="962"/>
      <c r="P158" s="963" t="e">
        <f>N158-M158</f>
        <v>#REF!</v>
      </c>
      <c r="Q158" s="964"/>
      <c r="R158" s="965" t="e">
        <f>N158-L158</f>
        <v>#REF!</v>
      </c>
    </row>
    <row r="159" spans="1:18" ht="20.100000000000001" hidden="1" customHeight="1">
      <c r="A159" s="1292"/>
      <c r="B159" s="1331"/>
      <c r="C159" s="1307" t="s">
        <v>17</v>
      </c>
      <c r="D159" s="948" t="s">
        <v>14</v>
      </c>
      <c r="E159" s="9">
        <v>159.24799999999999</v>
      </c>
      <c r="F159" s="9">
        <v>83.138739145933897</v>
      </c>
      <c r="G159" s="9">
        <f>F160*G156</f>
        <v>94.026487570752153</v>
      </c>
      <c r="H159" s="958">
        <f t="shared" si="27"/>
        <v>10.887748424818255</v>
      </c>
      <c r="I159" s="959">
        <f t="shared" si="28"/>
        <v>0.13095878692250709</v>
      </c>
      <c r="J159" s="958">
        <f t="shared" si="29"/>
        <v>-65.221512429247838</v>
      </c>
      <c r="K159" s="959">
        <f t="shared" si="30"/>
        <v>-0.40955938177715162</v>
      </c>
      <c r="L159" s="18" t="e">
        <f>E159+'Март 2013'!L159</f>
        <v>#REF!</v>
      </c>
      <c r="M159" s="13" t="e">
        <f>F159+'Март 2013'!M159</f>
        <v>#REF!</v>
      </c>
      <c r="N159" s="13" t="e">
        <f>G159+'Март 2013'!N159</f>
        <v>#REF!</v>
      </c>
      <c r="O159" s="958" t="e">
        <f t="shared" si="35"/>
        <v>#REF!</v>
      </c>
      <c r="P159" s="959" t="e">
        <f t="shared" si="36"/>
        <v>#REF!</v>
      </c>
      <c r="Q159" s="958" t="e">
        <f t="shared" si="37"/>
        <v>#REF!</v>
      </c>
      <c r="R159" s="961" t="e">
        <f t="shared" si="38"/>
        <v>#REF!</v>
      </c>
    </row>
    <row r="160" spans="1:18" ht="20.100000000000001" hidden="1" customHeight="1">
      <c r="A160" s="1292"/>
      <c r="B160" s="1331"/>
      <c r="C160" s="1308"/>
      <c r="D160" s="948" t="s">
        <v>16</v>
      </c>
      <c r="E160" s="11">
        <f>E159/E156</f>
        <v>5.5061351390225818E-2</v>
      </c>
      <c r="F160" s="11">
        <f>F159/F156</f>
        <v>3.0338807591842498E-2</v>
      </c>
      <c r="G160" s="11">
        <f>G159/G156</f>
        <v>3.0338807591842498E-2</v>
      </c>
      <c r="H160" s="958">
        <f t="shared" si="27"/>
        <v>0</v>
      </c>
      <c r="I160" s="959">
        <f t="shared" si="28"/>
        <v>0</v>
      </c>
      <c r="J160" s="958">
        <f t="shared" si="29"/>
        <v>-2.4722543798383321E-2</v>
      </c>
      <c r="K160" s="959">
        <f t="shared" si="30"/>
        <v>-0.44899994595432191</v>
      </c>
      <c r="L160" s="19" t="e">
        <f>L159/L156</f>
        <v>#REF!</v>
      </c>
      <c r="M160" s="11" t="e">
        <f>M159/M156</f>
        <v>#REF!</v>
      </c>
      <c r="N160" s="11" t="e">
        <f>N159/N156</f>
        <v>#REF!</v>
      </c>
      <c r="O160" s="958" t="e">
        <f t="shared" si="35"/>
        <v>#REF!</v>
      </c>
      <c r="P160" s="959" t="e">
        <f t="shared" si="36"/>
        <v>#REF!</v>
      </c>
      <c r="Q160" s="958" t="e">
        <f t="shared" si="37"/>
        <v>#REF!</v>
      </c>
      <c r="R160" s="961" t="e">
        <f t="shared" si="38"/>
        <v>#REF!</v>
      </c>
    </row>
    <row r="161" spans="1:22" ht="20.100000000000001" hidden="1" customHeight="1">
      <c r="A161" s="1292"/>
      <c r="B161" s="1331"/>
      <c r="C161" s="1307" t="s">
        <v>18</v>
      </c>
      <c r="D161" s="948" t="s">
        <v>14</v>
      </c>
      <c r="E161" s="9">
        <f>E157-E159</f>
        <v>-79.201999999999984</v>
      </c>
      <c r="F161" s="9">
        <f>F157-F159</f>
        <v>12.668348732712346</v>
      </c>
      <c r="G161" s="9">
        <f>G157-G159</f>
        <v>150.27351242924786</v>
      </c>
      <c r="H161" s="958">
        <f t="shared" si="27"/>
        <v>137.6051636965355</v>
      </c>
      <c r="I161" s="959">
        <f t="shared" si="28"/>
        <v>10.862123122740533</v>
      </c>
      <c r="J161" s="958">
        <f t="shared" si="29"/>
        <v>229.47551242924783</v>
      </c>
      <c r="K161" s="959">
        <f t="shared" si="30"/>
        <v>-2.8973449209520954</v>
      </c>
      <c r="L161" s="18" t="e">
        <f>E161+'Март 2013'!L161</f>
        <v>#REF!</v>
      </c>
      <c r="M161" s="13" t="e">
        <f>F161+'Март 2013'!M161</f>
        <v>#REF!</v>
      </c>
      <c r="N161" s="13" t="e">
        <f>G161+'Март 2013'!N161</f>
        <v>#REF!</v>
      </c>
      <c r="O161" s="958" t="e">
        <f t="shared" si="35"/>
        <v>#REF!</v>
      </c>
      <c r="P161" s="959" t="e">
        <f t="shared" si="36"/>
        <v>#REF!</v>
      </c>
      <c r="Q161" s="958" t="e">
        <f t="shared" si="37"/>
        <v>#REF!</v>
      </c>
      <c r="R161" s="961" t="e">
        <f t="shared" si="38"/>
        <v>#REF!</v>
      </c>
    </row>
    <row r="162" spans="1:22" ht="20.100000000000001" hidden="1" customHeight="1">
      <c r="A162" s="1292"/>
      <c r="B162" s="1331"/>
      <c r="C162" s="1308"/>
      <c r="D162" s="948" t="s">
        <v>16</v>
      </c>
      <c r="E162" s="11">
        <f>E161/E156</f>
        <v>-2.7384765603390086E-2</v>
      </c>
      <c r="F162" s="11">
        <f>F161/F156</f>
        <v>4.6229062246599976E-3</v>
      </c>
      <c r="G162" s="11">
        <f>G161/G156</f>
        <v>4.8487604902934404E-2</v>
      </c>
      <c r="H162" s="958">
        <f t="shared" si="27"/>
        <v>4.3864698678274409E-2</v>
      </c>
      <c r="I162" s="959">
        <f t="shared" si="28"/>
        <v>9.4885547200344824</v>
      </c>
      <c r="J162" s="958">
        <f t="shared" si="29"/>
        <v>7.5872370506324491E-2</v>
      </c>
      <c r="K162" s="959">
        <f t="shared" si="30"/>
        <v>-2.7706050730969887</v>
      </c>
      <c r="L162" s="19" t="e">
        <f>L161/L156</f>
        <v>#REF!</v>
      </c>
      <c r="M162" s="11" t="e">
        <f>M161/M156</f>
        <v>#REF!</v>
      </c>
      <c r="N162" s="11" t="e">
        <f>N161/N156</f>
        <v>#REF!</v>
      </c>
      <c r="O162" s="958" t="e">
        <f t="shared" si="35"/>
        <v>#REF!</v>
      </c>
      <c r="P162" s="959" t="e">
        <f t="shared" si="36"/>
        <v>#REF!</v>
      </c>
      <c r="Q162" s="958" t="e">
        <f t="shared" si="37"/>
        <v>#REF!</v>
      </c>
      <c r="R162" s="961" t="e">
        <f t="shared" si="38"/>
        <v>#REF!</v>
      </c>
    </row>
    <row r="163" spans="1:22" ht="30.75" customHeight="1">
      <c r="A163" s="1292"/>
      <c r="B163" s="1331"/>
      <c r="C163" s="513" t="s">
        <v>111</v>
      </c>
      <c r="D163" s="949" t="s">
        <v>14</v>
      </c>
      <c r="E163" s="613">
        <f>E156-E157</f>
        <v>2812.1460000000002</v>
      </c>
      <c r="F163" s="613">
        <f>F156-F157</f>
        <v>2644.535916514455</v>
      </c>
      <c r="G163" s="613">
        <f>G164+G165</f>
        <v>2854.915</v>
      </c>
      <c r="H163" s="958">
        <f t="shared" si="27"/>
        <v>210.37908348554492</v>
      </c>
      <c r="I163" s="959">
        <f t="shared" si="28"/>
        <v>7.9552363865350056E-2</v>
      </c>
      <c r="J163" s="958">
        <f t="shared" si="29"/>
        <v>42.768999999999778</v>
      </c>
      <c r="K163" s="959">
        <f t="shared" si="30"/>
        <v>1.520866982013017E-2</v>
      </c>
      <c r="L163" s="515" t="e">
        <f>L156-L157</f>
        <v>#REF!</v>
      </c>
      <c r="M163" s="514" t="e">
        <f>M156-M157</f>
        <v>#REF!</v>
      </c>
      <c r="N163" s="514" t="e">
        <f>N156-N157</f>
        <v>#REF!</v>
      </c>
      <c r="O163" s="958" t="e">
        <f t="shared" si="35"/>
        <v>#REF!</v>
      </c>
      <c r="P163" s="959" t="e">
        <f t="shared" si="36"/>
        <v>#REF!</v>
      </c>
      <c r="Q163" s="958" t="e">
        <f t="shared" si="37"/>
        <v>#REF!</v>
      </c>
      <c r="R163" s="961" t="e">
        <f t="shared" si="38"/>
        <v>#REF!</v>
      </c>
    </row>
    <row r="164" spans="1:22" ht="20.100000000000001" customHeight="1">
      <c r="A164" s="1292"/>
      <c r="B164" s="1331"/>
      <c r="C164" s="518" t="s">
        <v>104</v>
      </c>
      <c r="D164" s="948" t="s">
        <v>14</v>
      </c>
      <c r="E164" s="233">
        <v>0</v>
      </c>
      <c r="F164" s="233">
        <v>0</v>
      </c>
      <c r="G164" s="952">
        <v>0</v>
      </c>
      <c r="H164" s="958">
        <f t="shared" si="27"/>
        <v>0</v>
      </c>
      <c r="I164" s="959" t="str">
        <f t="shared" si="28"/>
        <v xml:space="preserve"> </v>
      </c>
      <c r="J164" s="958">
        <f t="shared" si="29"/>
        <v>0</v>
      </c>
      <c r="K164" s="959" t="str">
        <f t="shared" si="30"/>
        <v xml:space="preserve"> </v>
      </c>
      <c r="L164" s="516" t="e">
        <f>E164+'Март 2013'!L164</f>
        <v>#REF!</v>
      </c>
      <c r="M164" s="516" t="e">
        <f>F164+'Март 2013'!M164</f>
        <v>#REF!</v>
      </c>
      <c r="N164" s="516" t="e">
        <f>G164+'Март 2013'!N164</f>
        <v>#REF!</v>
      </c>
      <c r="O164" s="958" t="e">
        <f t="shared" si="35"/>
        <v>#REF!</v>
      </c>
      <c r="P164" s="959" t="e">
        <f t="shared" si="36"/>
        <v>#REF!</v>
      </c>
      <c r="Q164" s="958" t="e">
        <f t="shared" si="37"/>
        <v>#REF!</v>
      </c>
      <c r="R164" s="961" t="e">
        <f t="shared" si="38"/>
        <v>#REF!</v>
      </c>
    </row>
    <row r="165" spans="1:22" ht="33.75" customHeight="1" thickBot="1">
      <c r="A165" s="1293"/>
      <c r="B165" s="1332"/>
      <c r="C165" s="525" t="s">
        <v>106</v>
      </c>
      <c r="D165" s="526" t="s">
        <v>14</v>
      </c>
      <c r="E165" s="611">
        <f>E163-E164</f>
        <v>2812.1460000000002</v>
      </c>
      <c r="F165" s="611">
        <f>F163-F164</f>
        <v>2644.535916514455</v>
      </c>
      <c r="G165" s="611">
        <v>2854.915</v>
      </c>
      <c r="H165" s="966">
        <f t="shared" si="27"/>
        <v>210.37908348554492</v>
      </c>
      <c r="I165" s="967">
        <f t="shared" si="28"/>
        <v>7.9552363865350056E-2</v>
      </c>
      <c r="J165" s="966">
        <f t="shared" si="29"/>
        <v>42.768999999999778</v>
      </c>
      <c r="K165" s="967">
        <f t="shared" si="30"/>
        <v>1.520866982013017E-2</v>
      </c>
      <c r="L165" s="527" t="e">
        <f>E165+'Март 2013'!L165</f>
        <v>#REF!</v>
      </c>
      <c r="M165" s="527" t="e">
        <f>F165+'Март 2013'!M165</f>
        <v>#REF!</v>
      </c>
      <c r="N165" s="527" t="e">
        <f>G165+'Март 2013'!N165</f>
        <v>#REF!</v>
      </c>
      <c r="O165" s="966" t="e">
        <f t="shared" si="35"/>
        <v>#REF!</v>
      </c>
      <c r="P165" s="967" t="e">
        <f t="shared" si="36"/>
        <v>#REF!</v>
      </c>
      <c r="Q165" s="966" t="e">
        <f t="shared" si="37"/>
        <v>#REF!</v>
      </c>
      <c r="R165" s="968" t="e">
        <f t="shared" si="38"/>
        <v>#REF!</v>
      </c>
    </row>
    <row r="166" spans="1:22" ht="20.100000000000001" customHeight="1">
      <c r="A166" s="1291">
        <v>14</v>
      </c>
      <c r="B166" s="1330" t="s">
        <v>25</v>
      </c>
      <c r="C166" s="519" t="s">
        <v>19</v>
      </c>
      <c r="D166" s="519" t="s">
        <v>14</v>
      </c>
      <c r="E166" s="521">
        <v>3848.9001689999996</v>
      </c>
      <c r="F166" s="520">
        <v>3823.9651672702657</v>
      </c>
      <c r="G166" s="520">
        <f>G167+G173</f>
        <v>3781.42</v>
      </c>
      <c r="H166" s="955">
        <f t="shared" si="27"/>
        <v>-42.545167270265665</v>
      </c>
      <c r="I166" s="956">
        <f t="shared" si="28"/>
        <v>-1.1125929606894536E-2</v>
      </c>
      <c r="J166" s="955">
        <f t="shared" si="29"/>
        <v>-67.480168999999478</v>
      </c>
      <c r="K166" s="956">
        <f t="shared" si="30"/>
        <v>-1.7532325089515587E-2</v>
      </c>
      <c r="L166" s="522" t="e">
        <f>E166+'Март 2013'!L166</f>
        <v>#REF!</v>
      </c>
      <c r="M166" s="522" t="e">
        <f>F166+'Март 2013'!M166</f>
        <v>#REF!</v>
      </c>
      <c r="N166" s="522" t="e">
        <f>G166+'Март 2013'!N166</f>
        <v>#REF!</v>
      </c>
      <c r="O166" s="955" t="e">
        <f t="shared" si="35"/>
        <v>#REF!</v>
      </c>
      <c r="P166" s="956" t="e">
        <f t="shared" si="36"/>
        <v>#REF!</v>
      </c>
      <c r="Q166" s="955" t="e">
        <f t="shared" si="37"/>
        <v>#REF!</v>
      </c>
      <c r="R166" s="957" t="e">
        <f t="shared" si="38"/>
        <v>#REF!</v>
      </c>
    </row>
    <row r="167" spans="1:22" ht="20.100000000000001" customHeight="1">
      <c r="A167" s="1292"/>
      <c r="B167" s="1331"/>
      <c r="C167" s="1307" t="s">
        <v>15</v>
      </c>
      <c r="D167" s="948" t="s">
        <v>14</v>
      </c>
      <c r="E167" s="9">
        <v>673.45399999999995</v>
      </c>
      <c r="F167" s="9">
        <v>648.51899827026591</v>
      </c>
      <c r="G167" s="147">
        <v>405.55700000000002</v>
      </c>
      <c r="H167" s="958">
        <f t="shared" si="27"/>
        <v>-242.96199827026589</v>
      </c>
      <c r="I167" s="959">
        <f t="shared" si="28"/>
        <v>-0.3746412964281628</v>
      </c>
      <c r="J167" s="958">
        <f t="shared" si="29"/>
        <v>-267.89699999999993</v>
      </c>
      <c r="K167" s="960">
        <f t="shared" si="30"/>
        <v>-0.39779554357090458</v>
      </c>
      <c r="L167" s="13" t="e">
        <f>E167+'Март 2013'!L167</f>
        <v>#REF!</v>
      </c>
      <c r="M167" s="13" t="e">
        <f>F167+'Март 2013'!M167</f>
        <v>#REF!</v>
      </c>
      <c r="N167" s="13" t="e">
        <f>G167+'Март 2013'!N167</f>
        <v>#REF!</v>
      </c>
      <c r="O167" s="958" t="e">
        <f t="shared" si="35"/>
        <v>#REF!</v>
      </c>
      <c r="P167" s="959" t="e">
        <f t="shared" si="36"/>
        <v>#REF!</v>
      </c>
      <c r="Q167" s="958" t="e">
        <f t="shared" si="37"/>
        <v>#REF!</v>
      </c>
      <c r="R167" s="961" t="e">
        <f t="shared" si="38"/>
        <v>#REF!</v>
      </c>
    </row>
    <row r="168" spans="1:22" ht="20.100000000000001" customHeight="1">
      <c r="A168" s="1292"/>
      <c r="B168" s="1331"/>
      <c r="C168" s="1308"/>
      <c r="D168" s="948" t="s">
        <v>16</v>
      </c>
      <c r="E168" s="11">
        <f>E167/E166</f>
        <v>0.17497310151719864</v>
      </c>
      <c r="F168" s="11">
        <f>F167/F166</f>
        <v>0.16959333307243765</v>
      </c>
      <c r="G168" s="11">
        <f>G167/G166</f>
        <v>0.10724992198697844</v>
      </c>
      <c r="H168" s="962"/>
      <c r="I168" s="963">
        <f>G168-F168</f>
        <v>-6.2343411085459211E-2</v>
      </c>
      <c r="J168" s="964"/>
      <c r="K168" s="963">
        <f>G168-E168</f>
        <v>-6.7723179530220196E-2</v>
      </c>
      <c r="L168" s="19" t="e">
        <f>L167/L166</f>
        <v>#REF!</v>
      </c>
      <c r="M168" s="11" t="e">
        <f>M167/M166</f>
        <v>#REF!</v>
      </c>
      <c r="N168" s="11" t="e">
        <f>N167/N166</f>
        <v>#REF!</v>
      </c>
      <c r="O168" s="962"/>
      <c r="P168" s="963" t="e">
        <f>N168-M168</f>
        <v>#REF!</v>
      </c>
      <c r="Q168" s="964"/>
      <c r="R168" s="965" t="e">
        <f>N168-L168</f>
        <v>#REF!</v>
      </c>
    </row>
    <row r="169" spans="1:22" ht="20.100000000000001" hidden="1" customHeight="1">
      <c r="A169" s="1292"/>
      <c r="B169" s="1331"/>
      <c r="C169" s="1307" t="s">
        <v>17</v>
      </c>
      <c r="D169" s="948" t="s">
        <v>14</v>
      </c>
      <c r="E169" s="9">
        <v>456.233</v>
      </c>
      <c r="F169" s="9">
        <v>562.76683721634322</v>
      </c>
      <c r="G169" s="9">
        <f>F170*G166</f>
        <v>556.5055330003795</v>
      </c>
      <c r="H169" s="958">
        <f t="shared" si="27"/>
        <v>-6.2613042159637189</v>
      </c>
      <c r="I169" s="959">
        <f t="shared" si="28"/>
        <v>-1.112592960689455E-2</v>
      </c>
      <c r="J169" s="958">
        <f t="shared" si="29"/>
        <v>100.2725330003795</v>
      </c>
      <c r="K169" s="959">
        <f t="shared" si="30"/>
        <v>0.21978360399265176</v>
      </c>
      <c r="L169" s="18" t="e">
        <f>E169+'Март 2013'!L169</f>
        <v>#REF!</v>
      </c>
      <c r="M169" s="13" t="e">
        <f>F169+'Март 2013'!M169</f>
        <v>#REF!</v>
      </c>
      <c r="N169" s="13" t="e">
        <f>G169+'Март 2013'!N169</f>
        <v>#REF!</v>
      </c>
      <c r="O169" s="958" t="e">
        <f t="shared" si="35"/>
        <v>#REF!</v>
      </c>
      <c r="P169" s="959" t="e">
        <f t="shared" si="36"/>
        <v>#REF!</v>
      </c>
      <c r="Q169" s="958" t="e">
        <f t="shared" si="37"/>
        <v>#REF!</v>
      </c>
      <c r="R169" s="961" t="e">
        <f t="shared" si="38"/>
        <v>#REF!</v>
      </c>
    </row>
    <row r="170" spans="1:22" ht="20.100000000000001" hidden="1" customHeight="1">
      <c r="A170" s="1292"/>
      <c r="B170" s="1331"/>
      <c r="C170" s="1308"/>
      <c r="D170" s="948" t="s">
        <v>16</v>
      </c>
      <c r="E170" s="11">
        <f>E169/E166</f>
        <v>0.11853594013027778</v>
      </c>
      <c r="F170" s="11">
        <f>F169/F166</f>
        <v>0.14716840049515248</v>
      </c>
      <c r="G170" s="11">
        <f>G169/G166</f>
        <v>0.14716840049515248</v>
      </c>
      <c r="H170" s="958">
        <f t="shared" si="27"/>
        <v>0</v>
      </c>
      <c r="I170" s="959">
        <f t="shared" si="28"/>
        <v>0</v>
      </c>
      <c r="J170" s="958">
        <f t="shared" si="29"/>
        <v>2.8632460364874698E-2</v>
      </c>
      <c r="K170" s="959">
        <f t="shared" si="30"/>
        <v>0.2415508775937997</v>
      </c>
      <c r="L170" s="19" t="e">
        <f>L169/L166</f>
        <v>#REF!</v>
      </c>
      <c r="M170" s="11" t="e">
        <f>M169/M166</f>
        <v>#REF!</v>
      </c>
      <c r="N170" s="11" t="e">
        <f>N169/N166</f>
        <v>#REF!</v>
      </c>
      <c r="O170" s="958" t="e">
        <f t="shared" si="35"/>
        <v>#REF!</v>
      </c>
      <c r="P170" s="959" t="e">
        <f t="shared" si="36"/>
        <v>#REF!</v>
      </c>
      <c r="Q170" s="958" t="e">
        <f t="shared" si="37"/>
        <v>#REF!</v>
      </c>
      <c r="R170" s="961" t="e">
        <f t="shared" si="38"/>
        <v>#REF!</v>
      </c>
    </row>
    <row r="171" spans="1:22" ht="20.100000000000001" hidden="1" customHeight="1">
      <c r="A171" s="1292"/>
      <c r="B171" s="1331"/>
      <c r="C171" s="1307" t="s">
        <v>18</v>
      </c>
      <c r="D171" s="948" t="s">
        <v>14</v>
      </c>
      <c r="E171" s="9">
        <f>E167-E169</f>
        <v>217.22099999999995</v>
      </c>
      <c r="F171" s="9">
        <f>F167-F169</f>
        <v>85.752161053922691</v>
      </c>
      <c r="G171" s="9">
        <f>G167-G169</f>
        <v>-150.94853300037948</v>
      </c>
      <c r="H171" s="958">
        <f t="shared" si="27"/>
        <v>-236.70069405430218</v>
      </c>
      <c r="I171" s="959">
        <f t="shared" si="28"/>
        <v>-2.7602883839330881</v>
      </c>
      <c r="J171" s="958">
        <f t="shared" si="29"/>
        <v>-368.16953300037943</v>
      </c>
      <c r="K171" s="959">
        <f t="shared" si="30"/>
        <v>-1.6949076424488403</v>
      </c>
      <c r="L171" s="18" t="e">
        <f>E171+'Март 2013'!L171</f>
        <v>#REF!</v>
      </c>
      <c r="M171" s="13" t="e">
        <f>F171+'Март 2013'!M171</f>
        <v>#REF!</v>
      </c>
      <c r="N171" s="13" t="e">
        <f>G171+'Март 2013'!N171</f>
        <v>#REF!</v>
      </c>
      <c r="O171" s="958" t="e">
        <f t="shared" si="35"/>
        <v>#REF!</v>
      </c>
      <c r="P171" s="959" t="e">
        <f t="shared" si="36"/>
        <v>#REF!</v>
      </c>
      <c r="Q171" s="958" t="e">
        <f t="shared" si="37"/>
        <v>#REF!</v>
      </c>
      <c r="R171" s="961" t="e">
        <f t="shared" si="38"/>
        <v>#REF!</v>
      </c>
    </row>
    <row r="172" spans="1:22" ht="20.100000000000001" hidden="1" customHeight="1">
      <c r="A172" s="1292"/>
      <c r="B172" s="1331"/>
      <c r="C172" s="1308"/>
      <c r="D172" s="948" t="s">
        <v>16</v>
      </c>
      <c r="E172" s="11">
        <f>E171/E166</f>
        <v>5.6437161386920863E-2</v>
      </c>
      <c r="F172" s="11">
        <f>F171/F166</f>
        <v>2.2424932577285162E-2</v>
      </c>
      <c r="G172" s="11">
        <f>G171/G166</f>
        <v>-3.9918478508174038E-2</v>
      </c>
      <c r="H172" s="958">
        <f t="shared" si="27"/>
        <v>-6.2343411085459197E-2</v>
      </c>
      <c r="I172" s="959">
        <f t="shared" si="28"/>
        <v>-2.7800935797955786</v>
      </c>
      <c r="J172" s="958">
        <f t="shared" si="29"/>
        <v>-9.6355639895094908E-2</v>
      </c>
      <c r="K172" s="959">
        <f t="shared" si="30"/>
        <v>-1.7073084033142927</v>
      </c>
      <c r="L172" s="19" t="e">
        <f>L171/L166</f>
        <v>#REF!</v>
      </c>
      <c r="M172" s="11" t="e">
        <f>M171/M166</f>
        <v>#REF!</v>
      </c>
      <c r="N172" s="11" t="e">
        <f>N171/N166</f>
        <v>#REF!</v>
      </c>
      <c r="O172" s="958" t="e">
        <f t="shared" si="35"/>
        <v>#REF!</v>
      </c>
      <c r="P172" s="959" t="e">
        <f t="shared" si="36"/>
        <v>#REF!</v>
      </c>
      <c r="Q172" s="958" t="e">
        <f t="shared" si="37"/>
        <v>#REF!</v>
      </c>
      <c r="R172" s="961" t="e">
        <f t="shared" si="38"/>
        <v>#REF!</v>
      </c>
    </row>
    <row r="173" spans="1:22" ht="30.75" customHeight="1">
      <c r="A173" s="1292"/>
      <c r="B173" s="1331"/>
      <c r="C173" s="513" t="s">
        <v>111</v>
      </c>
      <c r="D173" s="949" t="s">
        <v>14</v>
      </c>
      <c r="E173" s="613">
        <f>E166-E167</f>
        <v>3175.4461689999998</v>
      </c>
      <c r="F173" s="613">
        <f>F166-F167</f>
        <v>3175.4461689999998</v>
      </c>
      <c r="G173" s="613">
        <f>G174+G175</f>
        <v>3375.8629999999998</v>
      </c>
      <c r="H173" s="958">
        <f t="shared" si="27"/>
        <v>200.416831</v>
      </c>
      <c r="I173" s="959">
        <f t="shared" si="28"/>
        <v>6.3114542125308509E-2</v>
      </c>
      <c r="J173" s="958">
        <f t="shared" si="29"/>
        <v>200.416831</v>
      </c>
      <c r="K173" s="959">
        <f t="shared" si="30"/>
        <v>6.3114542125308509E-2</v>
      </c>
      <c r="L173" s="515" t="e">
        <f>L166-L167</f>
        <v>#REF!</v>
      </c>
      <c r="M173" s="514" t="e">
        <f>M166-M167</f>
        <v>#REF!</v>
      </c>
      <c r="N173" s="514" t="e">
        <f>N166-N167</f>
        <v>#REF!</v>
      </c>
      <c r="O173" s="958" t="e">
        <f t="shared" si="35"/>
        <v>#REF!</v>
      </c>
      <c r="P173" s="959" t="e">
        <f t="shared" si="36"/>
        <v>#REF!</v>
      </c>
      <c r="Q173" s="958" t="e">
        <f t="shared" si="37"/>
        <v>#REF!</v>
      </c>
      <c r="R173" s="961" t="e">
        <f t="shared" si="38"/>
        <v>#REF!</v>
      </c>
    </row>
    <row r="174" spans="1:22" ht="20.100000000000001" customHeight="1">
      <c r="A174" s="1292"/>
      <c r="B174" s="1331"/>
      <c r="C174" s="518" t="s">
        <v>104</v>
      </c>
      <c r="D174" s="948" t="s">
        <v>14</v>
      </c>
      <c r="E174" s="233">
        <v>0</v>
      </c>
      <c r="F174" s="233">
        <v>0</v>
      </c>
      <c r="G174" s="952">
        <v>0</v>
      </c>
      <c r="H174" s="958">
        <f>G174-F174</f>
        <v>0</v>
      </c>
      <c r="I174" s="959" t="str">
        <f t="shared" si="28"/>
        <v xml:space="preserve"> </v>
      </c>
      <c r="J174" s="958">
        <f t="shared" si="29"/>
        <v>0</v>
      </c>
      <c r="K174" s="959" t="str">
        <f t="shared" si="30"/>
        <v xml:space="preserve"> </v>
      </c>
      <c r="L174" s="516" t="e">
        <f>E174+'Март 2013'!L174</f>
        <v>#REF!</v>
      </c>
      <c r="M174" s="516" t="e">
        <f>F174+'Март 2013'!M174</f>
        <v>#REF!</v>
      </c>
      <c r="N174" s="516" t="e">
        <f>G174+'Март 2013'!N174</f>
        <v>#REF!</v>
      </c>
      <c r="O174" s="958" t="e">
        <f t="shared" si="35"/>
        <v>#REF!</v>
      </c>
      <c r="P174" s="959" t="e">
        <f t="shared" si="36"/>
        <v>#REF!</v>
      </c>
      <c r="Q174" s="958" t="e">
        <f t="shared" si="37"/>
        <v>#REF!</v>
      </c>
      <c r="R174" s="961" t="e">
        <f t="shared" si="38"/>
        <v>#REF!</v>
      </c>
    </row>
    <row r="175" spans="1:22" ht="33.75" customHeight="1" thickBot="1">
      <c r="A175" s="1293"/>
      <c r="B175" s="1332"/>
      <c r="C175" s="525" t="s">
        <v>106</v>
      </c>
      <c r="D175" s="526" t="s">
        <v>14</v>
      </c>
      <c r="E175" s="611">
        <f>E173-E174</f>
        <v>3175.4461689999998</v>
      </c>
      <c r="F175" s="611">
        <f>F173-F174</f>
        <v>3175.4461689999998</v>
      </c>
      <c r="G175" s="611">
        <v>3375.8629999999998</v>
      </c>
      <c r="H175" s="966">
        <f t="shared" si="27"/>
        <v>200.416831</v>
      </c>
      <c r="I175" s="967">
        <f t="shared" si="28"/>
        <v>6.3114542125308509E-2</v>
      </c>
      <c r="J175" s="966">
        <f t="shared" si="29"/>
        <v>200.416831</v>
      </c>
      <c r="K175" s="967">
        <f t="shared" si="30"/>
        <v>6.3114542125308509E-2</v>
      </c>
      <c r="L175" s="527" t="e">
        <f>E175+'Март 2013'!L175</f>
        <v>#REF!</v>
      </c>
      <c r="M175" s="527" t="e">
        <f>F175+'Март 2013'!M175</f>
        <v>#REF!</v>
      </c>
      <c r="N175" s="527" t="e">
        <f>G175+'Март 2013'!N175</f>
        <v>#REF!</v>
      </c>
      <c r="O175" s="966" t="e">
        <f t="shared" si="35"/>
        <v>#REF!</v>
      </c>
      <c r="P175" s="967" t="e">
        <f t="shared" si="36"/>
        <v>#REF!</v>
      </c>
      <c r="Q175" s="966" t="e">
        <f t="shared" si="37"/>
        <v>#REF!</v>
      </c>
      <c r="R175" s="968" t="e">
        <f t="shared" si="38"/>
        <v>#REF!</v>
      </c>
    </row>
    <row r="176" spans="1:22" ht="20.100000000000001" customHeight="1">
      <c r="A176" s="1291"/>
      <c r="B176" s="1291" t="s">
        <v>34</v>
      </c>
      <c r="C176" s="519" t="s">
        <v>19</v>
      </c>
      <c r="D176" s="519" t="s">
        <v>14</v>
      </c>
      <c r="E176" s="521">
        <f t="shared" ref="E176:G177" si="40">E6+E16+E26+E36+E56+E66+E76+E86+E96+E106+E126+E136+E156+E166</f>
        <v>115444.25916900001</v>
      </c>
      <c r="F176" s="520">
        <f t="shared" si="40"/>
        <v>116615.80894737506</v>
      </c>
      <c r="G176" s="520">
        <f t="shared" si="40"/>
        <v>119948.79699999999</v>
      </c>
      <c r="H176" s="955">
        <f t="shared" si="27"/>
        <v>3332.9880526249326</v>
      </c>
      <c r="I176" s="956">
        <f t="shared" si="28"/>
        <v>2.8580928115235237E-2</v>
      </c>
      <c r="J176" s="955">
        <f t="shared" si="29"/>
        <v>4504.5378309999796</v>
      </c>
      <c r="K176" s="956">
        <f t="shared" si="30"/>
        <v>3.9019158366339735E-2</v>
      </c>
      <c r="L176" s="522" t="e">
        <f>E176+'Март 2013'!L176</f>
        <v>#REF!</v>
      </c>
      <c r="M176" s="522" t="e">
        <f>F176+'Март 2013'!M176</f>
        <v>#REF!</v>
      </c>
      <c r="N176" s="522" t="e">
        <f>G176+'Март 2013'!N176</f>
        <v>#REF!</v>
      </c>
      <c r="O176" s="955" t="e">
        <f t="shared" si="35"/>
        <v>#REF!</v>
      </c>
      <c r="P176" s="956" t="e">
        <f t="shared" si="36"/>
        <v>#REF!</v>
      </c>
      <c r="Q176" s="955" t="e">
        <f t="shared" si="37"/>
        <v>#REF!</v>
      </c>
      <c r="R176" s="957" t="e">
        <f t="shared" si="38"/>
        <v>#REF!</v>
      </c>
      <c r="S176" s="520">
        <v>120726.792</v>
      </c>
      <c r="T176" s="950">
        <f>G176-S176</f>
        <v>-777.9950000000099</v>
      </c>
      <c r="U176">
        <v>778.01599999999996</v>
      </c>
      <c r="V176" s="950">
        <f>T176+U176</f>
        <v>2.0999999990067408E-2</v>
      </c>
    </row>
    <row r="177" spans="1:18" ht="20.100000000000001" customHeight="1">
      <c r="A177" s="1292"/>
      <c r="B177" s="1292"/>
      <c r="C177" s="1307" t="s">
        <v>15</v>
      </c>
      <c r="D177" s="948" t="s">
        <v>14</v>
      </c>
      <c r="E177" s="9">
        <f t="shared" si="40"/>
        <v>10763.581</v>
      </c>
      <c r="F177" s="9">
        <f t="shared" si="40"/>
        <v>11887.165981021895</v>
      </c>
      <c r="G177" s="147">
        <f t="shared" si="40"/>
        <v>8843.987000000001</v>
      </c>
      <c r="H177" s="958">
        <f t="shared" ref="H177:H185" si="41">G177-F177</f>
        <v>-3043.1789810218943</v>
      </c>
      <c r="I177" s="959">
        <f t="shared" ref="I177:I185" si="42">IF(F177=0," ",H177/F177)</f>
        <v>-0.25600542516865604</v>
      </c>
      <c r="J177" s="958">
        <f t="shared" ref="J177:J185" si="43">G177-E177</f>
        <v>-1919.5939999999991</v>
      </c>
      <c r="K177" s="960">
        <f t="shared" ref="K177:K185" si="44">IF(E177=0," ",J177/E177)</f>
        <v>-0.1783415760981405</v>
      </c>
      <c r="L177" s="13" t="e">
        <f>E177+'Март 2013'!L177</f>
        <v>#REF!</v>
      </c>
      <c r="M177" s="13" t="e">
        <f>F177+'Март 2013'!M177</f>
        <v>#REF!</v>
      </c>
      <c r="N177" s="13" t="e">
        <f>G177+'Март 2013'!N177</f>
        <v>#REF!</v>
      </c>
      <c r="O177" s="958" t="e">
        <f t="shared" si="35"/>
        <v>#REF!</v>
      </c>
      <c r="P177" s="959" t="e">
        <f t="shared" si="36"/>
        <v>#REF!</v>
      </c>
      <c r="Q177" s="958" t="e">
        <f t="shared" si="37"/>
        <v>#REF!</v>
      </c>
      <c r="R177" s="961" t="e">
        <f t="shared" si="38"/>
        <v>#REF!</v>
      </c>
    </row>
    <row r="178" spans="1:18" ht="20.100000000000001" customHeight="1">
      <c r="A178" s="1292"/>
      <c r="B178" s="1292"/>
      <c r="C178" s="1308"/>
      <c r="D178" s="948" t="s">
        <v>16</v>
      </c>
      <c r="E178" s="11">
        <f>E177/E176</f>
        <v>9.3236173695247032E-2</v>
      </c>
      <c r="F178" s="11">
        <f>F177/F176</f>
        <v>0.10193442971686788</v>
      </c>
      <c r="G178" s="11">
        <f>G177/G176</f>
        <v>7.3731352220231111E-2</v>
      </c>
      <c r="H178" s="962"/>
      <c r="I178" s="963">
        <f>G178-F178</f>
        <v>-2.8203077496636766E-2</v>
      </c>
      <c r="J178" s="964"/>
      <c r="K178" s="963">
        <f>G178-E178</f>
        <v>-1.9504821475015921E-2</v>
      </c>
      <c r="L178" s="19" t="e">
        <f>L177/L176</f>
        <v>#REF!</v>
      </c>
      <c r="M178" s="11" t="e">
        <f>M177/M176</f>
        <v>#REF!</v>
      </c>
      <c r="N178" s="11" t="e">
        <f>N177/N176</f>
        <v>#REF!</v>
      </c>
      <c r="O178" s="962"/>
      <c r="P178" s="963" t="e">
        <f>N178-M178</f>
        <v>#REF!</v>
      </c>
      <c r="Q178" s="964"/>
      <c r="R178" s="965" t="e">
        <f>N178-L178</f>
        <v>#REF!</v>
      </c>
    </row>
    <row r="179" spans="1:18" ht="20.100000000000001" hidden="1" customHeight="1">
      <c r="A179" s="1292"/>
      <c r="B179" s="1292"/>
      <c r="C179" s="1307" t="s">
        <v>17</v>
      </c>
      <c r="D179" s="948" t="s">
        <v>14</v>
      </c>
      <c r="E179" s="9">
        <f>E9+E19+E29+E39+E59+E69+E79+E89+E99+E109+E129+E139+E159+E169</f>
        <v>12900.034000000001</v>
      </c>
      <c r="F179" s="9">
        <f>F9+F19+F29+F39+F59+F69+F79+F89+F99+F109+F129+F139+F159+F169</f>
        <v>10315.353629497702</v>
      </c>
      <c r="G179" s="9">
        <f>G9+G19+G29+G39+G59+G69+G79+G89+G99+G109+G129+G139+G159+G169</f>
        <v>10613.592548977136</v>
      </c>
      <c r="H179" s="958">
        <f t="shared" si="41"/>
        <v>298.23891947943412</v>
      </c>
      <c r="I179" s="959">
        <f t="shared" si="42"/>
        <v>2.891213720745283E-2</v>
      </c>
      <c r="J179" s="958">
        <f t="shared" si="43"/>
        <v>-2286.4414510228653</v>
      </c>
      <c r="K179" s="959">
        <f t="shared" si="44"/>
        <v>-0.17724305618286471</v>
      </c>
      <c r="L179" s="18" t="e">
        <f>E179+'Март 2013'!L179</f>
        <v>#REF!</v>
      </c>
      <c r="M179" s="13" t="e">
        <f>F179+'Март 2013'!M179</f>
        <v>#REF!</v>
      </c>
      <c r="N179" s="13" t="e">
        <f>G179+'Март 2013'!N179</f>
        <v>#REF!</v>
      </c>
      <c r="O179" s="958" t="e">
        <f t="shared" si="35"/>
        <v>#REF!</v>
      </c>
      <c r="P179" s="959" t="e">
        <f t="shared" si="36"/>
        <v>#REF!</v>
      </c>
      <c r="Q179" s="958" t="e">
        <f t="shared" si="37"/>
        <v>#REF!</v>
      </c>
      <c r="R179" s="961" t="e">
        <f t="shared" si="38"/>
        <v>#REF!</v>
      </c>
    </row>
    <row r="180" spans="1:18" ht="20.100000000000001" hidden="1" customHeight="1">
      <c r="A180" s="1292"/>
      <c r="B180" s="1292"/>
      <c r="C180" s="1308"/>
      <c r="D180" s="948" t="s">
        <v>16</v>
      </c>
      <c r="E180" s="11">
        <f>E179/E176</f>
        <v>0.11174253352100871</v>
      </c>
      <c r="F180" s="11">
        <f>F179/F176</f>
        <v>8.8455876802712802E-2</v>
      </c>
      <c r="G180" s="11">
        <f>G179/G176</f>
        <v>8.8484360113900415E-2</v>
      </c>
      <c r="H180" s="958">
        <f t="shared" si="41"/>
        <v>2.8483311187613158E-5</v>
      </c>
      <c r="I180" s="959">
        <f t="shared" si="42"/>
        <v>3.2200586571699239E-4</v>
      </c>
      <c r="J180" s="958">
        <f t="shared" si="43"/>
        <v>-2.3258173407108299E-2</v>
      </c>
      <c r="K180" s="959">
        <f t="shared" si="44"/>
        <v>-0.20814073812578743</v>
      </c>
      <c r="L180" s="19" t="e">
        <f>L179/L176</f>
        <v>#REF!</v>
      </c>
      <c r="M180" s="11" t="e">
        <f>M179/M176</f>
        <v>#REF!</v>
      </c>
      <c r="N180" s="11" t="e">
        <f>N179/N176</f>
        <v>#REF!</v>
      </c>
      <c r="O180" s="958" t="e">
        <f t="shared" si="35"/>
        <v>#REF!</v>
      </c>
      <c r="P180" s="959" t="e">
        <f t="shared" si="36"/>
        <v>#REF!</v>
      </c>
      <c r="Q180" s="958" t="e">
        <f t="shared" si="37"/>
        <v>#REF!</v>
      </c>
      <c r="R180" s="961" t="e">
        <f t="shared" si="38"/>
        <v>#REF!</v>
      </c>
    </row>
    <row r="181" spans="1:18" ht="20.100000000000001" hidden="1" customHeight="1">
      <c r="A181" s="1292"/>
      <c r="B181" s="1292"/>
      <c r="C181" s="1307" t="s">
        <v>18</v>
      </c>
      <c r="D181" s="948" t="s">
        <v>14</v>
      </c>
      <c r="E181" s="9">
        <f>E11+E21+E31+E41+E61+E71+E81+E91+E101+E111+E131+E141+E161+E171</f>
        <v>-2136.4529999999995</v>
      </c>
      <c r="F181" s="9">
        <f>F11+F21+F31+F41+F61+F71+F81+F91+F101+F111+F131+F141+F161+F171</f>
        <v>1571.812351524193</v>
      </c>
      <c r="G181" s="9">
        <f>G11+G21+G31+G41+G61+G71+G81+G91+G101+G111+G131+G141+G161+G171</f>
        <v>-1769.6055489771336</v>
      </c>
      <c r="H181" s="958">
        <f t="shared" si="41"/>
        <v>-3341.4179005013266</v>
      </c>
      <c r="I181" s="959">
        <f t="shared" si="42"/>
        <v>-2.125837665839144</v>
      </c>
      <c r="J181" s="958">
        <f t="shared" si="43"/>
        <v>366.84745102286593</v>
      </c>
      <c r="K181" s="959">
        <f t="shared" si="44"/>
        <v>-0.17170864560225102</v>
      </c>
      <c r="L181" s="18" t="e">
        <f>E181+'Март 2013'!L181</f>
        <v>#REF!</v>
      </c>
      <c r="M181" s="13" t="e">
        <f>F181+'Март 2013'!M181</f>
        <v>#REF!</v>
      </c>
      <c r="N181" s="13" t="e">
        <f>G181+'Март 2013'!N181</f>
        <v>#REF!</v>
      </c>
      <c r="O181" s="958" t="e">
        <f t="shared" si="35"/>
        <v>#REF!</v>
      </c>
      <c r="P181" s="959" t="e">
        <f t="shared" si="36"/>
        <v>#REF!</v>
      </c>
      <c r="Q181" s="958" t="e">
        <f t="shared" si="37"/>
        <v>#REF!</v>
      </c>
      <c r="R181" s="961" t="e">
        <f t="shared" si="38"/>
        <v>#REF!</v>
      </c>
    </row>
    <row r="182" spans="1:18" ht="20.100000000000001" hidden="1" customHeight="1">
      <c r="A182" s="1292"/>
      <c r="B182" s="1292"/>
      <c r="C182" s="1308"/>
      <c r="D182" s="948" t="s">
        <v>16</v>
      </c>
      <c r="E182" s="11">
        <f>E181/E176</f>
        <v>-1.8506359825761664E-2</v>
      </c>
      <c r="F182" s="11">
        <f>F181/F176</f>
        <v>1.3478552914155071E-2</v>
      </c>
      <c r="G182" s="11">
        <f>G181/G176</f>
        <v>-1.4753007893669278E-2</v>
      </c>
      <c r="H182" s="958">
        <f t="shared" si="41"/>
        <v>-2.8231560807824348E-2</v>
      </c>
      <c r="I182" s="959">
        <f t="shared" si="42"/>
        <v>-2.0945542884040456</v>
      </c>
      <c r="J182" s="958">
        <f t="shared" si="43"/>
        <v>3.7533519320923862E-3</v>
      </c>
      <c r="K182" s="959">
        <f t="shared" si="44"/>
        <v>-0.20281416591001089</v>
      </c>
      <c r="L182" s="19" t="e">
        <f>L181/L176</f>
        <v>#REF!</v>
      </c>
      <c r="M182" s="11" t="e">
        <f>M181/M176</f>
        <v>#REF!</v>
      </c>
      <c r="N182" s="11" t="e">
        <f>N181/N176</f>
        <v>#REF!</v>
      </c>
      <c r="O182" s="958" t="e">
        <f t="shared" si="35"/>
        <v>#REF!</v>
      </c>
      <c r="P182" s="959" t="e">
        <f t="shared" si="36"/>
        <v>#REF!</v>
      </c>
      <c r="Q182" s="958" t="e">
        <f t="shared" si="37"/>
        <v>#REF!</v>
      </c>
      <c r="R182" s="961" t="e">
        <f t="shared" si="38"/>
        <v>#REF!</v>
      </c>
    </row>
    <row r="183" spans="1:18" ht="30.75" customHeight="1">
      <c r="A183" s="1292"/>
      <c r="B183" s="1292"/>
      <c r="C183" s="513" t="s">
        <v>111</v>
      </c>
      <c r="D183" s="949" t="s">
        <v>14</v>
      </c>
      <c r="E183" s="613">
        <f>E13+E23+E33+E43+E63+E73+E83+E93+E103+E113+E133+E143+E163+E173</f>
        <v>104680.67816900001</v>
      </c>
      <c r="F183" s="613">
        <f t="shared" ref="F183:G185" si="45">F13+F23+F33+F43+F63+F73+F83+F93+F103+F113+F133+F143+F163+F173</f>
        <v>104728.64296635317</v>
      </c>
      <c r="G183" s="613">
        <f t="shared" si="45"/>
        <v>111104.80999999998</v>
      </c>
      <c r="H183" s="958">
        <f t="shared" si="41"/>
        <v>6376.1670336468087</v>
      </c>
      <c r="I183" s="959">
        <f t="shared" si="42"/>
        <v>6.0882742801272809E-2</v>
      </c>
      <c r="J183" s="958">
        <f t="shared" si="43"/>
        <v>6424.131830999977</v>
      </c>
      <c r="K183" s="959">
        <f t="shared" si="44"/>
        <v>6.136884039505975E-2</v>
      </c>
      <c r="L183" s="515" t="e">
        <f>L176-L177</f>
        <v>#REF!</v>
      </c>
      <c r="M183" s="514" t="e">
        <f>M176-M177</f>
        <v>#REF!</v>
      </c>
      <c r="N183" s="514" t="e">
        <f>N176-N177</f>
        <v>#REF!</v>
      </c>
      <c r="O183" s="958" t="e">
        <f t="shared" si="35"/>
        <v>#REF!</v>
      </c>
      <c r="P183" s="959" t="e">
        <f t="shared" si="36"/>
        <v>#REF!</v>
      </c>
      <c r="Q183" s="958" t="e">
        <f t="shared" si="37"/>
        <v>#REF!</v>
      </c>
      <c r="R183" s="961" t="e">
        <f t="shared" si="38"/>
        <v>#REF!</v>
      </c>
    </row>
    <row r="184" spans="1:18" ht="20.100000000000001" customHeight="1">
      <c r="A184" s="1292"/>
      <c r="B184" s="1292"/>
      <c r="C184" s="518" t="s">
        <v>104</v>
      </c>
      <c r="D184" s="948" t="s">
        <v>14</v>
      </c>
      <c r="E184" s="233">
        <f>E14+E24+E34+E44+E64+E74+E84+E94+E104+E114+E134+E144+E164+E174</f>
        <v>375.27500000000003</v>
      </c>
      <c r="F184" s="233">
        <f>F14+F24+F34+F44+F64+F74+F84+F94+F104+F114+F134+F144+F164+F174</f>
        <v>370.64</v>
      </c>
      <c r="G184" s="988">
        <f t="shared" si="45"/>
        <v>450.67</v>
      </c>
      <c r="H184" s="958">
        <f>G184-F184</f>
        <v>80.03000000000003</v>
      </c>
      <c r="I184" s="959">
        <f t="shared" si="42"/>
        <v>0.21592380746816325</v>
      </c>
      <c r="J184" s="958">
        <f t="shared" si="43"/>
        <v>75.394999999999982</v>
      </c>
      <c r="K184" s="959">
        <f t="shared" si="44"/>
        <v>0.2009060022650056</v>
      </c>
      <c r="L184" s="516" t="e">
        <f>E184+'Март 2013'!L184</f>
        <v>#REF!</v>
      </c>
      <c r="M184" s="516" t="e">
        <f>F184+'Март 2013'!M184</f>
        <v>#REF!</v>
      </c>
      <c r="N184" s="516" t="e">
        <f>G184+'Март 2013'!N184</f>
        <v>#REF!</v>
      </c>
      <c r="O184" s="958" t="e">
        <f t="shared" si="35"/>
        <v>#REF!</v>
      </c>
      <c r="P184" s="959" t="e">
        <f t="shared" si="36"/>
        <v>#REF!</v>
      </c>
      <c r="Q184" s="958" t="e">
        <f t="shared" si="37"/>
        <v>#REF!</v>
      </c>
      <c r="R184" s="961" t="e">
        <f t="shared" si="38"/>
        <v>#REF!</v>
      </c>
    </row>
    <row r="185" spans="1:18" ht="33.75" customHeight="1" thickBot="1">
      <c r="A185" s="1293"/>
      <c r="B185" s="1293"/>
      <c r="C185" s="525" t="s">
        <v>106</v>
      </c>
      <c r="D185" s="526" t="s">
        <v>14</v>
      </c>
      <c r="E185" s="611">
        <f>E15+E25+E35+E45+E65+E75+E85+E95+E105+E115+E135+E145+E165+E175</f>
        <v>104305.403169</v>
      </c>
      <c r="F185" s="611">
        <f t="shared" si="45"/>
        <v>104358.00296635319</v>
      </c>
      <c r="G185" s="611">
        <f t="shared" si="45"/>
        <v>110654.14</v>
      </c>
      <c r="H185" s="966">
        <f t="shared" si="41"/>
        <v>6296.1370336468099</v>
      </c>
      <c r="I185" s="967">
        <f t="shared" si="42"/>
        <v>6.0332095811346569E-2</v>
      </c>
      <c r="J185" s="966">
        <f t="shared" si="43"/>
        <v>6348.736831000002</v>
      </c>
      <c r="K185" s="967">
        <f t="shared" si="44"/>
        <v>6.0866806877813526E-2</v>
      </c>
      <c r="L185" s="527" t="e">
        <f>E185+'Март 2013'!L185</f>
        <v>#REF!</v>
      </c>
      <c r="M185" s="527" t="e">
        <f>F185+'Март 2013'!M185</f>
        <v>#REF!</v>
      </c>
      <c r="N185" s="527" t="e">
        <f>G185+'Март 2013'!N185</f>
        <v>#REF!</v>
      </c>
      <c r="O185" s="966" t="e">
        <f t="shared" si="35"/>
        <v>#REF!</v>
      </c>
      <c r="P185" s="967" t="e">
        <f t="shared" si="36"/>
        <v>#REF!</v>
      </c>
      <c r="Q185" s="966" t="e">
        <f t="shared" si="37"/>
        <v>#REF!</v>
      </c>
      <c r="R185" s="968" t="e">
        <f t="shared" si="38"/>
        <v>#REF!</v>
      </c>
    </row>
    <row r="186" spans="1:18" hidden="1">
      <c r="B186" s="2" t="s">
        <v>35</v>
      </c>
      <c r="E186" s="16">
        <f>E176-E177</f>
        <v>104680.67816900001</v>
      </c>
      <c r="F186" s="16">
        <f>F176-F177</f>
        <v>104728.64296635316</v>
      </c>
      <c r="G186" s="16">
        <f>G176-G177</f>
        <v>111104.81</v>
      </c>
      <c r="L186" s="16" t="e">
        <f>L176-L177</f>
        <v>#REF!</v>
      </c>
      <c r="M186" s="16" t="e">
        <f>M176-M177</f>
        <v>#REF!</v>
      </c>
      <c r="N186" s="16" t="e">
        <f>N176-N177</f>
        <v>#REF!</v>
      </c>
    </row>
    <row r="187" spans="1:18" hidden="1">
      <c r="E187" s="14">
        <f>E183-E186</f>
        <v>0</v>
      </c>
      <c r="F187" s="14">
        <f>F183-F186</f>
        <v>0</v>
      </c>
      <c r="G187" s="14">
        <f>G183-G186</f>
        <v>0</v>
      </c>
      <c r="L187" s="14" t="e">
        <f>L183-L186</f>
        <v>#REF!</v>
      </c>
      <c r="M187" s="14" t="e">
        <f>M183-M186</f>
        <v>#REF!</v>
      </c>
      <c r="N187" s="14" t="e">
        <f>N183-N186</f>
        <v>#REF!</v>
      </c>
    </row>
    <row r="188" spans="1:18" hidden="1"/>
    <row r="189" spans="1:18" hidden="1">
      <c r="F189" s="155" t="e">
        <f>F176-#REF!</f>
        <v>#REF!</v>
      </c>
      <c r="G189" s="6">
        <v>8843.9869999999992</v>
      </c>
    </row>
    <row r="190" spans="1:18" hidden="1">
      <c r="F190" s="155" t="e">
        <f>F177-#REF!</f>
        <v>#REF!</v>
      </c>
      <c r="G190" s="155">
        <f>G177-G189</f>
        <v>0</v>
      </c>
    </row>
    <row r="191" spans="1:18" hidden="1">
      <c r="F191" s="155" t="e">
        <f>F179-#REF!</f>
        <v>#REF!</v>
      </c>
    </row>
    <row r="192" spans="1:18" hidden="1">
      <c r="F192" s="155" t="e">
        <f>F183-#REF!</f>
        <v>#REF!</v>
      </c>
    </row>
    <row r="193" spans="2:18">
      <c r="N193" s="216" t="e">
        <f>G176+'Март 2013'!N197</f>
        <v>#REF!</v>
      </c>
    </row>
    <row r="194" spans="2:18" s="985" customFormat="1" ht="29.25" customHeight="1">
      <c r="B194" s="1348" t="s">
        <v>188</v>
      </c>
      <c r="C194" s="1348"/>
      <c r="D194" s="1348"/>
      <c r="E194" s="1348"/>
      <c r="F194" s="1348"/>
      <c r="G194" s="1348"/>
      <c r="H194" s="1348"/>
      <c r="I194" s="1348"/>
      <c r="J194" s="1348"/>
      <c r="K194" s="1348"/>
      <c r="L194" s="986"/>
      <c r="M194" s="986"/>
      <c r="N194" s="986"/>
      <c r="O194" s="987"/>
      <c r="P194" s="987"/>
      <c r="Q194" s="987"/>
      <c r="R194" s="987"/>
    </row>
    <row r="196" spans="2:18">
      <c r="E196" s="216"/>
      <c r="F196" s="216"/>
      <c r="G196" s="216"/>
      <c r="H196" s="216"/>
      <c r="J196" s="216"/>
    </row>
    <row r="197" spans="2:18">
      <c r="E197" s="216"/>
      <c r="F197" s="216"/>
      <c r="G197" s="216"/>
      <c r="J197" s="216"/>
    </row>
    <row r="198" spans="2:18">
      <c r="E198" s="216"/>
      <c r="F198" s="216"/>
      <c r="G198" s="216"/>
    </row>
    <row r="199" spans="2:18">
      <c r="E199" s="216"/>
      <c r="F199" s="216"/>
      <c r="G199" s="216"/>
    </row>
    <row r="200" spans="2:18">
      <c r="E200" s="216" t="e">
        <f>E185+'01-2021'!#REF!+'Февраль 2013'!E185+'Март 2013'!E185</f>
        <v>#REF!</v>
      </c>
      <c r="F200" s="216" t="e">
        <f>F185+'01-2021'!#REF!+'Февраль 2013'!F185+'Март 2013'!F185</f>
        <v>#REF!</v>
      </c>
      <c r="G200" s="216" t="e">
        <f>G185+'01-2021'!#REF!+'Февраль 2013'!G185+'Март 2013'!G185</f>
        <v>#REF!</v>
      </c>
    </row>
    <row r="201" spans="2:18">
      <c r="E201" s="216" t="e">
        <f>E200-L185</f>
        <v>#REF!</v>
      </c>
      <c r="F201" s="216" t="e">
        <f>F200-M185</f>
        <v>#REF!</v>
      </c>
      <c r="G201" s="216" t="e">
        <f>G200-N185</f>
        <v>#REF!</v>
      </c>
    </row>
  </sheetData>
  <mergeCells count="102">
    <mergeCell ref="B1:D1"/>
    <mergeCell ref="O3:P3"/>
    <mergeCell ref="C7:C8"/>
    <mergeCell ref="C91:C92"/>
    <mergeCell ref="C31:C32"/>
    <mergeCell ref="C59:C60"/>
    <mergeCell ref="C61:C62"/>
    <mergeCell ref="H3:I3"/>
    <mergeCell ref="B2:B4"/>
    <mergeCell ref="C2:C4"/>
    <mergeCell ref="C17:C18"/>
    <mergeCell ref="B6:B15"/>
    <mergeCell ref="C77:C78"/>
    <mergeCell ref="C71:C72"/>
    <mergeCell ref="C69:C70"/>
    <mergeCell ref="C67:C68"/>
    <mergeCell ref="C139:C140"/>
    <mergeCell ref="C137:C138"/>
    <mergeCell ref="A6:A15"/>
    <mergeCell ref="Q3:R3"/>
    <mergeCell ref="E2:K2"/>
    <mergeCell ref="L2:R2"/>
    <mergeCell ref="J3:K3"/>
    <mergeCell ref="D2:D4"/>
    <mergeCell ref="A2:A4"/>
    <mergeCell ref="C9:C10"/>
    <mergeCell ref="C57:C58"/>
    <mergeCell ref="C51:C52"/>
    <mergeCell ref="C49:C50"/>
    <mergeCell ref="C47:C48"/>
    <mergeCell ref="C41:C42"/>
    <mergeCell ref="C29:C30"/>
    <mergeCell ref="C27:C28"/>
    <mergeCell ref="C21:C22"/>
    <mergeCell ref="C19:C20"/>
    <mergeCell ref="C11:C12"/>
    <mergeCell ref="A16:A25"/>
    <mergeCell ref="B16:B25"/>
    <mergeCell ref="A36:A45"/>
    <mergeCell ref="B36:B45"/>
    <mergeCell ref="C171:C172"/>
    <mergeCell ref="C169:C170"/>
    <mergeCell ref="C117:C118"/>
    <mergeCell ref="C111:C112"/>
    <mergeCell ref="B156:B165"/>
    <mergeCell ref="C39:C40"/>
    <mergeCell ref="C37:C38"/>
    <mergeCell ref="C109:C110"/>
    <mergeCell ref="C107:C108"/>
    <mergeCell ref="C101:C102"/>
    <mergeCell ref="C99:C100"/>
    <mergeCell ref="C97:C98"/>
    <mergeCell ref="C89:C90"/>
    <mergeCell ref="C87:C88"/>
    <mergeCell ref="C81:C82"/>
    <mergeCell ref="C79:C80"/>
    <mergeCell ref="C131:C132"/>
    <mergeCell ref="C129:C130"/>
    <mergeCell ref="C127:C128"/>
    <mergeCell ref="C121:C122"/>
    <mergeCell ref="C119:C120"/>
    <mergeCell ref="C149:C150"/>
    <mergeCell ref="C147:C148"/>
    <mergeCell ref="C141:C142"/>
    <mergeCell ref="A86:A95"/>
    <mergeCell ref="B86:B95"/>
    <mergeCell ref="A96:A105"/>
    <mergeCell ref="B96:B105"/>
    <mergeCell ref="A26:A35"/>
    <mergeCell ref="B26:B35"/>
    <mergeCell ref="A56:A65"/>
    <mergeCell ref="B56:B65"/>
    <mergeCell ref="A66:A75"/>
    <mergeCell ref="B66:B75"/>
    <mergeCell ref="A76:A85"/>
    <mergeCell ref="B76:B85"/>
    <mergeCell ref="A46:A55"/>
    <mergeCell ref="B46:B55"/>
    <mergeCell ref="B194:K194"/>
    <mergeCell ref="A156:A165"/>
    <mergeCell ref="A166:A175"/>
    <mergeCell ref="B166:B175"/>
    <mergeCell ref="A176:A185"/>
    <mergeCell ref="B176:B185"/>
    <mergeCell ref="A106:A115"/>
    <mergeCell ref="B106:B115"/>
    <mergeCell ref="A116:A125"/>
    <mergeCell ref="B116:B125"/>
    <mergeCell ref="A126:A135"/>
    <mergeCell ref="B126:B135"/>
    <mergeCell ref="A136:A145"/>
    <mergeCell ref="B136:B145"/>
    <mergeCell ref="A146:A155"/>
    <mergeCell ref="B146:B155"/>
    <mergeCell ref="C167:C168"/>
    <mergeCell ref="C161:C162"/>
    <mergeCell ref="C159:C160"/>
    <mergeCell ref="C157:C158"/>
    <mergeCell ref="C151:C152"/>
    <mergeCell ref="C181:C182"/>
    <mergeCell ref="C179:C180"/>
    <mergeCell ref="C177:C178"/>
  </mergeCells>
  <phoneticPr fontId="23" type="noConversion"/>
  <pageMargins left="0.70866141732283472" right="0.70866141732283472" top="0.74803149606299213" bottom="0.74803149606299213" header="0.31496062992125984" footer="0.31496062992125984"/>
  <pageSetup paperSize="8" scale="60" fitToHeight="3" orientation="landscape" horizontalDpi="180" verticalDpi="180" r:id="rId1"/>
  <headerFooter alignWithMargins="0"/>
  <rowBreaks count="2" manualBreakCount="2">
    <brk id="85" max="17" man="1"/>
    <brk id="165" max="17" man="1"/>
  </rowBreaks>
  <colBreaks count="1" manualBreakCount="1">
    <brk id="18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V201"/>
  <sheetViews>
    <sheetView view="pageBreakPreview" zoomScale="80" zoomScaleSheetLayoutView="80" workbookViewId="0">
      <pane xSplit="4" ySplit="4" topLeftCell="E176" activePane="bottomRight" state="frozen"/>
      <selection activeCell="A5" sqref="A5:XFD5"/>
      <selection pane="topRight" activeCell="A5" sqref="A5:XFD5"/>
      <selection pane="bottomLeft" activeCell="A5" sqref="A5:XFD5"/>
      <selection pane="bottomRight" activeCell="A5" sqref="A5:XFD5"/>
    </sheetView>
  </sheetViews>
  <sheetFormatPr defaultRowHeight="15"/>
  <cols>
    <col min="1" max="1" width="7.140625" customWidth="1"/>
    <col min="2" max="2" width="22.7109375" style="977" customWidth="1"/>
    <col min="3" max="3" width="42.7109375" style="6" customWidth="1"/>
    <col min="4" max="4" width="18.140625" style="6" customWidth="1"/>
    <col min="5" max="5" width="19.140625" style="6" customWidth="1"/>
    <col min="6" max="6" width="19.7109375" style="6" customWidth="1"/>
    <col min="7" max="7" width="22.140625" style="6" customWidth="1"/>
    <col min="8" max="8" width="14" style="80" customWidth="1"/>
    <col min="9" max="9" width="14.28515625" style="80" customWidth="1"/>
    <col min="10" max="10" width="15.42578125" style="80" customWidth="1"/>
    <col min="11" max="11" width="13.28515625" style="80" customWidth="1"/>
    <col min="12" max="12" width="16.5703125" style="6" customWidth="1"/>
    <col min="13" max="13" width="15" style="6" customWidth="1"/>
    <col min="14" max="14" width="18.42578125" style="6" customWidth="1"/>
    <col min="15" max="15" width="14" style="80" customWidth="1"/>
    <col min="16" max="16" width="14.28515625" style="80" customWidth="1"/>
    <col min="17" max="17" width="16.42578125" style="80" customWidth="1"/>
    <col min="18" max="18" width="13.28515625" style="80" customWidth="1"/>
    <col min="19" max="19" width="15.42578125" customWidth="1"/>
    <col min="20" max="20" width="10.42578125" customWidth="1"/>
    <col min="21" max="21" width="9.28515625" customWidth="1"/>
  </cols>
  <sheetData>
    <row r="1" spans="1:20" s="209" customFormat="1" ht="32.25" customHeight="1" thickBot="1">
      <c r="B1" s="1349" t="s">
        <v>55</v>
      </c>
      <c r="C1" s="1349"/>
      <c r="D1" s="1349"/>
      <c r="E1" s="973"/>
      <c r="F1" s="973"/>
      <c r="G1" s="974"/>
      <c r="H1" s="975"/>
      <c r="I1" s="976"/>
      <c r="J1" s="976"/>
      <c r="K1" s="976"/>
      <c r="L1" s="973"/>
      <c r="M1" s="973"/>
      <c r="N1" s="973"/>
      <c r="O1" s="976"/>
      <c r="P1" s="976"/>
      <c r="Q1" s="976"/>
      <c r="R1" s="976"/>
    </row>
    <row r="2" spans="1:20">
      <c r="A2" s="1339" t="s">
        <v>30</v>
      </c>
      <c r="B2" s="1342" t="s">
        <v>29</v>
      </c>
      <c r="C2" s="1342" t="s">
        <v>27</v>
      </c>
      <c r="D2" s="1342" t="s">
        <v>28</v>
      </c>
      <c r="E2" s="1344" t="s">
        <v>38</v>
      </c>
      <c r="F2" s="1344"/>
      <c r="G2" s="1344"/>
      <c r="H2" s="1344"/>
      <c r="I2" s="1344"/>
      <c r="J2" s="1344"/>
      <c r="K2" s="1344"/>
      <c r="L2" s="1345" t="s">
        <v>33</v>
      </c>
      <c r="M2" s="1345"/>
      <c r="N2" s="1345"/>
      <c r="O2" s="1345"/>
      <c r="P2" s="1345"/>
      <c r="Q2" s="1345"/>
      <c r="R2" s="1346"/>
    </row>
    <row r="3" spans="1:20" ht="37.5" customHeight="1">
      <c r="A3" s="1340" t="s">
        <v>30</v>
      </c>
      <c r="B3" s="1305" t="s">
        <v>29</v>
      </c>
      <c r="C3" s="1305"/>
      <c r="D3" s="1305" t="s">
        <v>28</v>
      </c>
      <c r="E3" s="984" t="s">
        <v>2</v>
      </c>
      <c r="F3" s="984" t="s">
        <v>107</v>
      </c>
      <c r="G3" s="984" t="s">
        <v>108</v>
      </c>
      <c r="H3" s="1302" t="s">
        <v>109</v>
      </c>
      <c r="I3" s="1302"/>
      <c r="J3" s="1302" t="s">
        <v>110</v>
      </c>
      <c r="K3" s="1303"/>
      <c r="L3" s="979" t="s">
        <v>2</v>
      </c>
      <c r="M3" s="979" t="s">
        <v>107</v>
      </c>
      <c r="N3" s="979" t="s">
        <v>108</v>
      </c>
      <c r="O3" s="1288" t="s">
        <v>109</v>
      </c>
      <c r="P3" s="1288"/>
      <c r="Q3" s="1288" t="s">
        <v>110</v>
      </c>
      <c r="R3" s="1347"/>
    </row>
    <row r="4" spans="1:20" ht="22.5" customHeight="1" thickBot="1">
      <c r="A4" s="1341"/>
      <c r="B4" s="1343"/>
      <c r="C4" s="1343"/>
      <c r="D4" s="1343"/>
      <c r="E4" s="983" t="s">
        <v>14</v>
      </c>
      <c r="F4" s="983" t="s">
        <v>14</v>
      </c>
      <c r="G4" s="983" t="s">
        <v>14</v>
      </c>
      <c r="H4" s="541" t="s">
        <v>14</v>
      </c>
      <c r="I4" s="541" t="s">
        <v>26</v>
      </c>
      <c r="J4" s="541" t="s">
        <v>14</v>
      </c>
      <c r="K4" s="542" t="s">
        <v>26</v>
      </c>
      <c r="L4" s="983" t="s">
        <v>14</v>
      </c>
      <c r="M4" s="983" t="s">
        <v>14</v>
      </c>
      <c r="N4" s="983" t="s">
        <v>14</v>
      </c>
      <c r="O4" s="541" t="s">
        <v>14</v>
      </c>
      <c r="P4" s="541" t="s">
        <v>26</v>
      </c>
      <c r="Q4" s="541" t="s">
        <v>14</v>
      </c>
      <c r="R4" s="543" t="s">
        <v>26</v>
      </c>
    </row>
    <row r="5" spans="1:20" ht="18.75" customHeight="1" thickBot="1">
      <c r="A5" s="982">
        <v>1</v>
      </c>
      <c r="B5" s="981">
        <v>2</v>
      </c>
      <c r="C5" s="982">
        <v>3</v>
      </c>
      <c r="D5" s="981">
        <v>4</v>
      </c>
      <c r="E5" s="982">
        <v>5</v>
      </c>
      <c r="F5" s="981">
        <v>6</v>
      </c>
      <c r="G5" s="982">
        <v>7</v>
      </c>
      <c r="H5" s="981">
        <v>8</v>
      </c>
      <c r="I5" s="982">
        <v>9</v>
      </c>
      <c r="J5" s="981">
        <v>10</v>
      </c>
      <c r="K5" s="982">
        <v>11</v>
      </c>
      <c r="L5" s="981">
        <v>12</v>
      </c>
      <c r="M5" s="982">
        <v>13</v>
      </c>
      <c r="N5" s="981">
        <v>14</v>
      </c>
      <c r="O5" s="982">
        <v>15</v>
      </c>
      <c r="P5" s="981">
        <v>16</v>
      </c>
      <c r="Q5" s="982">
        <v>17</v>
      </c>
      <c r="R5" s="981">
        <v>18</v>
      </c>
    </row>
    <row r="6" spans="1:20" ht="20.100000000000001" customHeight="1">
      <c r="A6" s="1291">
        <v>1</v>
      </c>
      <c r="B6" s="1330" t="s">
        <v>13</v>
      </c>
      <c r="C6" s="519" t="s">
        <v>19</v>
      </c>
      <c r="D6" s="519" t="s">
        <v>14</v>
      </c>
      <c r="E6" s="521">
        <v>49427.407000000007</v>
      </c>
      <c r="F6" s="520">
        <v>50524.243455818629</v>
      </c>
      <c r="G6" s="520">
        <f>G7+G13</f>
        <v>51376.542999999998</v>
      </c>
      <c r="H6" s="955">
        <f>G6-F6</f>
        <v>852.29954418136913</v>
      </c>
      <c r="I6" s="956">
        <f>IF(F6=0," ",H6/F6)</f>
        <v>1.6869120364497295E-2</v>
      </c>
      <c r="J6" s="955">
        <f>G6-E6</f>
        <v>1949.1359999999913</v>
      </c>
      <c r="K6" s="956">
        <f>IF(E6=0," ",J6/E6)</f>
        <v>3.9434316269109385E-2</v>
      </c>
      <c r="L6" s="522" t="e">
        <f>E6+'Март 2013'!L6</f>
        <v>#REF!</v>
      </c>
      <c r="M6" s="522" t="e">
        <f>F6+'Март 2013'!M6</f>
        <v>#REF!</v>
      </c>
      <c r="N6" s="522" t="e">
        <f>G6+'Март 2013'!N6</f>
        <v>#REF!</v>
      </c>
      <c r="O6" s="955" t="e">
        <f>N6-M6</f>
        <v>#REF!</v>
      </c>
      <c r="P6" s="956" t="e">
        <f>IF(M6=0," ",O6/M6)</f>
        <v>#REF!</v>
      </c>
      <c r="Q6" s="955" t="e">
        <f>N6-L6</f>
        <v>#REF!</v>
      </c>
      <c r="R6" s="957" t="e">
        <f>IF(L6=0," ",Q6/L6)</f>
        <v>#REF!</v>
      </c>
    </row>
    <row r="7" spans="1:20" ht="20.100000000000001" customHeight="1">
      <c r="A7" s="1292"/>
      <c r="B7" s="1331"/>
      <c r="C7" s="1307" t="s">
        <v>15</v>
      </c>
      <c r="D7" s="978" t="s">
        <v>14</v>
      </c>
      <c r="E7" s="9">
        <v>1052.241</v>
      </c>
      <c r="F7" s="9">
        <v>1676.8026970809524</v>
      </c>
      <c r="G7" s="951">
        <v>2087.2469999999998</v>
      </c>
      <c r="H7" s="958">
        <f t="shared" ref="H7:H25" si="0">G7-F7</f>
        <v>410.44430291904746</v>
      </c>
      <c r="I7" s="959">
        <f t="shared" ref="I7:I25" si="1">IF(F7=0," ",H7/F7)</f>
        <v>0.24477793579027868</v>
      </c>
      <c r="J7" s="958">
        <f>G7-E7</f>
        <v>1035.0059999999999</v>
      </c>
      <c r="K7" s="960">
        <f>IF(E7=0," ",J7/E7)</f>
        <v>0.98362067245051266</v>
      </c>
      <c r="L7" s="13" t="e">
        <f>E7+'Март 2013'!L7</f>
        <v>#REF!</v>
      </c>
      <c r="M7" s="13" t="e">
        <f>F7+'Март 2013'!M7</f>
        <v>#REF!</v>
      </c>
      <c r="N7" s="13" t="e">
        <f>G7+'Март 2013'!N7</f>
        <v>#REF!</v>
      </c>
      <c r="O7" s="958" t="e">
        <f t="shared" ref="O7:O70" si="2">N7-M7</f>
        <v>#REF!</v>
      </c>
      <c r="P7" s="959" t="e">
        <f t="shared" ref="P7:P70" si="3">IF(M7=0," ",O7/M7)</f>
        <v>#REF!</v>
      </c>
      <c r="Q7" s="958" t="e">
        <f t="shared" ref="Q7:Q70" si="4">N7-L7</f>
        <v>#REF!</v>
      </c>
      <c r="R7" s="961" t="e">
        <f t="shared" ref="R7:R70" si="5">IF(L7=0," ",Q7/L7)</f>
        <v>#REF!</v>
      </c>
    </row>
    <row r="8" spans="1:20" ht="20.100000000000001" customHeight="1">
      <c r="A8" s="1292"/>
      <c r="B8" s="1331"/>
      <c r="C8" s="1308"/>
      <c r="D8" s="978" t="s">
        <v>16</v>
      </c>
      <c r="E8" s="11">
        <f>E7/E6</f>
        <v>2.1288614229753137E-2</v>
      </c>
      <c r="F8" s="11">
        <f>F7/F6</f>
        <v>3.3188081253453051E-2</v>
      </c>
      <c r="G8" s="969">
        <f>G7/G6</f>
        <v>4.0626458654487517E-2</v>
      </c>
      <c r="H8" s="962"/>
      <c r="I8" s="963">
        <f>G8-F8</f>
        <v>7.4383774010344655E-3</v>
      </c>
      <c r="J8" s="964"/>
      <c r="K8" s="963">
        <f>G8-E8</f>
        <v>1.9337844424734379E-2</v>
      </c>
      <c r="L8" s="19" t="e">
        <f>L7/L6</f>
        <v>#REF!</v>
      </c>
      <c r="M8" s="11" t="e">
        <f>M7/M6</f>
        <v>#REF!</v>
      </c>
      <c r="N8" s="11" t="e">
        <f>N7/N6</f>
        <v>#REF!</v>
      </c>
      <c r="O8" s="962"/>
      <c r="P8" s="963" t="e">
        <f>N8-M8</f>
        <v>#REF!</v>
      </c>
      <c r="Q8" s="964"/>
      <c r="R8" s="965" t="e">
        <f>N8-L8</f>
        <v>#REF!</v>
      </c>
    </row>
    <row r="9" spans="1:20" ht="15" customHeight="1">
      <c r="A9" s="1292"/>
      <c r="B9" s="1331"/>
      <c r="C9" s="1307" t="s">
        <v>17</v>
      </c>
      <c r="D9" s="978" t="s">
        <v>14</v>
      </c>
      <c r="E9" s="9">
        <v>2140.0079999999998</v>
      </c>
      <c r="F9" s="9">
        <v>1455.0829705667657</v>
      </c>
      <c r="G9" s="9">
        <f>F10*G6</f>
        <v>1479.6289403375868</v>
      </c>
      <c r="H9" s="958">
        <f t="shared" si="0"/>
        <v>24.545969770821102</v>
      </c>
      <c r="I9" s="959">
        <f t="shared" si="1"/>
        <v>1.6869120364497336E-2</v>
      </c>
      <c r="J9" s="958">
        <f>G9-E9</f>
        <v>-660.37905966241306</v>
      </c>
      <c r="K9" s="959">
        <f>IF(E9=0," ",J9/E9)</f>
        <v>-0.30858719203966206</v>
      </c>
      <c r="L9" s="18" t="e">
        <f>E9+'Март 2013'!L9</f>
        <v>#REF!</v>
      </c>
      <c r="M9" s="13" t="e">
        <f>F9+'Март 2013'!M9</f>
        <v>#REF!</v>
      </c>
      <c r="N9" s="13" t="e">
        <f>G9+'Март 2013'!N9</f>
        <v>#REF!</v>
      </c>
      <c r="O9" s="958" t="e">
        <f t="shared" si="2"/>
        <v>#REF!</v>
      </c>
      <c r="P9" s="959" t="e">
        <f t="shared" si="3"/>
        <v>#REF!</v>
      </c>
      <c r="Q9" s="958" t="e">
        <f t="shared" si="4"/>
        <v>#REF!</v>
      </c>
      <c r="R9" s="961" t="e">
        <f t="shared" si="5"/>
        <v>#REF!</v>
      </c>
    </row>
    <row r="10" spans="1:20" ht="15" customHeight="1">
      <c r="A10" s="1292"/>
      <c r="B10" s="1331"/>
      <c r="C10" s="1308"/>
      <c r="D10" s="978" t="s">
        <v>16</v>
      </c>
      <c r="E10" s="11">
        <f>E9/E6</f>
        <v>4.329597949574817E-2</v>
      </c>
      <c r="F10" s="11">
        <f>F9/F6</f>
        <v>2.8799698343611534E-2</v>
      </c>
      <c r="G10" s="11">
        <f>G9/G6</f>
        <v>2.8799698343611534E-2</v>
      </c>
      <c r="H10" s="958">
        <f t="shared" si="0"/>
        <v>0</v>
      </c>
      <c r="I10" s="959">
        <f t="shared" si="1"/>
        <v>0</v>
      </c>
      <c r="J10" s="958">
        <f t="shared" ref="J10" si="6">G10-E10</f>
        <v>-1.4496281152136636E-2</v>
      </c>
      <c r="K10" s="959">
        <f>IF(E10=0," ",J10/E10)</f>
        <v>-0.33481818221851817</v>
      </c>
      <c r="L10" s="19" t="e">
        <f>L9/L6</f>
        <v>#REF!</v>
      </c>
      <c r="M10" s="11" t="e">
        <f>M9/M6</f>
        <v>#REF!</v>
      </c>
      <c r="N10" s="11" t="e">
        <f>N9/N6</f>
        <v>#REF!</v>
      </c>
      <c r="O10" s="958" t="e">
        <f t="shared" si="2"/>
        <v>#REF!</v>
      </c>
      <c r="P10" s="959" t="e">
        <f t="shared" si="3"/>
        <v>#REF!</v>
      </c>
      <c r="Q10" s="958" t="e">
        <f t="shared" si="4"/>
        <v>#REF!</v>
      </c>
      <c r="R10" s="961" t="e">
        <f t="shared" si="5"/>
        <v>#REF!</v>
      </c>
    </row>
    <row r="11" spans="1:20" ht="15" customHeight="1">
      <c r="A11" s="1292"/>
      <c r="B11" s="1331"/>
      <c r="C11" s="1307" t="s">
        <v>18</v>
      </c>
      <c r="D11" s="978" t="s">
        <v>14</v>
      </c>
      <c r="E11" s="9">
        <v>-1087.7669999999998</v>
      </c>
      <c r="F11" s="9">
        <f>F7-F9</f>
        <v>221.71972651418673</v>
      </c>
      <c r="G11" s="9">
        <f>G7-G9</f>
        <v>607.61805966241309</v>
      </c>
      <c r="H11" s="958">
        <f t="shared" si="0"/>
        <v>385.89833314822636</v>
      </c>
      <c r="I11" s="959">
        <f t="shared" si="1"/>
        <v>1.7404781217044063</v>
      </c>
      <c r="J11" s="958">
        <f>G11-E11</f>
        <v>1695.3850596624129</v>
      </c>
      <c r="K11" s="959">
        <f>IF(E11=0," ",J11/E11)</f>
        <v>-1.5585921062713</v>
      </c>
      <c r="L11" s="18" t="e">
        <f>E11+'Март 2013'!L11</f>
        <v>#REF!</v>
      </c>
      <c r="M11" s="13" t="e">
        <f>F11+'Март 2013'!M11</f>
        <v>#REF!</v>
      </c>
      <c r="N11" s="13" t="e">
        <f>G11+'Март 2013'!N11</f>
        <v>#REF!</v>
      </c>
      <c r="O11" s="958" t="e">
        <f t="shared" si="2"/>
        <v>#REF!</v>
      </c>
      <c r="P11" s="959" t="e">
        <f t="shared" si="3"/>
        <v>#REF!</v>
      </c>
      <c r="Q11" s="958" t="e">
        <f t="shared" si="4"/>
        <v>#REF!</v>
      </c>
      <c r="R11" s="961" t="e">
        <f t="shared" si="5"/>
        <v>#REF!</v>
      </c>
    </row>
    <row r="12" spans="1:20" ht="15" customHeight="1">
      <c r="A12" s="1292"/>
      <c r="B12" s="1331"/>
      <c r="C12" s="1308"/>
      <c r="D12" s="978" t="s">
        <v>16</v>
      </c>
      <c r="E12" s="11">
        <f>E11/E6</f>
        <v>-2.2007365265995033E-2</v>
      </c>
      <c r="F12" s="11">
        <f>F11/F6</f>
        <v>4.3883829098415204E-3</v>
      </c>
      <c r="G12" s="11">
        <f>G11/G6</f>
        <v>1.182676031087598E-2</v>
      </c>
      <c r="H12" s="958">
        <f t="shared" si="0"/>
        <v>7.4383774010344595E-3</v>
      </c>
      <c r="I12" s="959">
        <f t="shared" si="1"/>
        <v>1.6950155795094655</v>
      </c>
      <c r="J12" s="958">
        <f t="shared" ref="J12:J25" si="7">G12-E12</f>
        <v>3.3834125576871016E-2</v>
      </c>
      <c r="K12" s="959">
        <f t="shared" ref="K12:K25" si="8">IF(E12=0," ",J12/E12)</f>
        <v>-1.5374001007358322</v>
      </c>
      <c r="L12" s="19" t="e">
        <f>L11/L6</f>
        <v>#REF!</v>
      </c>
      <c r="M12" s="11" t="e">
        <f>M11/M6</f>
        <v>#REF!</v>
      </c>
      <c r="N12" s="11" t="e">
        <f>N11/N6</f>
        <v>#REF!</v>
      </c>
      <c r="O12" s="958" t="e">
        <f t="shared" si="2"/>
        <v>#REF!</v>
      </c>
      <c r="P12" s="959" t="e">
        <f t="shared" si="3"/>
        <v>#REF!</v>
      </c>
      <c r="Q12" s="958" t="e">
        <f t="shared" si="4"/>
        <v>#REF!</v>
      </c>
      <c r="R12" s="961" t="e">
        <f t="shared" si="5"/>
        <v>#REF!</v>
      </c>
    </row>
    <row r="13" spans="1:20" ht="30.75" customHeight="1">
      <c r="A13" s="1292"/>
      <c r="B13" s="1331"/>
      <c r="C13" s="513" t="s">
        <v>111</v>
      </c>
      <c r="D13" s="980" t="s">
        <v>14</v>
      </c>
      <c r="E13" s="613">
        <f>E6-E7</f>
        <v>48375.166000000005</v>
      </c>
      <c r="F13" s="613">
        <f>F6-F7</f>
        <v>48847.440758737677</v>
      </c>
      <c r="G13" s="613">
        <f>G14+G15</f>
        <v>49289.295999999995</v>
      </c>
      <c r="H13" s="958">
        <f t="shared" si="0"/>
        <v>441.85524126231758</v>
      </c>
      <c r="I13" s="959">
        <f t="shared" si="1"/>
        <v>9.0456170149155642E-3</v>
      </c>
      <c r="J13" s="958">
        <f t="shared" si="7"/>
        <v>914.1299999999901</v>
      </c>
      <c r="K13" s="959">
        <f t="shared" si="8"/>
        <v>1.8896679341627271E-2</v>
      </c>
      <c r="L13" s="515" t="e">
        <f>L6-L7</f>
        <v>#REF!</v>
      </c>
      <c r="M13" s="514" t="e">
        <f>M6-M7</f>
        <v>#REF!</v>
      </c>
      <c r="N13" s="514" t="e">
        <f>N6-N7</f>
        <v>#REF!</v>
      </c>
      <c r="O13" s="958" t="e">
        <f t="shared" si="2"/>
        <v>#REF!</v>
      </c>
      <c r="P13" s="959" t="e">
        <f t="shared" si="3"/>
        <v>#REF!</v>
      </c>
      <c r="Q13" s="958" t="e">
        <f t="shared" si="4"/>
        <v>#REF!</v>
      </c>
      <c r="R13" s="961" t="e">
        <f t="shared" si="5"/>
        <v>#REF!</v>
      </c>
    </row>
    <row r="14" spans="1:20" ht="20.100000000000001" customHeight="1">
      <c r="A14" s="1292"/>
      <c r="B14" s="1331"/>
      <c r="C14" s="518" t="s">
        <v>104</v>
      </c>
      <c r="D14" s="978" t="s">
        <v>14</v>
      </c>
      <c r="E14" s="233">
        <v>0</v>
      </c>
      <c r="F14" s="233">
        <v>0</v>
      </c>
      <c r="G14" s="952">
        <f>7.927+81.591</f>
        <v>89.518000000000001</v>
      </c>
      <c r="H14" s="958">
        <f t="shared" si="0"/>
        <v>89.518000000000001</v>
      </c>
      <c r="I14" s="959" t="str">
        <f t="shared" si="1"/>
        <v xml:space="preserve"> </v>
      </c>
      <c r="J14" s="958">
        <f t="shared" si="7"/>
        <v>89.518000000000001</v>
      </c>
      <c r="K14" s="959" t="str">
        <f t="shared" si="8"/>
        <v xml:space="preserve"> </v>
      </c>
      <c r="L14" s="516" t="e">
        <f>E14+'Март 2013'!L14</f>
        <v>#REF!</v>
      </c>
      <c r="M14" s="516" t="e">
        <f>F14+'Март 2013'!M14</f>
        <v>#REF!</v>
      </c>
      <c r="N14" s="516" t="e">
        <f>G14+'Март 2013'!N14</f>
        <v>#REF!</v>
      </c>
      <c r="O14" s="958" t="e">
        <f>N14-M14</f>
        <v>#REF!</v>
      </c>
      <c r="P14" s="959" t="e">
        <f t="shared" si="3"/>
        <v>#REF!</v>
      </c>
      <c r="Q14" s="958" t="e">
        <f t="shared" si="4"/>
        <v>#REF!</v>
      </c>
      <c r="R14" s="961" t="e">
        <f t="shared" si="5"/>
        <v>#REF!</v>
      </c>
    </row>
    <row r="15" spans="1:20" ht="33.75" customHeight="1" thickBot="1">
      <c r="A15" s="1293"/>
      <c r="B15" s="1332"/>
      <c r="C15" s="525" t="s">
        <v>106</v>
      </c>
      <c r="D15" s="526" t="s">
        <v>14</v>
      </c>
      <c r="E15" s="611">
        <f>E13-E14</f>
        <v>48375.166000000005</v>
      </c>
      <c r="F15" s="611">
        <f>F13-F14</f>
        <v>48847.440758737677</v>
      </c>
      <c r="G15" s="951">
        <f>52339.238-3139.46</f>
        <v>49199.777999999998</v>
      </c>
      <c r="H15" s="966">
        <f t="shared" si="0"/>
        <v>352.33724126232119</v>
      </c>
      <c r="I15" s="967">
        <f t="shared" si="1"/>
        <v>7.2130133286316791E-3</v>
      </c>
      <c r="J15" s="966">
        <f t="shared" si="7"/>
        <v>824.61199999999371</v>
      </c>
      <c r="K15" s="967">
        <f t="shared" si="8"/>
        <v>1.7046184399656501E-2</v>
      </c>
      <c r="L15" s="527" t="e">
        <f>E15+'Март 2013'!L15</f>
        <v>#REF!</v>
      </c>
      <c r="M15" s="527" t="e">
        <f>F15+'Март 2013'!M15</f>
        <v>#REF!</v>
      </c>
      <c r="N15" s="527" t="e">
        <f>G15+'Март 2013'!N15</f>
        <v>#REF!</v>
      </c>
      <c r="O15" s="966" t="e">
        <f t="shared" si="2"/>
        <v>#REF!</v>
      </c>
      <c r="P15" s="967" t="e">
        <f t="shared" si="3"/>
        <v>#REF!</v>
      </c>
      <c r="Q15" s="966" t="e">
        <f t="shared" si="4"/>
        <v>#REF!</v>
      </c>
      <c r="R15" s="968" t="e">
        <f t="shared" si="5"/>
        <v>#REF!</v>
      </c>
    </row>
    <row r="16" spans="1:20" ht="20.100000000000001" customHeight="1">
      <c r="A16" s="1291">
        <v>2</v>
      </c>
      <c r="B16" s="1330" t="s">
        <v>5</v>
      </c>
      <c r="C16" s="519" t="s">
        <v>19</v>
      </c>
      <c r="D16" s="519" t="s">
        <v>14</v>
      </c>
      <c r="E16" s="521">
        <v>8828.7129999999997</v>
      </c>
      <c r="F16" s="520">
        <v>8983.1443222299549</v>
      </c>
      <c r="G16" s="520">
        <f>G17+G23</f>
        <v>9133.5609999999997</v>
      </c>
      <c r="H16" s="955">
        <f t="shared" si="0"/>
        <v>150.41667777004477</v>
      </c>
      <c r="I16" s="956">
        <f t="shared" si="1"/>
        <v>1.6744323855269607E-2</v>
      </c>
      <c r="J16" s="955">
        <f t="shared" si="7"/>
        <v>304.84799999999996</v>
      </c>
      <c r="K16" s="956">
        <f t="shared" si="8"/>
        <v>3.4529155042190174E-2</v>
      </c>
      <c r="L16" s="522" t="e">
        <f>E16+'Март 2013'!L16</f>
        <v>#REF!</v>
      </c>
      <c r="M16" s="522" t="e">
        <f>F16+'Март 2013'!M16</f>
        <v>#REF!</v>
      </c>
      <c r="N16" s="522" t="e">
        <f>G16+'Март 2013'!N16</f>
        <v>#REF!</v>
      </c>
      <c r="O16" s="955" t="e">
        <f t="shared" si="2"/>
        <v>#REF!</v>
      </c>
      <c r="P16" s="956" t="e">
        <f t="shared" si="3"/>
        <v>#REF!</v>
      </c>
      <c r="Q16" s="955" t="e">
        <f t="shared" si="4"/>
        <v>#REF!</v>
      </c>
      <c r="R16" s="957" t="e">
        <f t="shared" si="5"/>
        <v>#REF!</v>
      </c>
      <c r="S16">
        <v>9133.5609999999997</v>
      </c>
      <c r="T16" s="950">
        <f>G16-S16</f>
        <v>0</v>
      </c>
    </row>
    <row r="17" spans="1:18" ht="20.100000000000001" customHeight="1">
      <c r="A17" s="1292"/>
      <c r="B17" s="1331"/>
      <c r="C17" s="1307" t="s">
        <v>15</v>
      </c>
      <c r="D17" s="978" t="s">
        <v>14</v>
      </c>
      <c r="E17" s="9">
        <v>1751.201</v>
      </c>
      <c r="F17" s="9">
        <v>1903.9075856201482</v>
      </c>
      <c r="G17" s="147">
        <v>1729.029</v>
      </c>
      <c r="H17" s="958">
        <f t="shared" si="0"/>
        <v>-174.87858562014821</v>
      </c>
      <c r="I17" s="959">
        <f t="shared" si="1"/>
        <v>-9.1852454888552842E-2</v>
      </c>
      <c r="J17" s="958">
        <f t="shared" si="7"/>
        <v>-22.172000000000025</v>
      </c>
      <c r="K17" s="960">
        <f t="shared" si="8"/>
        <v>-1.2661025204987906E-2</v>
      </c>
      <c r="L17" s="13" t="e">
        <f>E17+'Март 2013'!L17</f>
        <v>#REF!</v>
      </c>
      <c r="M17" s="13" t="e">
        <f>F17+'Март 2013'!M17</f>
        <v>#REF!</v>
      </c>
      <c r="N17" s="13" t="e">
        <f>G17+'Март 2013'!N17</f>
        <v>#REF!</v>
      </c>
      <c r="O17" s="958" t="e">
        <f t="shared" si="2"/>
        <v>#REF!</v>
      </c>
      <c r="P17" s="959" t="e">
        <f t="shared" si="3"/>
        <v>#REF!</v>
      </c>
      <c r="Q17" s="958" t="e">
        <f t="shared" si="4"/>
        <v>#REF!</v>
      </c>
      <c r="R17" s="961" t="e">
        <f t="shared" si="5"/>
        <v>#REF!</v>
      </c>
    </row>
    <row r="18" spans="1:18" ht="20.25" customHeight="1">
      <c r="A18" s="1292"/>
      <c r="B18" s="1331"/>
      <c r="C18" s="1308"/>
      <c r="D18" s="978" t="s">
        <v>16</v>
      </c>
      <c r="E18" s="11">
        <f>E17/E16</f>
        <v>0.19835291961580359</v>
      </c>
      <c r="F18" s="11">
        <f>F17/F16</f>
        <v>0.21194222393919265</v>
      </c>
      <c r="G18" s="11">
        <f>G17/G16</f>
        <v>0.18930502571778959</v>
      </c>
      <c r="H18" s="962"/>
      <c r="I18" s="963">
        <f>G18-F18</f>
        <v>-2.263719822140306E-2</v>
      </c>
      <c r="J18" s="964"/>
      <c r="K18" s="963">
        <f>G18-E18</f>
        <v>-9.0478938980139978E-3</v>
      </c>
      <c r="L18" s="19" t="e">
        <f>L17/L16</f>
        <v>#REF!</v>
      </c>
      <c r="M18" s="11" t="e">
        <f>M17/M16</f>
        <v>#REF!</v>
      </c>
      <c r="N18" s="11" t="e">
        <f>N17/N16</f>
        <v>#REF!</v>
      </c>
      <c r="O18" s="962"/>
      <c r="P18" s="963" t="e">
        <f>N18-M18</f>
        <v>#REF!</v>
      </c>
      <c r="Q18" s="964"/>
      <c r="R18" s="965" t="e">
        <f>N18-L18</f>
        <v>#REF!</v>
      </c>
    </row>
    <row r="19" spans="1:18" ht="15" hidden="1" customHeight="1">
      <c r="A19" s="1292"/>
      <c r="B19" s="1331"/>
      <c r="C19" s="1307" t="s">
        <v>17</v>
      </c>
      <c r="D19" s="978" t="s">
        <v>14</v>
      </c>
      <c r="E19" s="9">
        <v>1999.277</v>
      </c>
      <c r="F19" s="9">
        <v>1652.1583071112018</v>
      </c>
      <c r="G19" s="9">
        <f>F20*G16</f>
        <v>1679.8225808656457</v>
      </c>
      <c r="H19" s="958">
        <f t="shared" si="0"/>
        <v>27.664273754443911</v>
      </c>
      <c r="I19" s="959">
        <f t="shared" si="1"/>
        <v>1.6744323855269586E-2</v>
      </c>
      <c r="J19" s="958">
        <f t="shared" si="7"/>
        <v>-319.45441913435434</v>
      </c>
      <c r="K19" s="959">
        <f t="shared" si="8"/>
        <v>-0.15978497183449533</v>
      </c>
      <c r="L19" s="18" t="e">
        <f>E19+'Март 2013'!L19</f>
        <v>#REF!</v>
      </c>
      <c r="M19" s="13" t="e">
        <f>F19+'Март 2013'!M19</f>
        <v>#REF!</v>
      </c>
      <c r="N19" s="13" t="e">
        <f>G19+'Март 2013'!N19</f>
        <v>#REF!</v>
      </c>
      <c r="O19" s="958" t="e">
        <f t="shared" si="2"/>
        <v>#REF!</v>
      </c>
      <c r="P19" s="959" t="e">
        <f t="shared" si="3"/>
        <v>#REF!</v>
      </c>
      <c r="Q19" s="958" t="e">
        <f t="shared" si="4"/>
        <v>#REF!</v>
      </c>
      <c r="R19" s="961" t="e">
        <f t="shared" si="5"/>
        <v>#REF!</v>
      </c>
    </row>
    <row r="20" spans="1:18" ht="15" hidden="1" customHeight="1">
      <c r="A20" s="1292"/>
      <c r="B20" s="1331"/>
      <c r="C20" s="1308"/>
      <c r="D20" s="978" t="s">
        <v>16</v>
      </c>
      <c r="E20" s="11">
        <f>E19/E16</f>
        <v>0.22645169233613099</v>
      </c>
      <c r="F20" s="11">
        <f>F19/F16</f>
        <v>0.18391759587149478</v>
      </c>
      <c r="G20" s="11">
        <f>G19/G16</f>
        <v>0.18391759587149478</v>
      </c>
      <c r="H20" s="958">
        <f t="shared" si="0"/>
        <v>0</v>
      </c>
      <c r="I20" s="959">
        <f t="shared" si="1"/>
        <v>0</v>
      </c>
      <c r="J20" s="958">
        <f t="shared" si="7"/>
        <v>-4.2534096464636212E-2</v>
      </c>
      <c r="K20" s="959">
        <f t="shared" si="8"/>
        <v>-0.18782856522662331</v>
      </c>
      <c r="L20" s="19" t="e">
        <f>L19/L16</f>
        <v>#REF!</v>
      </c>
      <c r="M20" s="11" t="e">
        <f>M19/M16</f>
        <v>#REF!</v>
      </c>
      <c r="N20" s="11" t="e">
        <f>N19/N16</f>
        <v>#REF!</v>
      </c>
      <c r="O20" s="958" t="e">
        <f t="shared" si="2"/>
        <v>#REF!</v>
      </c>
      <c r="P20" s="959" t="e">
        <f t="shared" si="3"/>
        <v>#REF!</v>
      </c>
      <c r="Q20" s="958" t="e">
        <f t="shared" si="4"/>
        <v>#REF!</v>
      </c>
      <c r="R20" s="961" t="e">
        <f t="shared" si="5"/>
        <v>#REF!</v>
      </c>
    </row>
    <row r="21" spans="1:18" ht="15" hidden="1" customHeight="1">
      <c r="A21" s="1292"/>
      <c r="B21" s="1331"/>
      <c r="C21" s="1307" t="s">
        <v>18</v>
      </c>
      <c r="D21" s="978" t="s">
        <v>14</v>
      </c>
      <c r="E21" s="9">
        <f>E17-E19</f>
        <v>-248.07600000000002</v>
      </c>
      <c r="F21" s="9">
        <f>F17-F19</f>
        <v>251.74927850894642</v>
      </c>
      <c r="G21" s="9">
        <f>G17-G19</f>
        <v>49.206419134354292</v>
      </c>
      <c r="H21" s="958">
        <f t="shared" si="0"/>
        <v>-202.54285937459213</v>
      </c>
      <c r="I21" s="959">
        <f t="shared" si="1"/>
        <v>-0.80454196561836167</v>
      </c>
      <c r="J21" s="958">
        <f t="shared" si="7"/>
        <v>297.28241913435431</v>
      </c>
      <c r="K21" s="959">
        <f t="shared" si="8"/>
        <v>-1.1983521950303708</v>
      </c>
      <c r="L21" s="18" t="e">
        <f>E21+'Март 2013'!L21</f>
        <v>#REF!</v>
      </c>
      <c r="M21" s="13" t="e">
        <f>F21+'Март 2013'!M21</f>
        <v>#REF!</v>
      </c>
      <c r="N21" s="13" t="e">
        <f>G21+'Март 2013'!N21</f>
        <v>#REF!</v>
      </c>
      <c r="O21" s="958" t="e">
        <f t="shared" si="2"/>
        <v>#REF!</v>
      </c>
      <c r="P21" s="959" t="e">
        <f t="shared" si="3"/>
        <v>#REF!</v>
      </c>
      <c r="Q21" s="958" t="e">
        <f t="shared" si="4"/>
        <v>#REF!</v>
      </c>
      <c r="R21" s="961" t="e">
        <f t="shared" si="5"/>
        <v>#REF!</v>
      </c>
    </row>
    <row r="22" spans="1:18" ht="15" hidden="1" customHeight="1">
      <c r="A22" s="1292"/>
      <c r="B22" s="1331"/>
      <c r="C22" s="1308"/>
      <c r="D22" s="978" t="s">
        <v>16</v>
      </c>
      <c r="E22" s="11">
        <f>E21/E16</f>
        <v>-2.8098772720327417E-2</v>
      </c>
      <c r="F22" s="11">
        <f>F21/F16</f>
        <v>2.8024628067697878E-2</v>
      </c>
      <c r="G22" s="11">
        <f>G21/G16</f>
        <v>5.387429846294812E-3</v>
      </c>
      <c r="H22" s="958">
        <f t="shared" si="0"/>
        <v>-2.2637198221403067E-2</v>
      </c>
      <c r="I22" s="959">
        <f t="shared" si="1"/>
        <v>-0.80776087970621302</v>
      </c>
      <c r="J22" s="958">
        <f t="shared" si="7"/>
        <v>3.3486202566622228E-2</v>
      </c>
      <c r="K22" s="959">
        <f t="shared" si="8"/>
        <v>-1.1917318560464172</v>
      </c>
      <c r="L22" s="19" t="e">
        <f>L21/L16</f>
        <v>#REF!</v>
      </c>
      <c r="M22" s="11" t="e">
        <f>M21/M16</f>
        <v>#REF!</v>
      </c>
      <c r="N22" s="11" t="e">
        <f>N21/N16</f>
        <v>#REF!</v>
      </c>
      <c r="O22" s="958" t="e">
        <f t="shared" si="2"/>
        <v>#REF!</v>
      </c>
      <c r="P22" s="959" t="e">
        <f t="shared" si="3"/>
        <v>#REF!</v>
      </c>
      <c r="Q22" s="958" t="e">
        <f t="shared" si="4"/>
        <v>#REF!</v>
      </c>
      <c r="R22" s="961" t="e">
        <f t="shared" si="5"/>
        <v>#REF!</v>
      </c>
    </row>
    <row r="23" spans="1:18" ht="15" customHeight="1">
      <c r="A23" s="1292"/>
      <c r="B23" s="1331"/>
      <c r="C23" s="513" t="s">
        <v>111</v>
      </c>
      <c r="D23" s="980" t="s">
        <v>14</v>
      </c>
      <c r="E23" s="613">
        <f>E16-E17</f>
        <v>7077.5119999999997</v>
      </c>
      <c r="F23" s="613">
        <f>F16-F17</f>
        <v>7079.2367366098069</v>
      </c>
      <c r="G23" s="613">
        <f>G24+G25</f>
        <v>7404.5320000000002</v>
      </c>
      <c r="H23" s="958">
        <f t="shared" si="0"/>
        <v>325.29526339019321</v>
      </c>
      <c r="I23" s="959">
        <f t="shared" si="1"/>
        <v>4.5950612402598456E-2</v>
      </c>
      <c r="J23" s="958">
        <f t="shared" si="7"/>
        <v>327.02000000000044</v>
      </c>
      <c r="K23" s="959">
        <f t="shared" si="8"/>
        <v>4.6205502724686369E-2</v>
      </c>
      <c r="L23" s="515" t="e">
        <f>L16-L17</f>
        <v>#REF!</v>
      </c>
      <c r="M23" s="514" t="e">
        <f>M16-M17</f>
        <v>#REF!</v>
      </c>
      <c r="N23" s="514" t="e">
        <f>N16-N17</f>
        <v>#REF!</v>
      </c>
      <c r="O23" s="958" t="e">
        <f t="shared" si="2"/>
        <v>#REF!</v>
      </c>
      <c r="P23" s="959" t="e">
        <f t="shared" si="3"/>
        <v>#REF!</v>
      </c>
      <c r="Q23" s="958" t="e">
        <f t="shared" si="4"/>
        <v>#REF!</v>
      </c>
      <c r="R23" s="961" t="e">
        <f t="shared" si="5"/>
        <v>#REF!</v>
      </c>
    </row>
    <row r="24" spans="1:18" ht="20.100000000000001" customHeight="1">
      <c r="A24" s="1292"/>
      <c r="B24" s="1331"/>
      <c r="C24" s="518" t="s">
        <v>104</v>
      </c>
      <c r="D24" s="978" t="s">
        <v>14</v>
      </c>
      <c r="E24" s="233">
        <v>8.8770000000000007</v>
      </c>
      <c r="F24" s="233">
        <v>0</v>
      </c>
      <c r="G24" s="952">
        <v>12.901999999999999</v>
      </c>
      <c r="H24" s="958">
        <f t="shared" si="0"/>
        <v>12.901999999999999</v>
      </c>
      <c r="I24" s="959" t="str">
        <f t="shared" si="1"/>
        <v xml:space="preserve"> </v>
      </c>
      <c r="J24" s="958">
        <f t="shared" si="7"/>
        <v>4.0249999999999986</v>
      </c>
      <c r="K24" s="959">
        <f t="shared" si="8"/>
        <v>0.45341894784273945</v>
      </c>
      <c r="L24" s="516" t="e">
        <f>E24+'Март 2013'!L24</f>
        <v>#REF!</v>
      </c>
      <c r="M24" s="516" t="e">
        <f>F24+'Март 2013'!M24</f>
        <v>#REF!</v>
      </c>
      <c r="N24" s="516" t="e">
        <f>G24+'Март 2013'!N24</f>
        <v>#REF!</v>
      </c>
      <c r="O24" s="958" t="e">
        <f t="shared" si="2"/>
        <v>#REF!</v>
      </c>
      <c r="P24" s="959" t="e">
        <f t="shared" si="3"/>
        <v>#REF!</v>
      </c>
      <c r="Q24" s="958" t="e">
        <f t="shared" si="4"/>
        <v>#REF!</v>
      </c>
      <c r="R24" s="961" t="e">
        <f t="shared" si="5"/>
        <v>#REF!</v>
      </c>
    </row>
    <row r="25" spans="1:18" ht="33.75" customHeight="1" thickBot="1">
      <c r="A25" s="1293"/>
      <c r="B25" s="1332"/>
      <c r="C25" s="525" t="s">
        <v>106</v>
      </c>
      <c r="D25" s="526" t="s">
        <v>14</v>
      </c>
      <c r="E25" s="611">
        <f>E23-E24</f>
        <v>7068.6349999999993</v>
      </c>
      <c r="F25" s="611">
        <f>F23-F24</f>
        <v>7079.2367366098069</v>
      </c>
      <c r="G25" s="611">
        <v>7391.63</v>
      </c>
      <c r="H25" s="966">
        <f t="shared" si="0"/>
        <v>312.39326339019317</v>
      </c>
      <c r="I25" s="967">
        <f t="shared" si="1"/>
        <v>4.4128099541391512E-2</v>
      </c>
      <c r="J25" s="966">
        <f t="shared" si="7"/>
        <v>322.9950000000008</v>
      </c>
      <c r="K25" s="967">
        <f t="shared" si="8"/>
        <v>4.5694112088118972E-2</v>
      </c>
      <c r="L25" s="527" t="e">
        <f>E25+'Март 2013'!L25</f>
        <v>#REF!</v>
      </c>
      <c r="M25" s="527" t="e">
        <f>F25+'Март 2013'!M25</f>
        <v>#REF!</v>
      </c>
      <c r="N25" s="527" t="e">
        <f>G25+'Март 2013'!N25</f>
        <v>#REF!</v>
      </c>
      <c r="O25" s="966" t="e">
        <f t="shared" si="2"/>
        <v>#REF!</v>
      </c>
      <c r="P25" s="967" t="e">
        <f t="shared" si="3"/>
        <v>#REF!</v>
      </c>
      <c r="Q25" s="966" t="e">
        <f t="shared" si="4"/>
        <v>#REF!</v>
      </c>
      <c r="R25" s="968" t="e">
        <f t="shared" si="5"/>
        <v>#REF!</v>
      </c>
    </row>
    <row r="26" spans="1:18" ht="20.100000000000001" customHeight="1">
      <c r="A26" s="1291">
        <v>3</v>
      </c>
      <c r="B26" s="1330" t="s">
        <v>21</v>
      </c>
      <c r="C26" s="519" t="s">
        <v>19</v>
      </c>
      <c r="D26" s="519" t="s">
        <v>14</v>
      </c>
      <c r="E26" s="521">
        <v>2755.8469999999998</v>
      </c>
      <c r="F26" s="520">
        <v>2749.9749541414376</v>
      </c>
      <c r="G26" s="520">
        <f>G27+G33</f>
        <v>3003.01</v>
      </c>
      <c r="H26" s="955">
        <f>G26-F26</f>
        <v>253.03504585856263</v>
      </c>
      <c r="I26" s="956">
        <f>IF(F26=0," ",H26/F26)</f>
        <v>9.2013581970080902E-2</v>
      </c>
      <c r="J26" s="955">
        <f>G26-E26</f>
        <v>247.16300000000047</v>
      </c>
      <c r="K26" s="956">
        <f>IF(E26=0," ",J26/E26)</f>
        <v>8.9686764178127626E-2</v>
      </c>
      <c r="L26" s="522" t="e">
        <f>E26+'Март 2013'!L26</f>
        <v>#REF!</v>
      </c>
      <c r="M26" s="522" t="e">
        <f>F26+'Март 2013'!M26</f>
        <v>#REF!</v>
      </c>
      <c r="N26" s="522" t="e">
        <f>G26+'Март 2013'!N26</f>
        <v>#REF!</v>
      </c>
      <c r="O26" s="955" t="e">
        <f t="shared" si="2"/>
        <v>#REF!</v>
      </c>
      <c r="P26" s="956" t="e">
        <f t="shared" si="3"/>
        <v>#REF!</v>
      </c>
      <c r="Q26" s="955" t="e">
        <f t="shared" si="4"/>
        <v>#REF!</v>
      </c>
      <c r="R26" s="957" t="e">
        <f t="shared" si="5"/>
        <v>#REF!</v>
      </c>
    </row>
    <row r="27" spans="1:18" ht="20.100000000000001" customHeight="1">
      <c r="A27" s="1292"/>
      <c r="B27" s="1331"/>
      <c r="C27" s="1307" t="s">
        <v>15</v>
      </c>
      <c r="D27" s="978" t="s">
        <v>14</v>
      </c>
      <c r="E27" s="9">
        <v>339.83300000000003</v>
      </c>
      <c r="F27" s="9">
        <v>351.24927022486867</v>
      </c>
      <c r="G27" s="147">
        <v>324.858</v>
      </c>
      <c r="H27" s="958">
        <f>G27-F27</f>
        <v>-26.391270224868663</v>
      </c>
      <c r="I27" s="959">
        <f>IF(F27=0," ",H27/F27)</f>
        <v>-7.5135445001702231E-2</v>
      </c>
      <c r="J27" s="958">
        <f>G27-E27</f>
        <v>-14.975000000000023</v>
      </c>
      <c r="K27" s="960">
        <f>IF(E27=0," ",J27/E27)</f>
        <v>-4.4065761712370553E-2</v>
      </c>
      <c r="L27" s="13" t="e">
        <f>E27+'Март 2013'!L27</f>
        <v>#REF!</v>
      </c>
      <c r="M27" s="13" t="e">
        <f>F27+'Март 2013'!M27</f>
        <v>#REF!</v>
      </c>
      <c r="N27" s="13" t="e">
        <f>G27+'Март 2013'!N27</f>
        <v>#REF!</v>
      </c>
      <c r="O27" s="958" t="e">
        <f t="shared" si="2"/>
        <v>#REF!</v>
      </c>
      <c r="P27" s="959" t="e">
        <f t="shared" si="3"/>
        <v>#REF!</v>
      </c>
      <c r="Q27" s="958" t="e">
        <f t="shared" si="4"/>
        <v>#REF!</v>
      </c>
      <c r="R27" s="961" t="e">
        <f t="shared" si="5"/>
        <v>#REF!</v>
      </c>
    </row>
    <row r="28" spans="1:18" ht="20.100000000000001" customHeight="1">
      <c r="A28" s="1292"/>
      <c r="B28" s="1331"/>
      <c r="C28" s="1308"/>
      <c r="D28" s="978" t="s">
        <v>16</v>
      </c>
      <c r="E28" s="11">
        <f>E27/E26</f>
        <v>0.12331344954926746</v>
      </c>
      <c r="F28" s="11">
        <f>F27/F26</f>
        <v>0.12772817064966008</v>
      </c>
      <c r="G28" s="11">
        <f>G27/G26</f>
        <v>0.10817746194651366</v>
      </c>
      <c r="H28" s="962"/>
      <c r="I28" s="963">
        <f>G28-F28</f>
        <v>-1.9550708703146416E-2</v>
      </c>
      <c r="J28" s="964"/>
      <c r="K28" s="963">
        <f>G28-E28</f>
        <v>-1.5135987602753795E-2</v>
      </c>
      <c r="L28" s="19" t="e">
        <f>L27/L26</f>
        <v>#REF!</v>
      </c>
      <c r="M28" s="11" t="e">
        <f>M27/M26</f>
        <v>#REF!</v>
      </c>
      <c r="N28" s="11" t="e">
        <f>N27/N26</f>
        <v>#REF!</v>
      </c>
      <c r="O28" s="962"/>
      <c r="P28" s="963" t="e">
        <f>N28-M28</f>
        <v>#REF!</v>
      </c>
      <c r="Q28" s="964"/>
      <c r="R28" s="965" t="e">
        <f>N28-L28</f>
        <v>#REF!</v>
      </c>
    </row>
    <row r="29" spans="1:18" ht="17.25" hidden="1" customHeight="1">
      <c r="A29" s="1292"/>
      <c r="B29" s="1331"/>
      <c r="C29" s="1307" t="s">
        <v>17</v>
      </c>
      <c r="D29" s="978" t="s">
        <v>14</v>
      </c>
      <c r="E29" s="9">
        <v>406.81799999999998</v>
      </c>
      <c r="F29" s="9">
        <v>304.80439494637562</v>
      </c>
      <c r="G29" s="9">
        <f>F30*G26</f>
        <v>332.85053912561483</v>
      </c>
      <c r="H29" s="958">
        <f t="shared" ref="H29:H45" si="9">G29-F29</f>
        <v>28.046144179239207</v>
      </c>
      <c r="I29" s="959">
        <f t="shared" ref="I29:I45" si="10">IF(F29=0," ",H29/F29)</f>
        <v>9.2013581970080777E-2</v>
      </c>
      <c r="J29" s="958">
        <f t="shared" ref="J29:J45" si="11">G29-E29</f>
        <v>-73.967460874385154</v>
      </c>
      <c r="K29" s="959">
        <f t="shared" ref="K29:K45" si="12">IF(E29=0," ",J29/E29)</f>
        <v>-0.18181953815805879</v>
      </c>
      <c r="L29" s="18" t="e">
        <f>E29+'Март 2013'!L29</f>
        <v>#REF!</v>
      </c>
      <c r="M29" s="13" t="e">
        <f>F29+'Март 2013'!M29</f>
        <v>#REF!</v>
      </c>
      <c r="N29" s="13" t="e">
        <f>G29+'Март 2013'!N29</f>
        <v>#REF!</v>
      </c>
      <c r="O29" s="958" t="e">
        <f t="shared" si="2"/>
        <v>#REF!</v>
      </c>
      <c r="P29" s="959" t="e">
        <f t="shared" si="3"/>
        <v>#REF!</v>
      </c>
      <c r="Q29" s="958" t="e">
        <f t="shared" si="4"/>
        <v>#REF!</v>
      </c>
      <c r="R29" s="961" t="e">
        <f t="shared" si="5"/>
        <v>#REF!</v>
      </c>
    </row>
    <row r="30" spans="1:18" ht="17.25" hidden="1" customHeight="1">
      <c r="A30" s="1292"/>
      <c r="B30" s="1331"/>
      <c r="C30" s="1308"/>
      <c r="D30" s="978" t="s">
        <v>16</v>
      </c>
      <c r="E30" s="11">
        <f>E29/E26</f>
        <v>0.14761995132530942</v>
      </c>
      <c r="F30" s="11">
        <f>F29/F26</f>
        <v>0.11083897127402667</v>
      </c>
      <c r="G30" s="11">
        <f>G29/G26</f>
        <v>0.11083897127402666</v>
      </c>
      <c r="H30" s="958">
        <f t="shared" si="9"/>
        <v>0</v>
      </c>
      <c r="I30" s="959">
        <f t="shared" si="10"/>
        <v>0</v>
      </c>
      <c r="J30" s="958">
        <f t="shared" si="11"/>
        <v>-3.6780980051282761E-2</v>
      </c>
      <c r="K30" s="959">
        <f t="shared" si="12"/>
        <v>-0.24915995243914341</v>
      </c>
      <c r="L30" s="19" t="e">
        <f>L29/L26</f>
        <v>#REF!</v>
      </c>
      <c r="M30" s="11" t="e">
        <f>M29/M26</f>
        <v>#REF!</v>
      </c>
      <c r="N30" s="11" t="e">
        <f>N29/N26</f>
        <v>#REF!</v>
      </c>
      <c r="O30" s="958" t="e">
        <f t="shared" si="2"/>
        <v>#REF!</v>
      </c>
      <c r="P30" s="959" t="e">
        <f t="shared" si="3"/>
        <v>#REF!</v>
      </c>
      <c r="Q30" s="958" t="e">
        <f t="shared" si="4"/>
        <v>#REF!</v>
      </c>
      <c r="R30" s="961" t="e">
        <f t="shared" si="5"/>
        <v>#REF!</v>
      </c>
    </row>
    <row r="31" spans="1:18" ht="17.25" hidden="1" customHeight="1">
      <c r="A31" s="1292"/>
      <c r="B31" s="1331"/>
      <c r="C31" s="1307" t="s">
        <v>18</v>
      </c>
      <c r="D31" s="978" t="s">
        <v>14</v>
      </c>
      <c r="E31" s="9">
        <f>E27-E29</f>
        <v>-66.984999999999957</v>
      </c>
      <c r="F31" s="9">
        <f>F27-F29</f>
        <v>46.444875278493043</v>
      </c>
      <c r="G31" s="9">
        <f>G27-G29</f>
        <v>-7.9925391256148259</v>
      </c>
      <c r="H31" s="958">
        <f t="shared" si="9"/>
        <v>-54.437414404107869</v>
      </c>
      <c r="I31" s="959">
        <f t="shared" si="10"/>
        <v>-1.1720865666597211</v>
      </c>
      <c r="J31" s="958">
        <f t="shared" si="11"/>
        <v>58.992460874385131</v>
      </c>
      <c r="K31" s="959">
        <f t="shared" si="12"/>
        <v>-0.88068165819788269</v>
      </c>
      <c r="L31" s="18" t="e">
        <f>E31+'Март 2013'!L31</f>
        <v>#REF!</v>
      </c>
      <c r="M31" s="13" t="e">
        <f>F31+'Март 2013'!M31</f>
        <v>#REF!</v>
      </c>
      <c r="N31" s="13" t="e">
        <f>G31+'Март 2013'!N31</f>
        <v>#REF!</v>
      </c>
      <c r="O31" s="958" t="e">
        <f t="shared" si="2"/>
        <v>#REF!</v>
      </c>
      <c r="P31" s="959" t="e">
        <f t="shared" si="3"/>
        <v>#REF!</v>
      </c>
      <c r="Q31" s="958" t="e">
        <f t="shared" si="4"/>
        <v>#REF!</v>
      </c>
      <c r="R31" s="961" t="e">
        <f t="shared" si="5"/>
        <v>#REF!</v>
      </c>
    </row>
    <row r="32" spans="1:18" ht="17.25" hidden="1" customHeight="1">
      <c r="A32" s="1292"/>
      <c r="B32" s="1331"/>
      <c r="C32" s="1308"/>
      <c r="D32" s="978" t="s">
        <v>16</v>
      </c>
      <c r="E32" s="11">
        <f>E31/E26</f>
        <v>-2.4306501776041978E-2</v>
      </c>
      <c r="F32" s="11">
        <f>F31/F26</f>
        <v>1.6889199375633396E-2</v>
      </c>
      <c r="G32" s="11">
        <f>G31/G26</f>
        <v>-2.6615093275130035E-3</v>
      </c>
      <c r="H32" s="958">
        <f t="shared" si="9"/>
        <v>-1.9550708703146399E-2</v>
      </c>
      <c r="I32" s="959">
        <f t="shared" si="10"/>
        <v>-1.1575864709935777</v>
      </c>
      <c r="J32" s="958">
        <f t="shared" si="11"/>
        <v>2.1644992448528976E-2</v>
      </c>
      <c r="K32" s="959">
        <f t="shared" si="12"/>
        <v>-0.89050216472794308</v>
      </c>
      <c r="L32" s="19" t="e">
        <f>L31/L26</f>
        <v>#REF!</v>
      </c>
      <c r="M32" s="11" t="e">
        <f>M31/M26</f>
        <v>#REF!</v>
      </c>
      <c r="N32" s="11" t="e">
        <f>N31/N26</f>
        <v>#REF!</v>
      </c>
      <c r="O32" s="958" t="e">
        <f t="shared" si="2"/>
        <v>#REF!</v>
      </c>
      <c r="P32" s="959" t="e">
        <f t="shared" si="3"/>
        <v>#REF!</v>
      </c>
      <c r="Q32" s="958" t="e">
        <f t="shared" si="4"/>
        <v>#REF!</v>
      </c>
      <c r="R32" s="961" t="e">
        <f t="shared" si="5"/>
        <v>#REF!</v>
      </c>
    </row>
    <row r="33" spans="1:22" ht="30.75" customHeight="1">
      <c r="A33" s="1292"/>
      <c r="B33" s="1331"/>
      <c r="C33" s="513" t="s">
        <v>111</v>
      </c>
      <c r="D33" s="980" t="s">
        <v>14</v>
      </c>
      <c r="E33" s="613">
        <f>E26-E27</f>
        <v>2416.0139999999997</v>
      </c>
      <c r="F33" s="613">
        <f>F26-F27</f>
        <v>2398.7256839165689</v>
      </c>
      <c r="G33" s="613">
        <f>G34+G35</f>
        <v>2678.152</v>
      </c>
      <c r="H33" s="958">
        <f t="shared" si="9"/>
        <v>279.42631608343117</v>
      </c>
      <c r="I33" s="959">
        <f t="shared" si="10"/>
        <v>0.11648948354410918</v>
      </c>
      <c r="J33" s="958">
        <f t="shared" si="11"/>
        <v>262.13800000000037</v>
      </c>
      <c r="K33" s="959">
        <f t="shared" si="12"/>
        <v>0.10850019908825048</v>
      </c>
      <c r="L33" s="515" t="e">
        <f>L26-L27</f>
        <v>#REF!</v>
      </c>
      <c r="M33" s="514" t="e">
        <f>M26-M27</f>
        <v>#REF!</v>
      </c>
      <c r="N33" s="514" t="e">
        <f>N26-N27</f>
        <v>#REF!</v>
      </c>
      <c r="O33" s="958" t="e">
        <f t="shared" si="2"/>
        <v>#REF!</v>
      </c>
      <c r="P33" s="959" t="e">
        <f t="shared" si="3"/>
        <v>#REF!</v>
      </c>
      <c r="Q33" s="958" t="e">
        <f t="shared" si="4"/>
        <v>#REF!</v>
      </c>
      <c r="R33" s="961" t="e">
        <f t="shared" si="5"/>
        <v>#REF!</v>
      </c>
    </row>
    <row r="34" spans="1:22" ht="20.100000000000001" customHeight="1">
      <c r="A34" s="1292"/>
      <c r="B34" s="1331"/>
      <c r="C34" s="518" t="s">
        <v>104</v>
      </c>
      <c r="D34" s="978" t="s">
        <v>14</v>
      </c>
      <c r="E34" s="233">
        <v>63.347999999999999</v>
      </c>
      <c r="F34" s="233">
        <f>'Баланс ВОЭК (план 2013)'!F11+'Баланс ВОЭК (план 2013)'!F12</f>
        <v>63.347999999999999</v>
      </c>
      <c r="G34" s="952">
        <v>62.161000000000001</v>
      </c>
      <c r="H34" s="958">
        <f t="shared" si="9"/>
        <v>-1.1869999999999976</v>
      </c>
      <c r="I34" s="959">
        <f t="shared" si="10"/>
        <v>-1.8737765991033616E-2</v>
      </c>
      <c r="J34" s="958">
        <f t="shared" si="11"/>
        <v>-1.1869999999999976</v>
      </c>
      <c r="K34" s="959">
        <f t="shared" si="12"/>
        <v>-1.8737765991033616E-2</v>
      </c>
      <c r="L34" s="516" t="e">
        <f>E34+'Март 2013'!L34</f>
        <v>#REF!</v>
      </c>
      <c r="M34" s="516" t="e">
        <f>F34+'Март 2013'!M34</f>
        <v>#REF!</v>
      </c>
      <c r="N34" s="516" t="e">
        <f>G34+'Март 2013'!N34</f>
        <v>#REF!</v>
      </c>
      <c r="O34" s="958" t="e">
        <f t="shared" si="2"/>
        <v>#REF!</v>
      </c>
      <c r="P34" s="959" t="e">
        <f t="shared" si="3"/>
        <v>#REF!</v>
      </c>
      <c r="Q34" s="958" t="e">
        <f t="shared" si="4"/>
        <v>#REF!</v>
      </c>
      <c r="R34" s="961" t="e">
        <f t="shared" si="5"/>
        <v>#REF!</v>
      </c>
    </row>
    <row r="35" spans="1:22" ht="33.75" customHeight="1" thickBot="1">
      <c r="A35" s="1293"/>
      <c r="B35" s="1332"/>
      <c r="C35" s="525" t="s">
        <v>106</v>
      </c>
      <c r="D35" s="526" t="s">
        <v>14</v>
      </c>
      <c r="E35" s="611">
        <f>E33-E34</f>
        <v>2352.6659999999997</v>
      </c>
      <c r="F35" s="611">
        <f>F33-F34</f>
        <v>2335.3776839165689</v>
      </c>
      <c r="G35" s="611">
        <v>2615.991</v>
      </c>
      <c r="H35" s="966">
        <f t="shared" si="9"/>
        <v>280.61331608343107</v>
      </c>
      <c r="I35" s="967">
        <f t="shared" si="10"/>
        <v>0.12015757366184371</v>
      </c>
      <c r="J35" s="966">
        <f t="shared" si="11"/>
        <v>263.32500000000027</v>
      </c>
      <c r="K35" s="967">
        <f t="shared" si="12"/>
        <v>0.11192621477081757</v>
      </c>
      <c r="L35" s="527" t="e">
        <f>E35+'Март 2013'!L35</f>
        <v>#REF!</v>
      </c>
      <c r="M35" s="527" t="e">
        <f>F35+'Март 2013'!M35</f>
        <v>#REF!</v>
      </c>
      <c r="N35" s="527" t="e">
        <f>G35+'Март 2013'!N35</f>
        <v>#REF!</v>
      </c>
      <c r="O35" s="966" t="e">
        <f t="shared" si="2"/>
        <v>#REF!</v>
      </c>
      <c r="P35" s="967" t="e">
        <f t="shared" si="3"/>
        <v>#REF!</v>
      </c>
      <c r="Q35" s="966" t="e">
        <f t="shared" si="4"/>
        <v>#REF!</v>
      </c>
      <c r="R35" s="968" t="e">
        <f t="shared" si="5"/>
        <v>#REF!</v>
      </c>
    </row>
    <row r="36" spans="1:22" ht="20.100000000000001" customHeight="1">
      <c r="A36" s="1291">
        <v>4</v>
      </c>
      <c r="B36" s="1330" t="s">
        <v>22</v>
      </c>
      <c r="C36" s="519" t="s">
        <v>19</v>
      </c>
      <c r="D36" s="519" t="s">
        <v>14</v>
      </c>
      <c r="E36" s="521">
        <v>38.435000000000002</v>
      </c>
      <c r="F36" s="520">
        <v>38.435000000000002</v>
      </c>
      <c r="G36" s="520">
        <f>G37+G43</f>
        <v>62.481999999999999</v>
      </c>
      <c r="H36" s="955">
        <f t="shared" si="9"/>
        <v>24.046999999999997</v>
      </c>
      <c r="I36" s="956">
        <f t="shared" si="10"/>
        <v>0.62565370105372697</v>
      </c>
      <c r="J36" s="955">
        <f t="shared" si="11"/>
        <v>24.046999999999997</v>
      </c>
      <c r="K36" s="956">
        <f t="shared" si="12"/>
        <v>0.62565370105372697</v>
      </c>
      <c r="L36" s="522" t="e">
        <f>E36+'Март 2013'!L36</f>
        <v>#REF!</v>
      </c>
      <c r="M36" s="522" t="e">
        <f>F36+'Март 2013'!M36</f>
        <v>#REF!</v>
      </c>
      <c r="N36" s="522" t="e">
        <f>G36+'Март 2013'!N36</f>
        <v>#REF!</v>
      </c>
      <c r="O36" s="955" t="e">
        <f t="shared" si="2"/>
        <v>#REF!</v>
      </c>
      <c r="P36" s="956" t="e">
        <f t="shared" si="3"/>
        <v>#REF!</v>
      </c>
      <c r="Q36" s="955" t="e">
        <f t="shared" si="4"/>
        <v>#REF!</v>
      </c>
      <c r="R36" s="957" t="e">
        <f t="shared" si="5"/>
        <v>#REF!</v>
      </c>
    </row>
    <row r="37" spans="1:22" ht="20.100000000000001" customHeight="1">
      <c r="A37" s="1292"/>
      <c r="B37" s="1331"/>
      <c r="C37" s="1307" t="s">
        <v>15</v>
      </c>
      <c r="D37" s="978" t="s">
        <v>14</v>
      </c>
      <c r="E37" s="9">
        <v>21.704999999999998</v>
      </c>
      <c r="F37" s="9">
        <v>9.645240925250544</v>
      </c>
      <c r="G37" s="147">
        <v>17.227</v>
      </c>
      <c r="H37" s="958">
        <f t="shared" si="9"/>
        <v>7.5817590747494563</v>
      </c>
      <c r="I37" s="959">
        <f t="shared" si="10"/>
        <v>0.7860621765186766</v>
      </c>
      <c r="J37" s="958">
        <f t="shared" si="11"/>
        <v>-4.477999999999998</v>
      </c>
      <c r="K37" s="960">
        <f t="shared" si="12"/>
        <v>-0.20631190969822613</v>
      </c>
      <c r="L37" s="13" t="e">
        <f>E37+'Март 2013'!L37</f>
        <v>#REF!</v>
      </c>
      <c r="M37" s="13" t="e">
        <f>F37+'Март 2013'!M37</f>
        <v>#REF!</v>
      </c>
      <c r="N37" s="13" t="e">
        <f>G37+'Март 2013'!N37</f>
        <v>#REF!</v>
      </c>
      <c r="O37" s="958" t="e">
        <f t="shared" si="2"/>
        <v>#REF!</v>
      </c>
      <c r="P37" s="959" t="e">
        <f t="shared" si="3"/>
        <v>#REF!</v>
      </c>
      <c r="Q37" s="958" t="e">
        <f t="shared" si="4"/>
        <v>#REF!</v>
      </c>
      <c r="R37" s="961" t="e">
        <f t="shared" si="5"/>
        <v>#REF!</v>
      </c>
    </row>
    <row r="38" spans="1:22" ht="20.100000000000001" customHeight="1">
      <c r="A38" s="1292"/>
      <c r="B38" s="1331"/>
      <c r="C38" s="1308"/>
      <c r="D38" s="978" t="s">
        <v>16</v>
      </c>
      <c r="E38" s="11">
        <f>E37/E36</f>
        <v>0.56471965656302836</v>
      </c>
      <c r="F38" s="11">
        <f>F37/F36</f>
        <v>0.2509494191557316</v>
      </c>
      <c r="G38" s="15">
        <f>G37/G36</f>
        <v>0.27571140488460677</v>
      </c>
      <c r="H38" s="962"/>
      <c r="I38" s="963">
        <f>G38-F38</f>
        <v>2.4761985728875169E-2</v>
      </c>
      <c r="J38" s="964"/>
      <c r="K38" s="963">
        <f>G38-E38</f>
        <v>-0.28900825167842159</v>
      </c>
      <c r="L38" s="19" t="e">
        <f>L37/L36</f>
        <v>#REF!</v>
      </c>
      <c r="M38" s="11" t="e">
        <f>M37/M36</f>
        <v>#REF!</v>
      </c>
      <c r="N38" s="11" t="e">
        <f>N37/N36</f>
        <v>#REF!</v>
      </c>
      <c r="O38" s="962"/>
      <c r="P38" s="963" t="e">
        <f>N38-M38</f>
        <v>#REF!</v>
      </c>
      <c r="Q38" s="964"/>
      <c r="R38" s="965" t="e">
        <f>N38-L38</f>
        <v>#REF!</v>
      </c>
    </row>
    <row r="39" spans="1:22" ht="17.25" hidden="1" customHeight="1">
      <c r="A39" s="1292"/>
      <c r="B39" s="1331"/>
      <c r="C39" s="1307" t="s">
        <v>17</v>
      </c>
      <c r="D39" s="978" t="s">
        <v>14</v>
      </c>
      <c r="E39" s="9">
        <v>10.973000000000001</v>
      </c>
      <c r="F39" s="9">
        <v>8.3698731173189049</v>
      </c>
      <c r="G39" s="9">
        <f>F40*G36</f>
        <v>13.606515210519573</v>
      </c>
      <c r="H39" s="958">
        <f t="shared" si="9"/>
        <v>5.2366420932006683</v>
      </c>
      <c r="I39" s="959">
        <f t="shared" si="10"/>
        <v>0.62565370105372697</v>
      </c>
      <c r="J39" s="958">
        <f t="shared" si="11"/>
        <v>2.6335152105195725</v>
      </c>
      <c r="K39" s="959">
        <f t="shared" si="12"/>
        <v>0.23999956352133167</v>
      </c>
      <c r="L39" s="18" t="e">
        <f>E39+'Март 2013'!L39</f>
        <v>#REF!</v>
      </c>
      <c r="M39" s="13" t="e">
        <f>F39+'Март 2013'!M39</f>
        <v>#REF!</v>
      </c>
      <c r="N39" s="13" t="e">
        <f>G39+'Март 2013'!N39</f>
        <v>#REF!</v>
      </c>
      <c r="O39" s="958" t="e">
        <f t="shared" si="2"/>
        <v>#REF!</v>
      </c>
      <c r="P39" s="959" t="e">
        <f t="shared" si="3"/>
        <v>#REF!</v>
      </c>
      <c r="Q39" s="958" t="e">
        <f t="shared" si="4"/>
        <v>#REF!</v>
      </c>
      <c r="R39" s="961" t="e">
        <f t="shared" si="5"/>
        <v>#REF!</v>
      </c>
    </row>
    <row r="40" spans="1:22" ht="17.25" hidden="1" customHeight="1">
      <c r="A40" s="1292"/>
      <c r="B40" s="1331"/>
      <c r="C40" s="1308"/>
      <c r="D40" s="978" t="s">
        <v>16</v>
      </c>
      <c r="E40" s="11">
        <f>E39/E36</f>
        <v>0.28549499154416547</v>
      </c>
      <c r="F40" s="11">
        <f>F39/F36</f>
        <v>0.21776696025286599</v>
      </c>
      <c r="G40" s="11">
        <f>G39/G36</f>
        <v>0.21776696025286599</v>
      </c>
      <c r="H40" s="958">
        <f t="shared" si="9"/>
        <v>0</v>
      </c>
      <c r="I40" s="959">
        <f t="shared" si="10"/>
        <v>0</v>
      </c>
      <c r="J40" s="958">
        <f t="shared" si="11"/>
        <v>-6.7728031291299479E-2</v>
      </c>
      <c r="K40" s="959">
        <f t="shared" si="12"/>
        <v>-0.23723019071184687</v>
      </c>
      <c r="L40" s="19" t="e">
        <f>L39/L36</f>
        <v>#REF!</v>
      </c>
      <c r="M40" s="11" t="e">
        <f>M39/M36</f>
        <v>#REF!</v>
      </c>
      <c r="N40" s="11" t="e">
        <f>N39/N36</f>
        <v>#REF!</v>
      </c>
      <c r="O40" s="958" t="e">
        <f t="shared" si="2"/>
        <v>#REF!</v>
      </c>
      <c r="P40" s="959" t="e">
        <f t="shared" si="3"/>
        <v>#REF!</v>
      </c>
      <c r="Q40" s="958" t="e">
        <f t="shared" si="4"/>
        <v>#REF!</v>
      </c>
      <c r="R40" s="961" t="e">
        <f t="shared" si="5"/>
        <v>#REF!</v>
      </c>
    </row>
    <row r="41" spans="1:22" ht="17.25" hidden="1" customHeight="1">
      <c r="A41" s="1292"/>
      <c r="B41" s="1331"/>
      <c r="C41" s="1307" t="s">
        <v>18</v>
      </c>
      <c r="D41" s="978" t="s">
        <v>14</v>
      </c>
      <c r="E41" s="9">
        <f>E37-E39</f>
        <v>10.731999999999998</v>
      </c>
      <c r="F41" s="9">
        <f>F37-F39</f>
        <v>1.2753678079316391</v>
      </c>
      <c r="G41" s="9">
        <f>G37-G39</f>
        <v>3.6204847894804271</v>
      </c>
      <c r="H41" s="958">
        <f t="shared" si="9"/>
        <v>2.345116981548788</v>
      </c>
      <c r="I41" s="959">
        <f t="shared" si="10"/>
        <v>1.8387769919895049</v>
      </c>
      <c r="J41" s="958">
        <f t="shared" si="11"/>
        <v>-7.1115152105195705</v>
      </c>
      <c r="K41" s="959">
        <f t="shared" si="12"/>
        <v>-0.66264584518445513</v>
      </c>
      <c r="L41" s="18" t="e">
        <f>E41+'Март 2013'!L41</f>
        <v>#REF!</v>
      </c>
      <c r="M41" s="13" t="e">
        <f>F41+'Март 2013'!M41</f>
        <v>#REF!</v>
      </c>
      <c r="N41" s="13" t="e">
        <f>G41+'Март 2013'!N41</f>
        <v>#REF!</v>
      </c>
      <c r="O41" s="958" t="e">
        <f t="shared" si="2"/>
        <v>#REF!</v>
      </c>
      <c r="P41" s="959" t="e">
        <f t="shared" si="3"/>
        <v>#REF!</v>
      </c>
      <c r="Q41" s="958" t="e">
        <f t="shared" si="4"/>
        <v>#REF!</v>
      </c>
      <c r="R41" s="961" t="e">
        <f t="shared" si="5"/>
        <v>#REF!</v>
      </c>
    </row>
    <row r="42" spans="1:22" ht="17.25" hidden="1" customHeight="1">
      <c r="A42" s="1292"/>
      <c r="B42" s="1331"/>
      <c r="C42" s="1308"/>
      <c r="D42" s="978" t="s">
        <v>16</v>
      </c>
      <c r="E42" s="11">
        <f>E41/E36</f>
        <v>0.27922466501886295</v>
      </c>
      <c r="F42" s="11">
        <f>F41/F36</f>
        <v>3.3182458902865593E-2</v>
      </c>
      <c r="G42" s="11">
        <f>G41/G36</f>
        <v>5.7944444631740775E-2</v>
      </c>
      <c r="H42" s="958">
        <f t="shared" si="9"/>
        <v>2.4761985728875183E-2</v>
      </c>
      <c r="I42" s="959">
        <f t="shared" si="10"/>
        <v>0.74623721531187581</v>
      </c>
      <c r="J42" s="958">
        <f t="shared" si="11"/>
        <v>-0.22128022038712217</v>
      </c>
      <c r="K42" s="959">
        <f t="shared" si="12"/>
        <v>-0.79248092346058918</v>
      </c>
      <c r="L42" s="19" t="e">
        <f>L41/L36</f>
        <v>#REF!</v>
      </c>
      <c r="M42" s="11" t="e">
        <f>M41/M36</f>
        <v>#REF!</v>
      </c>
      <c r="N42" s="11" t="e">
        <f>N41/N36</f>
        <v>#REF!</v>
      </c>
      <c r="O42" s="958" t="e">
        <f t="shared" si="2"/>
        <v>#REF!</v>
      </c>
      <c r="P42" s="959" t="e">
        <f t="shared" si="3"/>
        <v>#REF!</v>
      </c>
      <c r="Q42" s="958" t="e">
        <f t="shared" si="4"/>
        <v>#REF!</v>
      </c>
      <c r="R42" s="961" t="e">
        <f t="shared" si="5"/>
        <v>#REF!</v>
      </c>
    </row>
    <row r="43" spans="1:22" ht="30.75" customHeight="1">
      <c r="A43" s="1292"/>
      <c r="B43" s="1331"/>
      <c r="C43" s="513" t="s">
        <v>111</v>
      </c>
      <c r="D43" s="980" t="s">
        <v>14</v>
      </c>
      <c r="E43" s="613">
        <f>E36-E37</f>
        <v>16.730000000000004</v>
      </c>
      <c r="F43" s="613">
        <f>F36-F37</f>
        <v>28.789759074749458</v>
      </c>
      <c r="G43" s="613">
        <f>G44+G45</f>
        <v>45.255000000000003</v>
      </c>
      <c r="H43" s="958">
        <f t="shared" si="9"/>
        <v>16.465240925250544</v>
      </c>
      <c r="I43" s="959">
        <f t="shared" si="10"/>
        <v>0.57191311960966218</v>
      </c>
      <c r="J43" s="958">
        <f t="shared" si="11"/>
        <v>28.524999999999999</v>
      </c>
      <c r="K43" s="959">
        <f t="shared" si="12"/>
        <v>1.7050209205020916</v>
      </c>
      <c r="L43" s="515" t="e">
        <f>L36-L37</f>
        <v>#REF!</v>
      </c>
      <c r="M43" s="514" t="e">
        <f>M36-M37</f>
        <v>#REF!</v>
      </c>
      <c r="N43" s="514" t="e">
        <f>N36-N37</f>
        <v>#REF!</v>
      </c>
      <c r="O43" s="958" t="e">
        <f t="shared" si="2"/>
        <v>#REF!</v>
      </c>
      <c r="P43" s="959" t="e">
        <f t="shared" si="3"/>
        <v>#REF!</v>
      </c>
      <c r="Q43" s="958" t="e">
        <f t="shared" si="4"/>
        <v>#REF!</v>
      </c>
      <c r="R43" s="961" t="e">
        <f t="shared" si="5"/>
        <v>#REF!</v>
      </c>
    </row>
    <row r="44" spans="1:22" ht="20.100000000000001" customHeight="1">
      <c r="A44" s="1292"/>
      <c r="B44" s="1331"/>
      <c r="C44" s="518" t="s">
        <v>104</v>
      </c>
      <c r="D44" s="978" t="s">
        <v>14</v>
      </c>
      <c r="E44" s="233">
        <v>0</v>
      </c>
      <c r="F44" s="233">
        <v>0</v>
      </c>
      <c r="G44" s="952">
        <v>0</v>
      </c>
      <c r="H44" s="958">
        <f t="shared" si="9"/>
        <v>0</v>
      </c>
      <c r="I44" s="959" t="str">
        <f t="shared" si="10"/>
        <v xml:space="preserve"> </v>
      </c>
      <c r="J44" s="958">
        <f t="shared" si="11"/>
        <v>0</v>
      </c>
      <c r="K44" s="959" t="str">
        <f t="shared" si="12"/>
        <v xml:space="preserve"> </v>
      </c>
      <c r="L44" s="516" t="e">
        <f>E44+'Март 2013'!L44</f>
        <v>#REF!</v>
      </c>
      <c r="M44" s="516" t="e">
        <f>F44+'Март 2013'!M44</f>
        <v>#REF!</v>
      </c>
      <c r="N44" s="516" t="e">
        <f>G44+'Март 2013'!N44</f>
        <v>#REF!</v>
      </c>
      <c r="O44" s="958" t="e">
        <f t="shared" si="2"/>
        <v>#REF!</v>
      </c>
      <c r="P44" s="959" t="e">
        <f t="shared" si="3"/>
        <v>#REF!</v>
      </c>
      <c r="Q44" s="958" t="e">
        <f t="shared" si="4"/>
        <v>#REF!</v>
      </c>
      <c r="R44" s="961" t="e">
        <f t="shared" si="5"/>
        <v>#REF!</v>
      </c>
    </row>
    <row r="45" spans="1:22" ht="33.75" customHeight="1" thickBot="1">
      <c r="A45" s="1293"/>
      <c r="B45" s="1332"/>
      <c r="C45" s="525" t="s">
        <v>106</v>
      </c>
      <c r="D45" s="526" t="s">
        <v>14</v>
      </c>
      <c r="E45" s="611">
        <f>E43-E44</f>
        <v>16.730000000000004</v>
      </c>
      <c r="F45" s="611">
        <f>F43-F44</f>
        <v>28.789759074749458</v>
      </c>
      <c r="G45" s="611">
        <v>45.255000000000003</v>
      </c>
      <c r="H45" s="966">
        <f t="shared" si="9"/>
        <v>16.465240925250544</v>
      </c>
      <c r="I45" s="967">
        <f t="shared" si="10"/>
        <v>0.57191311960966218</v>
      </c>
      <c r="J45" s="966">
        <f t="shared" si="11"/>
        <v>28.524999999999999</v>
      </c>
      <c r="K45" s="967">
        <f t="shared" si="12"/>
        <v>1.7050209205020916</v>
      </c>
      <c r="L45" s="527" t="e">
        <f>E45+'Март 2013'!L45</f>
        <v>#REF!</v>
      </c>
      <c r="M45" s="527" t="e">
        <f>F45+'Март 2013'!M45</f>
        <v>#REF!</v>
      </c>
      <c r="N45" s="527" t="e">
        <f>G45+'Март 2013'!N45</f>
        <v>#REF!</v>
      </c>
      <c r="O45" s="966" t="e">
        <f t="shared" si="2"/>
        <v>#REF!</v>
      </c>
      <c r="P45" s="967" t="e">
        <f t="shared" si="3"/>
        <v>#REF!</v>
      </c>
      <c r="Q45" s="966" t="e">
        <f t="shared" si="4"/>
        <v>#REF!</v>
      </c>
      <c r="R45" s="968" t="e">
        <f t="shared" si="5"/>
        <v>#REF!</v>
      </c>
    </row>
    <row r="46" spans="1:22" ht="20.100000000000001" customHeight="1">
      <c r="A46" s="1291">
        <v>3</v>
      </c>
      <c r="B46" s="1330" t="s">
        <v>87</v>
      </c>
      <c r="C46" s="519" t="s">
        <v>19</v>
      </c>
      <c r="D46" s="519" t="s">
        <v>14</v>
      </c>
      <c r="E46" s="521">
        <f>E26+E36</f>
        <v>2794.2819999999997</v>
      </c>
      <c r="F46" s="520">
        <f>F26+F36</f>
        <v>2788.4099541414375</v>
      </c>
      <c r="G46" s="520">
        <f>G26+G36</f>
        <v>3065.4920000000002</v>
      </c>
      <c r="H46" s="955">
        <f>G46-F46</f>
        <v>277.08204585856265</v>
      </c>
      <c r="I46" s="956">
        <f>IF(F46=0," ",H46/F46)</f>
        <v>9.9369192627874303E-2</v>
      </c>
      <c r="J46" s="955">
        <f>G46-E46</f>
        <v>271.21000000000049</v>
      </c>
      <c r="K46" s="956">
        <f>IF(E46=0," ",J46/E46)</f>
        <v>9.7058922470960526E-2</v>
      </c>
      <c r="L46" s="522" t="e">
        <f>E46+'Март 2013'!L46</f>
        <v>#REF!</v>
      </c>
      <c r="M46" s="522" t="e">
        <f>F46+'Март 2013'!M46</f>
        <v>#REF!</v>
      </c>
      <c r="N46" s="522" t="e">
        <f>G46+'Март 2013'!N46</f>
        <v>#REF!</v>
      </c>
      <c r="O46" s="955" t="e">
        <f t="shared" si="2"/>
        <v>#REF!</v>
      </c>
      <c r="P46" s="956" t="e">
        <f t="shared" si="3"/>
        <v>#REF!</v>
      </c>
      <c r="Q46" s="955" t="e">
        <f t="shared" si="4"/>
        <v>#REF!</v>
      </c>
      <c r="R46" s="957" t="e">
        <f t="shared" si="5"/>
        <v>#REF!</v>
      </c>
      <c r="S46">
        <v>3843.5079999999998</v>
      </c>
      <c r="T46" s="950">
        <f>S46-G46</f>
        <v>778.01599999999962</v>
      </c>
      <c r="V46" s="950"/>
    </row>
    <row r="47" spans="1:22" ht="20.100000000000001" customHeight="1">
      <c r="A47" s="1292"/>
      <c r="B47" s="1331"/>
      <c r="C47" s="1307" t="s">
        <v>15</v>
      </c>
      <c r="D47" s="978" t="s">
        <v>14</v>
      </c>
      <c r="E47" s="9">
        <f>E27+E37</f>
        <v>361.53800000000001</v>
      </c>
      <c r="F47" s="9">
        <f>F27+F37</f>
        <v>360.89451115011923</v>
      </c>
      <c r="G47" s="147">
        <f t="shared" ref="G47" si="13">G27+G37</f>
        <v>342.08499999999998</v>
      </c>
      <c r="H47" s="958">
        <f>G47-F47</f>
        <v>-18.809511150119249</v>
      </c>
      <c r="I47" s="959">
        <f>IF(F47=0," ",H47/F47)</f>
        <v>-5.211913888680663E-2</v>
      </c>
      <c r="J47" s="958">
        <f>G47-E47</f>
        <v>-19.453000000000031</v>
      </c>
      <c r="K47" s="960">
        <f>IF(E47=0," ",J47/E47)</f>
        <v>-5.3806238901581663E-2</v>
      </c>
      <c r="L47" s="13" t="e">
        <f>E47+'Март 2013'!L47</f>
        <v>#REF!</v>
      </c>
      <c r="M47" s="13" t="e">
        <f>F47+'Март 2013'!M47</f>
        <v>#REF!</v>
      </c>
      <c r="N47" s="13" t="e">
        <f>G47+'Март 2013'!N47</f>
        <v>#REF!</v>
      </c>
      <c r="O47" s="958" t="e">
        <f t="shared" si="2"/>
        <v>#REF!</v>
      </c>
      <c r="P47" s="959" t="e">
        <f t="shared" si="3"/>
        <v>#REF!</v>
      </c>
      <c r="Q47" s="958" t="e">
        <f t="shared" si="4"/>
        <v>#REF!</v>
      </c>
      <c r="R47" s="961" t="e">
        <f t="shared" si="5"/>
        <v>#REF!</v>
      </c>
    </row>
    <row r="48" spans="1:22" ht="20.100000000000001" customHeight="1">
      <c r="A48" s="1292"/>
      <c r="B48" s="1331"/>
      <c r="C48" s="1308"/>
      <c r="D48" s="978" t="s">
        <v>16</v>
      </c>
      <c r="E48" s="11">
        <f>E47/E46</f>
        <v>0.12938493681024321</v>
      </c>
      <c r="F48" s="11">
        <f>F47/F46</f>
        <v>0.12942663277116298</v>
      </c>
      <c r="G48" s="11">
        <f>G47/G46</f>
        <v>0.11159220118662842</v>
      </c>
      <c r="H48" s="962"/>
      <c r="I48" s="963">
        <f>G48-F48</f>
        <v>-1.7834431584534557E-2</v>
      </c>
      <c r="J48" s="964"/>
      <c r="K48" s="963">
        <f>G48-E48</f>
        <v>-1.7792735623614789E-2</v>
      </c>
      <c r="L48" s="19" t="e">
        <f>L47/L46</f>
        <v>#REF!</v>
      </c>
      <c r="M48" s="11" t="e">
        <f>M47/M46</f>
        <v>#REF!</v>
      </c>
      <c r="N48" s="11" t="e">
        <f>N47/N46</f>
        <v>#REF!</v>
      </c>
      <c r="O48" s="962"/>
      <c r="P48" s="963" t="e">
        <f>N48-M48</f>
        <v>#REF!</v>
      </c>
      <c r="Q48" s="964"/>
      <c r="R48" s="965" t="e">
        <f>N48-L48</f>
        <v>#REF!</v>
      </c>
    </row>
    <row r="49" spans="1:20" ht="17.25" hidden="1" customHeight="1">
      <c r="A49" s="1292"/>
      <c r="B49" s="1331"/>
      <c r="C49" s="1307" t="s">
        <v>17</v>
      </c>
      <c r="D49" s="978" t="s">
        <v>14</v>
      </c>
      <c r="E49" s="9">
        <f>E29+E39</f>
        <v>417.791</v>
      </c>
      <c r="F49" s="9">
        <f>F29+F39</f>
        <v>313.17426806369451</v>
      </c>
      <c r="G49" s="9">
        <f>G29+G39</f>
        <v>346.45705433613438</v>
      </c>
      <c r="H49" s="958">
        <f t="shared" ref="H49:H112" si="14">G49-F49</f>
        <v>33.282786272439864</v>
      </c>
      <c r="I49" s="959">
        <f t="shared" ref="I49:I112" si="15">IF(F49=0," ",H49/F49)</f>
        <v>0.10627560967324011</v>
      </c>
      <c r="J49" s="958">
        <f t="shared" ref="J49:J112" si="16">G49-E49</f>
        <v>-71.33394566386562</v>
      </c>
      <c r="K49" s="959">
        <f t="shared" ref="K49:K112" si="17">IF(E49=0," ",J49/E49)</f>
        <v>-0.17074074277297888</v>
      </c>
      <c r="L49" s="18" t="e">
        <f>E49+'Март 2013'!L49</f>
        <v>#REF!</v>
      </c>
      <c r="M49" s="13" t="e">
        <f>F49+'Март 2013'!M49</f>
        <v>#REF!</v>
      </c>
      <c r="N49" s="13" t="e">
        <f>G49+'Март 2013'!N49</f>
        <v>#REF!</v>
      </c>
      <c r="O49" s="958" t="e">
        <f t="shared" si="2"/>
        <v>#REF!</v>
      </c>
      <c r="P49" s="959" t="e">
        <f t="shared" si="3"/>
        <v>#REF!</v>
      </c>
      <c r="Q49" s="958" t="e">
        <f t="shared" si="4"/>
        <v>#REF!</v>
      </c>
      <c r="R49" s="961" t="e">
        <f t="shared" si="5"/>
        <v>#REF!</v>
      </c>
    </row>
    <row r="50" spans="1:20" ht="17.25" hidden="1" customHeight="1">
      <c r="A50" s="1292"/>
      <c r="B50" s="1331"/>
      <c r="C50" s="1308"/>
      <c r="D50" s="978" t="s">
        <v>16</v>
      </c>
      <c r="E50" s="11">
        <f>E49/E46</f>
        <v>0.14951640528765531</v>
      </c>
      <c r="F50" s="11">
        <f>F49/F46</f>
        <v>0.1123128496936248</v>
      </c>
      <c r="G50" s="11">
        <f>G49/G46</f>
        <v>0.11301841738165827</v>
      </c>
      <c r="H50" s="958">
        <f t="shared" si="14"/>
        <v>7.055676880334677E-4</v>
      </c>
      <c r="I50" s="959">
        <f t="shared" si="15"/>
        <v>6.2821635276655054E-3</v>
      </c>
      <c r="J50" s="958">
        <f t="shared" si="16"/>
        <v>-3.6497987905997037E-2</v>
      </c>
      <c r="K50" s="959">
        <f t="shared" si="17"/>
        <v>-0.24410691145080962</v>
      </c>
      <c r="L50" s="19" t="e">
        <f>L49/L46</f>
        <v>#REF!</v>
      </c>
      <c r="M50" s="11" t="e">
        <f>M49/M46</f>
        <v>#REF!</v>
      </c>
      <c r="N50" s="11" t="e">
        <f>N49/N46</f>
        <v>#REF!</v>
      </c>
      <c r="O50" s="958" t="e">
        <f t="shared" si="2"/>
        <v>#REF!</v>
      </c>
      <c r="P50" s="959" t="e">
        <f t="shared" si="3"/>
        <v>#REF!</v>
      </c>
      <c r="Q50" s="958" t="e">
        <f t="shared" si="4"/>
        <v>#REF!</v>
      </c>
      <c r="R50" s="961" t="e">
        <f t="shared" si="5"/>
        <v>#REF!</v>
      </c>
    </row>
    <row r="51" spans="1:20" ht="17.25" hidden="1" customHeight="1">
      <c r="A51" s="1292"/>
      <c r="B51" s="1331"/>
      <c r="C51" s="1307" t="s">
        <v>18</v>
      </c>
      <c r="D51" s="978" t="s">
        <v>14</v>
      </c>
      <c r="E51" s="9">
        <f>E47-E49</f>
        <v>-56.252999999999986</v>
      </c>
      <c r="F51" s="9">
        <f>F47-F49</f>
        <v>47.720243086424716</v>
      </c>
      <c r="G51" s="9">
        <f>G31+G41</f>
        <v>-4.3720543361343989</v>
      </c>
      <c r="H51" s="958">
        <f t="shared" si="14"/>
        <v>-52.092297422559113</v>
      </c>
      <c r="I51" s="959">
        <f t="shared" si="15"/>
        <v>-1.0916184422660273</v>
      </c>
      <c r="J51" s="958">
        <f t="shared" si="16"/>
        <v>51.880945663865589</v>
      </c>
      <c r="K51" s="959">
        <f t="shared" si="17"/>
        <v>-0.92227873471398147</v>
      </c>
      <c r="L51" s="18" t="e">
        <f>E51+'Март 2013'!L51</f>
        <v>#REF!</v>
      </c>
      <c r="M51" s="13" t="e">
        <f>F51+'Март 2013'!M51</f>
        <v>#REF!</v>
      </c>
      <c r="N51" s="13" t="e">
        <f>G51+'Март 2013'!N51</f>
        <v>#REF!</v>
      </c>
      <c r="O51" s="958" t="e">
        <f t="shared" si="2"/>
        <v>#REF!</v>
      </c>
      <c r="P51" s="959" t="e">
        <f t="shared" si="3"/>
        <v>#REF!</v>
      </c>
      <c r="Q51" s="958" t="e">
        <f t="shared" si="4"/>
        <v>#REF!</v>
      </c>
      <c r="R51" s="961" t="e">
        <f t="shared" si="5"/>
        <v>#REF!</v>
      </c>
    </row>
    <row r="52" spans="1:20" ht="17.25" hidden="1" customHeight="1">
      <c r="A52" s="1292"/>
      <c r="B52" s="1331"/>
      <c r="C52" s="1308"/>
      <c r="D52" s="978" t="s">
        <v>16</v>
      </c>
      <c r="E52" s="11">
        <f>E51/E46</f>
        <v>-2.0131468477412085E-2</v>
      </c>
      <c r="F52" s="11">
        <f>F51/F46</f>
        <v>1.7113783077538171E-2</v>
      </c>
      <c r="G52" s="11">
        <f>G51/G46</f>
        <v>-1.4262161950298348E-3</v>
      </c>
      <c r="H52" s="958">
        <f t="shared" si="14"/>
        <v>-1.8539999272568004E-2</v>
      </c>
      <c r="I52" s="959">
        <f t="shared" si="15"/>
        <v>-1.0833372836717641</v>
      </c>
      <c r="J52" s="958">
        <f t="shared" si="16"/>
        <v>1.8705252282382252E-2</v>
      </c>
      <c r="K52" s="959">
        <f t="shared" si="17"/>
        <v>-0.92915488521713774</v>
      </c>
      <c r="L52" s="19" t="e">
        <f>L51/L46</f>
        <v>#REF!</v>
      </c>
      <c r="M52" s="11" t="e">
        <f>M51/M46</f>
        <v>#REF!</v>
      </c>
      <c r="N52" s="11" t="e">
        <f>N51/N46</f>
        <v>#REF!</v>
      </c>
      <c r="O52" s="958" t="e">
        <f t="shared" si="2"/>
        <v>#REF!</v>
      </c>
      <c r="P52" s="959" t="e">
        <f t="shared" si="3"/>
        <v>#REF!</v>
      </c>
      <c r="Q52" s="958" t="e">
        <f t="shared" si="4"/>
        <v>#REF!</v>
      </c>
      <c r="R52" s="961" t="e">
        <f t="shared" si="5"/>
        <v>#REF!</v>
      </c>
    </row>
    <row r="53" spans="1:20" ht="17.25" customHeight="1">
      <c r="A53" s="1292"/>
      <c r="B53" s="1331"/>
      <c r="C53" s="513" t="s">
        <v>111</v>
      </c>
      <c r="D53" s="980" t="s">
        <v>14</v>
      </c>
      <c r="E53" s="613">
        <f>E46-E47</f>
        <v>2432.7439999999997</v>
      </c>
      <c r="F53" s="613">
        <f>F46-F47</f>
        <v>2427.5154429913182</v>
      </c>
      <c r="G53" s="613">
        <f t="shared" ref="G53:G54" si="18">G33+G43</f>
        <v>2723.4070000000002</v>
      </c>
      <c r="H53" s="958">
        <f t="shared" si="14"/>
        <v>295.89155700868196</v>
      </c>
      <c r="I53" s="959">
        <f t="shared" si="15"/>
        <v>0.1218907001654614</v>
      </c>
      <c r="J53" s="958">
        <f t="shared" si="16"/>
        <v>290.66300000000047</v>
      </c>
      <c r="K53" s="959">
        <f t="shared" si="17"/>
        <v>0.11947948489442395</v>
      </c>
      <c r="L53" s="515" t="e">
        <f>L46-L47</f>
        <v>#REF!</v>
      </c>
      <c r="M53" s="514" t="e">
        <f>M46-M47</f>
        <v>#REF!</v>
      </c>
      <c r="N53" s="514" t="e">
        <f>N46-N47</f>
        <v>#REF!</v>
      </c>
      <c r="O53" s="958" t="e">
        <f t="shared" si="2"/>
        <v>#REF!</v>
      </c>
      <c r="P53" s="959" t="e">
        <f t="shared" si="3"/>
        <v>#REF!</v>
      </c>
      <c r="Q53" s="958" t="e">
        <f t="shared" si="4"/>
        <v>#REF!</v>
      </c>
      <c r="R53" s="961" t="e">
        <f t="shared" si="5"/>
        <v>#REF!</v>
      </c>
    </row>
    <row r="54" spans="1:20" ht="20.100000000000001" customHeight="1">
      <c r="A54" s="1292"/>
      <c r="B54" s="1331"/>
      <c r="C54" s="518" t="s">
        <v>104</v>
      </c>
      <c r="D54" s="978" t="s">
        <v>14</v>
      </c>
      <c r="E54" s="233">
        <f>E44+E34</f>
        <v>63.347999999999999</v>
      </c>
      <c r="F54" s="233">
        <f>F34+F44</f>
        <v>63.347999999999999</v>
      </c>
      <c r="G54" s="952">
        <f t="shared" si="18"/>
        <v>62.161000000000001</v>
      </c>
      <c r="H54" s="958">
        <f t="shared" si="14"/>
        <v>-1.1869999999999976</v>
      </c>
      <c r="I54" s="959">
        <f t="shared" si="15"/>
        <v>-1.8737765991033616E-2</v>
      </c>
      <c r="J54" s="958">
        <f t="shared" si="16"/>
        <v>-1.1869999999999976</v>
      </c>
      <c r="K54" s="959">
        <f t="shared" si="17"/>
        <v>-1.8737765991033616E-2</v>
      </c>
      <c r="L54" s="516" t="e">
        <f>E54+'Март 2013'!L54</f>
        <v>#REF!</v>
      </c>
      <c r="M54" s="516" t="e">
        <f>F54+'Март 2013'!M54</f>
        <v>#REF!</v>
      </c>
      <c r="N54" s="516" t="e">
        <f>G54+'Март 2013'!N54</f>
        <v>#REF!</v>
      </c>
      <c r="O54" s="958" t="e">
        <f t="shared" si="2"/>
        <v>#REF!</v>
      </c>
      <c r="P54" s="959" t="e">
        <f t="shared" si="3"/>
        <v>#REF!</v>
      </c>
      <c r="Q54" s="958" t="e">
        <f t="shared" si="4"/>
        <v>#REF!</v>
      </c>
      <c r="R54" s="961" t="e">
        <f t="shared" si="5"/>
        <v>#REF!</v>
      </c>
    </row>
    <row r="55" spans="1:20" ht="33.75" customHeight="1" thickBot="1">
      <c r="A55" s="1293"/>
      <c r="B55" s="1332"/>
      <c r="C55" s="525" t="s">
        <v>106</v>
      </c>
      <c r="D55" s="526" t="s">
        <v>14</v>
      </c>
      <c r="E55" s="611">
        <f>E53-E54</f>
        <v>2369.3959999999997</v>
      </c>
      <c r="F55" s="611">
        <f>F53-F54</f>
        <v>2364.1674429913182</v>
      </c>
      <c r="G55" s="611">
        <f>G53-G54</f>
        <v>2661.2460000000001</v>
      </c>
      <c r="H55" s="966">
        <f t="shared" si="14"/>
        <v>297.07855700868186</v>
      </c>
      <c r="I55" s="967">
        <f t="shared" si="15"/>
        <v>0.12565884784911691</v>
      </c>
      <c r="J55" s="966">
        <f t="shared" si="16"/>
        <v>291.85000000000036</v>
      </c>
      <c r="K55" s="967">
        <f t="shared" si="17"/>
        <v>0.12317485131231774</v>
      </c>
      <c r="L55" s="527" t="e">
        <f>E55+'Март 2013'!L55</f>
        <v>#REF!</v>
      </c>
      <c r="M55" s="527" t="e">
        <f>F55+'Март 2013'!M55</f>
        <v>#REF!</v>
      </c>
      <c r="N55" s="527" t="e">
        <f>G55+'Март 2013'!N55</f>
        <v>#REF!</v>
      </c>
      <c r="O55" s="966" t="e">
        <f t="shared" si="2"/>
        <v>#REF!</v>
      </c>
      <c r="P55" s="967" t="e">
        <f t="shared" si="3"/>
        <v>#REF!</v>
      </c>
      <c r="Q55" s="966" t="e">
        <f t="shared" si="4"/>
        <v>#REF!</v>
      </c>
      <c r="R55" s="968" t="e">
        <f t="shared" si="5"/>
        <v>#REF!</v>
      </c>
    </row>
    <row r="56" spans="1:20" ht="20.100000000000001" customHeight="1">
      <c r="A56" s="1291">
        <v>5</v>
      </c>
      <c r="B56" s="1330" t="s">
        <v>6</v>
      </c>
      <c r="C56" s="519" t="s">
        <v>19</v>
      </c>
      <c r="D56" s="519" t="s">
        <v>14</v>
      </c>
      <c r="E56" s="521">
        <v>6422.5210000000006</v>
      </c>
      <c r="F56" s="520">
        <v>6722.2905741338873</v>
      </c>
      <c r="G56" s="520">
        <f>G57+G63</f>
        <v>6521.8290000000006</v>
      </c>
      <c r="H56" s="955">
        <f t="shared" si="14"/>
        <v>-200.46157413388664</v>
      </c>
      <c r="I56" s="956">
        <f t="shared" si="15"/>
        <v>-2.9820426820766296E-2</v>
      </c>
      <c r="J56" s="955">
        <f t="shared" si="16"/>
        <v>99.307999999999993</v>
      </c>
      <c r="K56" s="956">
        <f t="shared" si="17"/>
        <v>1.5462464038653978E-2</v>
      </c>
      <c r="L56" s="522" t="e">
        <f>E56+'Март 2013'!L56</f>
        <v>#REF!</v>
      </c>
      <c r="M56" s="522" t="e">
        <f>F56+'Март 2013'!M56</f>
        <v>#REF!</v>
      </c>
      <c r="N56" s="522" t="e">
        <f>G56+'Март 2013'!N56</f>
        <v>#REF!</v>
      </c>
      <c r="O56" s="955" t="e">
        <f t="shared" si="2"/>
        <v>#REF!</v>
      </c>
      <c r="P56" s="956" t="e">
        <f t="shared" si="3"/>
        <v>#REF!</v>
      </c>
      <c r="Q56" s="955" t="e">
        <f t="shared" si="4"/>
        <v>#REF!</v>
      </c>
      <c r="R56" s="957" t="e">
        <f t="shared" si="5"/>
        <v>#REF!</v>
      </c>
      <c r="S56">
        <v>6521.8289999999997</v>
      </c>
      <c r="T56" s="950">
        <f>G56-S56</f>
        <v>0</v>
      </c>
    </row>
    <row r="57" spans="1:20" ht="20.100000000000001" customHeight="1">
      <c r="A57" s="1292"/>
      <c r="B57" s="1331"/>
      <c r="C57" s="1307" t="s">
        <v>15</v>
      </c>
      <c r="D57" s="978" t="s">
        <v>14</v>
      </c>
      <c r="E57" s="9">
        <v>851.03800000000001</v>
      </c>
      <c r="F57" s="9">
        <v>1059.8517363349126</v>
      </c>
      <c r="G57" s="147">
        <v>972.47</v>
      </c>
      <c r="H57" s="958">
        <f t="shared" si="14"/>
        <v>-87.381736334912603</v>
      </c>
      <c r="I57" s="959">
        <f t="shared" si="15"/>
        <v>-8.2447132310306481E-2</v>
      </c>
      <c r="J57" s="958">
        <f t="shared" si="16"/>
        <v>121.43200000000002</v>
      </c>
      <c r="K57" s="960">
        <f t="shared" si="17"/>
        <v>0.14268693054834217</v>
      </c>
      <c r="L57" s="13" t="e">
        <f>E57+'Март 2013'!L57</f>
        <v>#REF!</v>
      </c>
      <c r="M57" s="13" t="e">
        <f>F57+'Март 2013'!M57</f>
        <v>#REF!</v>
      </c>
      <c r="N57" s="13" t="e">
        <f>G57+'Март 2013'!N57</f>
        <v>#REF!</v>
      </c>
      <c r="O57" s="958" t="e">
        <f t="shared" si="2"/>
        <v>#REF!</v>
      </c>
      <c r="P57" s="959" t="e">
        <f t="shared" si="3"/>
        <v>#REF!</v>
      </c>
      <c r="Q57" s="958" t="e">
        <f t="shared" si="4"/>
        <v>#REF!</v>
      </c>
      <c r="R57" s="961" t="e">
        <f t="shared" si="5"/>
        <v>#REF!</v>
      </c>
    </row>
    <row r="58" spans="1:20" ht="20.100000000000001" customHeight="1">
      <c r="A58" s="1292"/>
      <c r="B58" s="1331"/>
      <c r="C58" s="1308"/>
      <c r="D58" s="978" t="s">
        <v>16</v>
      </c>
      <c r="E58" s="11">
        <f>E57/E56</f>
        <v>0.13250840285302296</v>
      </c>
      <c r="F58" s="11">
        <f>F57/F56</f>
        <v>0.15766229154285941</v>
      </c>
      <c r="G58" s="11">
        <f>G57/G56</f>
        <v>0.14911001193070225</v>
      </c>
      <c r="H58" s="962"/>
      <c r="I58" s="963">
        <f>G58-F58</f>
        <v>-8.5522796121571543E-3</v>
      </c>
      <c r="J58" s="964"/>
      <c r="K58" s="963">
        <f>G58-E58</f>
        <v>1.6601609077679297E-2</v>
      </c>
      <c r="L58" s="19" t="e">
        <f>L57/L56</f>
        <v>#REF!</v>
      </c>
      <c r="M58" s="11" t="e">
        <f>M57/M56</f>
        <v>#REF!</v>
      </c>
      <c r="N58" s="11" t="e">
        <f>N57/N56</f>
        <v>#REF!</v>
      </c>
      <c r="O58" s="962"/>
      <c r="P58" s="963" t="e">
        <f>N58-M58</f>
        <v>#REF!</v>
      </c>
      <c r="Q58" s="964"/>
      <c r="R58" s="965" t="e">
        <f>N58-L58</f>
        <v>#REF!</v>
      </c>
    </row>
    <row r="59" spans="1:20" ht="20.100000000000001" hidden="1" customHeight="1">
      <c r="A59" s="1292"/>
      <c r="B59" s="1331"/>
      <c r="C59" s="1307" t="s">
        <v>17</v>
      </c>
      <c r="D59" s="978" t="s">
        <v>14</v>
      </c>
      <c r="E59" s="9">
        <v>1090.617</v>
      </c>
      <c r="F59" s="9">
        <v>919.71000258481592</v>
      </c>
      <c r="G59" s="9">
        <f>F60*G56</f>
        <v>892.28385775640857</v>
      </c>
      <c r="H59" s="958">
        <f t="shared" si="14"/>
        <v>-27.426144828407359</v>
      </c>
      <c r="I59" s="959">
        <f t="shared" si="15"/>
        <v>-2.9820426820766379E-2</v>
      </c>
      <c r="J59" s="958">
        <f t="shared" si="16"/>
        <v>-198.3331422435914</v>
      </c>
      <c r="K59" s="959">
        <f t="shared" si="17"/>
        <v>-0.18185407181768798</v>
      </c>
      <c r="L59" s="18" t="e">
        <f>E59+'Март 2013'!L59</f>
        <v>#REF!</v>
      </c>
      <c r="M59" s="13" t="e">
        <f>F59+'Март 2013'!M59</f>
        <v>#REF!</v>
      </c>
      <c r="N59" s="13" t="e">
        <f>G59+'Март 2013'!N59</f>
        <v>#REF!</v>
      </c>
      <c r="O59" s="958" t="e">
        <f t="shared" si="2"/>
        <v>#REF!</v>
      </c>
      <c r="P59" s="959" t="e">
        <f t="shared" si="3"/>
        <v>#REF!</v>
      </c>
      <c r="Q59" s="958" t="e">
        <f t="shared" si="4"/>
        <v>#REF!</v>
      </c>
      <c r="R59" s="961" t="e">
        <f t="shared" si="5"/>
        <v>#REF!</v>
      </c>
    </row>
    <row r="60" spans="1:20" ht="20.100000000000001" hidden="1" customHeight="1">
      <c r="A60" s="1292"/>
      <c r="B60" s="1331"/>
      <c r="C60" s="1308"/>
      <c r="D60" s="978" t="s">
        <v>16</v>
      </c>
      <c r="E60" s="11">
        <f>E59/E56</f>
        <v>0.16981135600802238</v>
      </c>
      <c r="F60" s="11">
        <f>F59/F56</f>
        <v>0.13681497287898969</v>
      </c>
      <c r="G60" s="11">
        <f>G59/G56</f>
        <v>0.13681497287898969</v>
      </c>
      <c r="H60" s="958">
        <f t="shared" si="14"/>
        <v>0</v>
      </c>
      <c r="I60" s="959">
        <f t="shared" si="15"/>
        <v>0</v>
      </c>
      <c r="J60" s="958">
        <f t="shared" si="16"/>
        <v>-3.2996383129032691E-2</v>
      </c>
      <c r="K60" s="959">
        <f t="shared" si="17"/>
        <v>-0.19431199364236776</v>
      </c>
      <c r="L60" s="19" t="e">
        <f>L59/L56</f>
        <v>#REF!</v>
      </c>
      <c r="M60" s="11" t="e">
        <f>M59/M56</f>
        <v>#REF!</v>
      </c>
      <c r="N60" s="11" t="e">
        <f>N59/N56</f>
        <v>#REF!</v>
      </c>
      <c r="O60" s="958" t="e">
        <f t="shared" si="2"/>
        <v>#REF!</v>
      </c>
      <c r="P60" s="959" t="e">
        <f t="shared" si="3"/>
        <v>#REF!</v>
      </c>
      <c r="Q60" s="958" t="e">
        <f t="shared" si="4"/>
        <v>#REF!</v>
      </c>
      <c r="R60" s="961" t="e">
        <f t="shared" si="5"/>
        <v>#REF!</v>
      </c>
    </row>
    <row r="61" spans="1:20" ht="20.100000000000001" hidden="1" customHeight="1">
      <c r="A61" s="1292"/>
      <c r="B61" s="1331"/>
      <c r="C61" s="1307" t="s">
        <v>18</v>
      </c>
      <c r="D61" s="978" t="s">
        <v>14</v>
      </c>
      <c r="E61" s="9">
        <f>E57-E59</f>
        <v>-239.57899999999995</v>
      </c>
      <c r="F61" s="9">
        <f>F57-F59</f>
        <v>140.14173375009671</v>
      </c>
      <c r="G61" s="9">
        <f>G57-G59</f>
        <v>80.186142243591462</v>
      </c>
      <c r="H61" s="958">
        <f t="shared" si="14"/>
        <v>-59.955591506505243</v>
      </c>
      <c r="I61" s="959">
        <f t="shared" si="15"/>
        <v>-0.4278211058343202</v>
      </c>
      <c r="J61" s="958">
        <f t="shared" si="16"/>
        <v>319.76514224359141</v>
      </c>
      <c r="K61" s="959">
        <f t="shared" si="17"/>
        <v>-1.3346960386494287</v>
      </c>
      <c r="L61" s="18" t="e">
        <f>E61+'Март 2013'!L61</f>
        <v>#REF!</v>
      </c>
      <c r="M61" s="13" t="e">
        <f>F61+'Март 2013'!M61</f>
        <v>#REF!</v>
      </c>
      <c r="N61" s="13" t="e">
        <f>G61+'Март 2013'!N61</f>
        <v>#REF!</v>
      </c>
      <c r="O61" s="958" t="e">
        <f t="shared" si="2"/>
        <v>#REF!</v>
      </c>
      <c r="P61" s="959" t="e">
        <f t="shared" si="3"/>
        <v>#REF!</v>
      </c>
      <c r="Q61" s="958" t="e">
        <f t="shared" si="4"/>
        <v>#REF!</v>
      </c>
      <c r="R61" s="961" t="e">
        <f t="shared" si="5"/>
        <v>#REF!</v>
      </c>
    </row>
    <row r="62" spans="1:20" ht="20.100000000000001" hidden="1" customHeight="1">
      <c r="A62" s="1292"/>
      <c r="B62" s="1331"/>
      <c r="C62" s="1308"/>
      <c r="D62" s="978" t="s">
        <v>16</v>
      </c>
      <c r="E62" s="11">
        <f>E61/E56</f>
        <v>-3.7302953154999402E-2</v>
      </c>
      <c r="F62" s="11">
        <f>F61/F56</f>
        <v>2.0847318663869692E-2</v>
      </c>
      <c r="G62" s="11">
        <f>G61/G56</f>
        <v>1.2295039051712557E-2</v>
      </c>
      <c r="H62" s="958">
        <f t="shared" si="14"/>
        <v>-8.5522796121571352E-3</v>
      </c>
      <c r="I62" s="959">
        <f t="shared" si="15"/>
        <v>-0.41023403297321959</v>
      </c>
      <c r="J62" s="958">
        <f t="shared" si="16"/>
        <v>4.9597992206711961E-2</v>
      </c>
      <c r="K62" s="959">
        <f t="shared" si="17"/>
        <v>-1.3295996164331767</v>
      </c>
      <c r="L62" s="19" t="e">
        <f>L61/L56</f>
        <v>#REF!</v>
      </c>
      <c r="M62" s="11" t="e">
        <f>M61/M56</f>
        <v>#REF!</v>
      </c>
      <c r="N62" s="11" t="e">
        <f>N61/N56</f>
        <v>#REF!</v>
      </c>
      <c r="O62" s="958" t="e">
        <f t="shared" si="2"/>
        <v>#REF!</v>
      </c>
      <c r="P62" s="959" t="e">
        <f t="shared" si="3"/>
        <v>#REF!</v>
      </c>
      <c r="Q62" s="958" t="e">
        <f t="shared" si="4"/>
        <v>#REF!</v>
      </c>
      <c r="R62" s="961" t="e">
        <f t="shared" si="5"/>
        <v>#REF!</v>
      </c>
    </row>
    <row r="63" spans="1:20" ht="30.75" customHeight="1">
      <c r="A63" s="1292"/>
      <c r="B63" s="1331"/>
      <c r="C63" s="513" t="s">
        <v>111</v>
      </c>
      <c r="D63" s="980" t="s">
        <v>14</v>
      </c>
      <c r="E63" s="613">
        <f>E56-E57</f>
        <v>5571.4830000000002</v>
      </c>
      <c r="F63" s="613">
        <f>F56-F57</f>
        <v>5662.4388377989744</v>
      </c>
      <c r="G63" s="613">
        <f>G64+G65</f>
        <v>5549.3590000000004</v>
      </c>
      <c r="H63" s="958">
        <f t="shared" si="14"/>
        <v>-113.07983779897404</v>
      </c>
      <c r="I63" s="959">
        <f t="shared" si="15"/>
        <v>-1.997016498334998E-2</v>
      </c>
      <c r="J63" s="958">
        <f t="shared" si="16"/>
        <v>-22.123999999999796</v>
      </c>
      <c r="K63" s="959">
        <f t="shared" si="17"/>
        <v>-3.9709355659884081E-3</v>
      </c>
      <c r="L63" s="515" t="e">
        <f>L56-L57</f>
        <v>#REF!</v>
      </c>
      <c r="M63" s="514" t="e">
        <f>M56-M57</f>
        <v>#REF!</v>
      </c>
      <c r="N63" s="514" t="e">
        <f>N56-N57</f>
        <v>#REF!</v>
      </c>
      <c r="O63" s="958" t="e">
        <f t="shared" si="2"/>
        <v>#REF!</v>
      </c>
      <c r="P63" s="959" t="e">
        <f t="shared" si="3"/>
        <v>#REF!</v>
      </c>
      <c r="Q63" s="958" t="e">
        <f t="shared" si="4"/>
        <v>#REF!</v>
      </c>
      <c r="R63" s="961" t="e">
        <f t="shared" si="5"/>
        <v>#REF!</v>
      </c>
    </row>
    <row r="64" spans="1:20" ht="20.100000000000001" customHeight="1">
      <c r="A64" s="1292"/>
      <c r="B64" s="1331"/>
      <c r="C64" s="518" t="s">
        <v>104</v>
      </c>
      <c r="D64" s="978" t="s">
        <v>14</v>
      </c>
      <c r="E64" s="233">
        <v>0</v>
      </c>
      <c r="F64" s="233">
        <v>0</v>
      </c>
      <c r="G64" s="952">
        <v>0</v>
      </c>
      <c r="H64" s="958">
        <f t="shared" si="14"/>
        <v>0</v>
      </c>
      <c r="I64" s="959" t="str">
        <f t="shared" si="15"/>
        <v xml:space="preserve"> </v>
      </c>
      <c r="J64" s="958">
        <f t="shared" si="16"/>
        <v>0</v>
      </c>
      <c r="K64" s="959" t="str">
        <f t="shared" si="17"/>
        <v xml:space="preserve"> </v>
      </c>
      <c r="L64" s="516" t="e">
        <f>E64+'Март 2013'!L64</f>
        <v>#REF!</v>
      </c>
      <c r="M64" s="516" t="e">
        <f>F64+'Март 2013'!M64</f>
        <v>#REF!</v>
      </c>
      <c r="N64" s="516" t="e">
        <f>G64+'Март 2013'!N64</f>
        <v>#REF!</v>
      </c>
      <c r="O64" s="958" t="e">
        <f t="shared" si="2"/>
        <v>#REF!</v>
      </c>
      <c r="P64" s="959" t="e">
        <f t="shared" si="3"/>
        <v>#REF!</v>
      </c>
      <c r="Q64" s="958" t="e">
        <f t="shared" si="4"/>
        <v>#REF!</v>
      </c>
      <c r="R64" s="961" t="e">
        <f t="shared" si="5"/>
        <v>#REF!</v>
      </c>
    </row>
    <row r="65" spans="1:20" ht="33.75" customHeight="1" thickBot="1">
      <c r="A65" s="1293"/>
      <c r="B65" s="1332"/>
      <c r="C65" s="525" t="s">
        <v>106</v>
      </c>
      <c r="D65" s="526" t="s">
        <v>14</v>
      </c>
      <c r="E65" s="611">
        <f>E63-E64</f>
        <v>5571.4830000000002</v>
      </c>
      <c r="F65" s="611">
        <f>F63-F64</f>
        <v>5662.4388377989744</v>
      </c>
      <c r="G65" s="611">
        <v>5549.3590000000004</v>
      </c>
      <c r="H65" s="966">
        <f t="shared" si="14"/>
        <v>-113.07983779897404</v>
      </c>
      <c r="I65" s="967">
        <f t="shared" si="15"/>
        <v>-1.997016498334998E-2</v>
      </c>
      <c r="J65" s="966">
        <f t="shared" si="16"/>
        <v>-22.123999999999796</v>
      </c>
      <c r="K65" s="967">
        <f t="shared" si="17"/>
        <v>-3.9709355659884081E-3</v>
      </c>
      <c r="L65" s="527" t="e">
        <f>E65+'Март 2013'!L65</f>
        <v>#REF!</v>
      </c>
      <c r="M65" s="527" t="e">
        <f>F65+'Март 2013'!M65</f>
        <v>#REF!</v>
      </c>
      <c r="N65" s="527" t="e">
        <f>G65+'Март 2013'!N65</f>
        <v>#REF!</v>
      </c>
      <c r="O65" s="966" t="e">
        <f t="shared" si="2"/>
        <v>#REF!</v>
      </c>
      <c r="P65" s="967" t="e">
        <f t="shared" si="3"/>
        <v>#REF!</v>
      </c>
      <c r="Q65" s="966" t="e">
        <f t="shared" si="4"/>
        <v>#REF!</v>
      </c>
      <c r="R65" s="968" t="e">
        <f t="shared" si="5"/>
        <v>#REF!</v>
      </c>
    </row>
    <row r="66" spans="1:20" ht="20.100000000000001" customHeight="1">
      <c r="A66" s="1291">
        <v>6</v>
      </c>
      <c r="B66" s="1330" t="s">
        <v>7</v>
      </c>
      <c r="C66" s="519" t="s">
        <v>19</v>
      </c>
      <c r="D66" s="519" t="s">
        <v>14</v>
      </c>
      <c r="E66" s="521">
        <v>17865.313999999998</v>
      </c>
      <c r="F66" s="520">
        <v>17147.602516388884</v>
      </c>
      <c r="G66" s="520">
        <f>G67+G73</f>
        <v>18751.428</v>
      </c>
      <c r="H66" s="955">
        <f t="shared" si="14"/>
        <v>1603.8254836111155</v>
      </c>
      <c r="I66" s="956">
        <f t="shared" si="15"/>
        <v>9.353059601645497E-2</v>
      </c>
      <c r="J66" s="955">
        <f t="shared" si="16"/>
        <v>886.1140000000014</v>
      </c>
      <c r="K66" s="956">
        <f t="shared" si="17"/>
        <v>4.9599687976377101E-2</v>
      </c>
      <c r="L66" s="522" t="e">
        <f>E66+'Март 2013'!L66</f>
        <v>#REF!</v>
      </c>
      <c r="M66" s="522" t="e">
        <f>F66+'Март 2013'!M66</f>
        <v>#REF!</v>
      </c>
      <c r="N66" s="522" t="e">
        <f>G66+'Март 2013'!N66</f>
        <v>#REF!</v>
      </c>
      <c r="O66" s="955" t="e">
        <f t="shared" si="2"/>
        <v>#REF!</v>
      </c>
      <c r="P66" s="956" t="e">
        <f t="shared" si="3"/>
        <v>#REF!</v>
      </c>
      <c r="Q66" s="955" t="e">
        <f t="shared" si="4"/>
        <v>#REF!</v>
      </c>
      <c r="R66" s="957" t="e">
        <f t="shared" si="5"/>
        <v>#REF!</v>
      </c>
      <c r="S66">
        <v>18751.428</v>
      </c>
      <c r="T66" s="950">
        <f>G66-S66</f>
        <v>0</v>
      </c>
    </row>
    <row r="67" spans="1:20" ht="20.100000000000001" customHeight="1">
      <c r="A67" s="1292"/>
      <c r="B67" s="1331"/>
      <c r="C67" s="1307" t="s">
        <v>15</v>
      </c>
      <c r="D67" s="978" t="s">
        <v>14</v>
      </c>
      <c r="E67" s="9">
        <v>2340.4110000000001</v>
      </c>
      <c r="F67" s="9">
        <v>2239.7286736595761</v>
      </c>
      <c r="G67" s="147">
        <v>2383.1320000000001</v>
      </c>
      <c r="H67" s="958">
        <f t="shared" si="14"/>
        <v>143.40332634042397</v>
      </c>
      <c r="I67" s="959">
        <f t="shared" si="15"/>
        <v>6.4027097579686706E-2</v>
      </c>
      <c r="J67" s="958">
        <f t="shared" si="16"/>
        <v>42.721000000000004</v>
      </c>
      <c r="K67" s="960">
        <f t="shared" si="17"/>
        <v>1.8253631520275714E-2</v>
      </c>
      <c r="L67" s="13" t="e">
        <f>E67+'Март 2013'!L67</f>
        <v>#REF!</v>
      </c>
      <c r="M67" s="13" t="e">
        <f>F67+'Март 2013'!M67</f>
        <v>#REF!</v>
      </c>
      <c r="N67" s="13" t="e">
        <f>G67+'Март 2013'!N67</f>
        <v>#REF!</v>
      </c>
      <c r="O67" s="958" t="e">
        <f t="shared" si="2"/>
        <v>#REF!</v>
      </c>
      <c r="P67" s="959" t="e">
        <f t="shared" si="3"/>
        <v>#REF!</v>
      </c>
      <c r="Q67" s="958" t="e">
        <f t="shared" si="4"/>
        <v>#REF!</v>
      </c>
      <c r="R67" s="961" t="e">
        <f t="shared" si="5"/>
        <v>#REF!</v>
      </c>
    </row>
    <row r="68" spans="1:20" ht="20.100000000000001" customHeight="1">
      <c r="A68" s="1292"/>
      <c r="B68" s="1331"/>
      <c r="C68" s="1308"/>
      <c r="D68" s="978" t="s">
        <v>16</v>
      </c>
      <c r="E68" s="11">
        <f>E67/E66</f>
        <v>0.13100307109071804</v>
      </c>
      <c r="F68" s="11">
        <f>F67/F66</f>
        <v>0.13061468339489132</v>
      </c>
      <c r="G68" s="11">
        <f>G67/G66</f>
        <v>0.12709069410607021</v>
      </c>
      <c r="H68" s="962"/>
      <c r="I68" s="963">
        <f>G68-F68</f>
        <v>-3.5239892888211111E-3</v>
      </c>
      <c r="J68" s="964"/>
      <c r="K68" s="963">
        <f>G68-E68</f>
        <v>-3.9123769846478307E-3</v>
      </c>
      <c r="L68" s="19" t="e">
        <f>L67/L66</f>
        <v>#REF!</v>
      </c>
      <c r="M68" s="11" t="e">
        <f>M67/M66</f>
        <v>#REF!</v>
      </c>
      <c r="N68" s="11" t="e">
        <f>N67/N66</f>
        <v>#REF!</v>
      </c>
      <c r="O68" s="962"/>
      <c r="P68" s="963" t="e">
        <f>N68-M68</f>
        <v>#REF!</v>
      </c>
      <c r="Q68" s="964"/>
      <c r="R68" s="965" t="e">
        <f>N68-L68</f>
        <v>#REF!</v>
      </c>
    </row>
    <row r="69" spans="1:20" ht="20.100000000000001" hidden="1" customHeight="1">
      <c r="A69" s="1292"/>
      <c r="B69" s="1331"/>
      <c r="C69" s="1307" t="s">
        <v>17</v>
      </c>
      <c r="D69" s="978" t="s">
        <v>14</v>
      </c>
      <c r="E69" s="9">
        <v>2543.5039999999999</v>
      </c>
      <c r="F69" s="9">
        <v>1943.5745525728962</v>
      </c>
      <c r="G69" s="9">
        <f>F70*G66</f>
        <v>2125.3582388774539</v>
      </c>
      <c r="H69" s="958">
        <f t="shared" si="14"/>
        <v>181.7836863045577</v>
      </c>
      <c r="I69" s="959">
        <f t="shared" si="15"/>
        <v>9.3530596016454928E-2</v>
      </c>
      <c r="J69" s="958">
        <f t="shared" si="16"/>
        <v>-418.14576112254599</v>
      </c>
      <c r="K69" s="959">
        <f t="shared" si="17"/>
        <v>-0.16439752448690703</v>
      </c>
      <c r="L69" s="18" t="e">
        <f>E69+'Март 2013'!L69</f>
        <v>#REF!</v>
      </c>
      <c r="M69" s="13" t="e">
        <f>F69+'Март 2013'!M69</f>
        <v>#REF!</v>
      </c>
      <c r="N69" s="13" t="e">
        <f>G69+'Март 2013'!N69</f>
        <v>#REF!</v>
      </c>
      <c r="O69" s="958" t="e">
        <f t="shared" si="2"/>
        <v>#REF!</v>
      </c>
      <c r="P69" s="959" t="e">
        <f t="shared" si="3"/>
        <v>#REF!</v>
      </c>
      <c r="Q69" s="958" t="e">
        <f t="shared" si="4"/>
        <v>#REF!</v>
      </c>
      <c r="R69" s="961" t="e">
        <f t="shared" si="5"/>
        <v>#REF!</v>
      </c>
    </row>
    <row r="70" spans="1:20" ht="20.100000000000001" hidden="1" customHeight="1">
      <c r="A70" s="1292"/>
      <c r="B70" s="1331"/>
      <c r="C70" s="1308"/>
      <c r="D70" s="978" t="s">
        <v>16</v>
      </c>
      <c r="E70" s="11">
        <f>E69/E66</f>
        <v>0.14237107727297713</v>
      </c>
      <c r="F70" s="11">
        <f>F69/F66</f>
        <v>0.11334380714244557</v>
      </c>
      <c r="G70" s="11">
        <f>G69/G66</f>
        <v>0.11334380714244557</v>
      </c>
      <c r="H70" s="958">
        <f t="shared" si="14"/>
        <v>0</v>
      </c>
      <c r="I70" s="959">
        <f t="shared" si="15"/>
        <v>0</v>
      </c>
      <c r="J70" s="958">
        <f t="shared" si="16"/>
        <v>-2.9027270130531552E-2</v>
      </c>
      <c r="K70" s="959">
        <f t="shared" si="17"/>
        <v>-0.20388459992387162</v>
      </c>
      <c r="L70" s="19" t="e">
        <f>L69/L66</f>
        <v>#REF!</v>
      </c>
      <c r="M70" s="11" t="e">
        <f>M69/M66</f>
        <v>#REF!</v>
      </c>
      <c r="N70" s="11" t="e">
        <f>N69/N66</f>
        <v>#REF!</v>
      </c>
      <c r="O70" s="958" t="e">
        <f t="shared" si="2"/>
        <v>#REF!</v>
      </c>
      <c r="P70" s="959" t="e">
        <f t="shared" si="3"/>
        <v>#REF!</v>
      </c>
      <c r="Q70" s="958" t="e">
        <f t="shared" si="4"/>
        <v>#REF!</v>
      </c>
      <c r="R70" s="961" t="e">
        <f t="shared" si="5"/>
        <v>#REF!</v>
      </c>
    </row>
    <row r="71" spans="1:20" ht="20.100000000000001" hidden="1" customHeight="1">
      <c r="A71" s="1292"/>
      <c r="B71" s="1331"/>
      <c r="C71" s="1307" t="s">
        <v>18</v>
      </c>
      <c r="D71" s="978" t="s">
        <v>14</v>
      </c>
      <c r="E71" s="9">
        <f>E67-E69</f>
        <v>-203.09299999999985</v>
      </c>
      <c r="F71" s="9">
        <f>F67-F69</f>
        <v>296.15412108667988</v>
      </c>
      <c r="G71" s="9">
        <f>G67-G69</f>
        <v>257.77376112254615</v>
      </c>
      <c r="H71" s="958">
        <f t="shared" si="14"/>
        <v>-38.380359964133731</v>
      </c>
      <c r="I71" s="959">
        <f t="shared" si="15"/>
        <v>-0.12959590034845531</v>
      </c>
      <c r="J71" s="958">
        <f t="shared" si="16"/>
        <v>460.866761122546</v>
      </c>
      <c r="K71" s="959">
        <f t="shared" si="17"/>
        <v>-2.2692400088754727</v>
      </c>
      <c r="L71" s="18" t="e">
        <f>E71+'Март 2013'!L71</f>
        <v>#REF!</v>
      </c>
      <c r="M71" s="13" t="e">
        <f>F71+'Март 2013'!M71</f>
        <v>#REF!</v>
      </c>
      <c r="N71" s="13" t="e">
        <f>G71+'Март 2013'!N71</f>
        <v>#REF!</v>
      </c>
      <c r="O71" s="958" t="e">
        <f t="shared" ref="O71:O134" si="19">N71-M71</f>
        <v>#REF!</v>
      </c>
      <c r="P71" s="959" t="e">
        <f t="shared" ref="P71:P134" si="20">IF(M71=0," ",O71/M71)</f>
        <v>#REF!</v>
      </c>
      <c r="Q71" s="958" t="e">
        <f t="shared" ref="Q71:Q134" si="21">N71-L71</f>
        <v>#REF!</v>
      </c>
      <c r="R71" s="961" t="e">
        <f t="shared" ref="R71:R134" si="22">IF(L71=0," ",Q71/L71)</f>
        <v>#REF!</v>
      </c>
    </row>
    <row r="72" spans="1:20" ht="20.100000000000001" hidden="1" customHeight="1">
      <c r="A72" s="1292"/>
      <c r="B72" s="1331"/>
      <c r="C72" s="1308"/>
      <c r="D72" s="978" t="s">
        <v>16</v>
      </c>
      <c r="E72" s="11">
        <f>E71/E66</f>
        <v>-1.136800618225909E-2</v>
      </c>
      <c r="F72" s="11">
        <f>F71/F66</f>
        <v>1.7270876252445756E-2</v>
      </c>
      <c r="G72" s="11">
        <f>G71/G66</f>
        <v>1.3746886963624645E-2</v>
      </c>
      <c r="H72" s="958">
        <f t="shared" si="14"/>
        <v>-3.5239892888211111E-3</v>
      </c>
      <c r="I72" s="959">
        <f t="shared" si="15"/>
        <v>-0.20404229856733952</v>
      </c>
      <c r="J72" s="958">
        <f t="shared" si="16"/>
        <v>2.5114893145883735E-2</v>
      </c>
      <c r="K72" s="959">
        <f t="shared" si="17"/>
        <v>-2.2092610386751934</v>
      </c>
      <c r="L72" s="19" t="e">
        <f>L71/L66</f>
        <v>#REF!</v>
      </c>
      <c r="M72" s="11" t="e">
        <f>M71/M66</f>
        <v>#REF!</v>
      </c>
      <c r="N72" s="11" t="e">
        <f>N71/N66</f>
        <v>#REF!</v>
      </c>
      <c r="O72" s="958" t="e">
        <f t="shared" si="19"/>
        <v>#REF!</v>
      </c>
      <c r="P72" s="959" t="e">
        <f t="shared" si="20"/>
        <v>#REF!</v>
      </c>
      <c r="Q72" s="958" t="e">
        <f t="shared" si="21"/>
        <v>#REF!</v>
      </c>
      <c r="R72" s="961" t="e">
        <f t="shared" si="22"/>
        <v>#REF!</v>
      </c>
    </row>
    <row r="73" spans="1:20" ht="30.75" customHeight="1">
      <c r="A73" s="1292"/>
      <c r="B73" s="1331"/>
      <c r="C73" s="513" t="s">
        <v>111</v>
      </c>
      <c r="D73" s="980" t="s">
        <v>14</v>
      </c>
      <c r="E73" s="613">
        <f>E66-E67</f>
        <v>15524.902999999998</v>
      </c>
      <c r="F73" s="613">
        <f>F66-F67</f>
        <v>14907.873842729308</v>
      </c>
      <c r="G73" s="613">
        <f>G74+G75</f>
        <v>16368.296</v>
      </c>
      <c r="H73" s="958">
        <f t="shared" si="14"/>
        <v>1460.422157270692</v>
      </c>
      <c r="I73" s="959">
        <f t="shared" si="15"/>
        <v>9.7963141671134527E-2</v>
      </c>
      <c r="J73" s="958">
        <f t="shared" si="16"/>
        <v>843.39300000000185</v>
      </c>
      <c r="K73" s="959">
        <f t="shared" si="17"/>
        <v>5.4325170340838967E-2</v>
      </c>
      <c r="L73" s="515" t="e">
        <f>L66-L67</f>
        <v>#REF!</v>
      </c>
      <c r="M73" s="514" t="e">
        <f>M66-M67</f>
        <v>#REF!</v>
      </c>
      <c r="N73" s="514" t="e">
        <f>N66-N67</f>
        <v>#REF!</v>
      </c>
      <c r="O73" s="958" t="e">
        <f t="shared" si="19"/>
        <v>#REF!</v>
      </c>
      <c r="P73" s="959" t="e">
        <f t="shared" si="20"/>
        <v>#REF!</v>
      </c>
      <c r="Q73" s="958" t="e">
        <f t="shared" si="21"/>
        <v>#REF!</v>
      </c>
      <c r="R73" s="961" t="e">
        <f t="shared" si="22"/>
        <v>#REF!</v>
      </c>
    </row>
    <row r="74" spans="1:20" ht="20.100000000000001" customHeight="1">
      <c r="A74" s="1292"/>
      <c r="B74" s="1331"/>
      <c r="C74" s="518" t="s">
        <v>104</v>
      </c>
      <c r="D74" s="978" t="s">
        <v>14</v>
      </c>
      <c r="E74" s="233">
        <v>0</v>
      </c>
      <c r="F74" s="233">
        <v>0</v>
      </c>
      <c r="G74" s="952">
        <v>0</v>
      </c>
      <c r="H74" s="958">
        <f t="shared" si="14"/>
        <v>0</v>
      </c>
      <c r="I74" s="959" t="str">
        <f t="shared" si="15"/>
        <v xml:space="preserve"> </v>
      </c>
      <c r="J74" s="958">
        <f t="shared" si="16"/>
        <v>0</v>
      </c>
      <c r="K74" s="959" t="str">
        <f t="shared" si="17"/>
        <v xml:space="preserve"> </v>
      </c>
      <c r="L74" s="516" t="e">
        <f>E74+'Март 2013'!L74</f>
        <v>#REF!</v>
      </c>
      <c r="M74" s="516" t="e">
        <f>F74+'Март 2013'!M74</f>
        <v>#REF!</v>
      </c>
      <c r="N74" s="516" t="e">
        <f>G74+'Март 2013'!N74</f>
        <v>#REF!</v>
      </c>
      <c r="O74" s="958" t="e">
        <f t="shared" si="19"/>
        <v>#REF!</v>
      </c>
      <c r="P74" s="959" t="e">
        <f t="shared" si="20"/>
        <v>#REF!</v>
      </c>
      <c r="Q74" s="958" t="e">
        <f t="shared" si="21"/>
        <v>#REF!</v>
      </c>
      <c r="R74" s="961" t="e">
        <f t="shared" si="22"/>
        <v>#REF!</v>
      </c>
    </row>
    <row r="75" spans="1:20" ht="33.75" customHeight="1" thickBot="1">
      <c r="A75" s="1293"/>
      <c r="B75" s="1332"/>
      <c r="C75" s="525" t="s">
        <v>106</v>
      </c>
      <c r="D75" s="526" t="s">
        <v>14</v>
      </c>
      <c r="E75" s="611">
        <f>E73-E74</f>
        <v>15524.902999999998</v>
      </c>
      <c r="F75" s="611">
        <f>F73-F74</f>
        <v>14907.873842729308</v>
      </c>
      <c r="G75" s="611">
        <v>16368.296</v>
      </c>
      <c r="H75" s="966">
        <f t="shared" si="14"/>
        <v>1460.422157270692</v>
      </c>
      <c r="I75" s="967">
        <f t="shared" si="15"/>
        <v>9.7963141671134527E-2</v>
      </c>
      <c r="J75" s="966">
        <f t="shared" si="16"/>
        <v>843.39300000000185</v>
      </c>
      <c r="K75" s="967">
        <f t="shared" si="17"/>
        <v>5.4325170340838967E-2</v>
      </c>
      <c r="L75" s="527" t="e">
        <f>E75+'Март 2013'!L75</f>
        <v>#REF!</v>
      </c>
      <c r="M75" s="527" t="e">
        <f>F75+'Март 2013'!M75</f>
        <v>#REF!</v>
      </c>
      <c r="N75" s="527" t="e">
        <f>G75+'Март 2013'!N75</f>
        <v>#REF!</v>
      </c>
      <c r="O75" s="966" t="e">
        <f t="shared" si="19"/>
        <v>#REF!</v>
      </c>
      <c r="P75" s="967" t="e">
        <f t="shared" si="20"/>
        <v>#REF!</v>
      </c>
      <c r="Q75" s="966" t="e">
        <f t="shared" si="21"/>
        <v>#REF!</v>
      </c>
      <c r="R75" s="968" t="e">
        <f t="shared" si="22"/>
        <v>#REF!</v>
      </c>
    </row>
    <row r="76" spans="1:20" ht="20.100000000000001" customHeight="1">
      <c r="A76" s="1291">
        <v>7</v>
      </c>
      <c r="B76" s="1330" t="s">
        <v>8</v>
      </c>
      <c r="C76" s="519" t="s">
        <v>19</v>
      </c>
      <c r="D76" s="519" t="s">
        <v>14</v>
      </c>
      <c r="E76" s="521">
        <v>7430.6530000000002</v>
      </c>
      <c r="F76" s="520">
        <v>7365.3153568062489</v>
      </c>
      <c r="G76" s="520">
        <f>G77+G83</f>
        <v>7786.7860000000001</v>
      </c>
      <c r="H76" s="955">
        <f t="shared" si="14"/>
        <v>421.47064319375113</v>
      </c>
      <c r="I76" s="956">
        <f t="shared" si="15"/>
        <v>5.7223706355529279E-2</v>
      </c>
      <c r="J76" s="955">
        <f t="shared" si="16"/>
        <v>356.13299999999981</v>
      </c>
      <c r="K76" s="956">
        <f t="shared" si="17"/>
        <v>4.7927550916453746E-2</v>
      </c>
      <c r="L76" s="522" t="e">
        <f>E76+'Март 2013'!L76</f>
        <v>#REF!</v>
      </c>
      <c r="M76" s="522" t="e">
        <f>F76+'Март 2013'!M76</f>
        <v>#REF!</v>
      </c>
      <c r="N76" s="522" t="e">
        <f>G76+'Март 2013'!N76</f>
        <v>#REF!</v>
      </c>
      <c r="O76" s="955" t="e">
        <f t="shared" si="19"/>
        <v>#REF!</v>
      </c>
      <c r="P76" s="956" t="e">
        <f t="shared" si="20"/>
        <v>#REF!</v>
      </c>
      <c r="Q76" s="955" t="e">
        <f t="shared" si="21"/>
        <v>#REF!</v>
      </c>
      <c r="R76" s="957" t="e">
        <f t="shared" si="22"/>
        <v>#REF!</v>
      </c>
    </row>
    <row r="77" spans="1:20" ht="20.100000000000001" customHeight="1">
      <c r="A77" s="1292"/>
      <c r="B77" s="1331"/>
      <c r="C77" s="1307" t="s">
        <v>15</v>
      </c>
      <c r="D77" s="978" t="s">
        <v>14</v>
      </c>
      <c r="E77" s="9">
        <v>791.995</v>
      </c>
      <c r="F77" s="9">
        <v>853.21279244357436</v>
      </c>
      <c r="G77" s="147">
        <v>1014.059</v>
      </c>
      <c r="H77" s="958">
        <f t="shared" si="14"/>
        <v>160.84620755642561</v>
      </c>
      <c r="I77" s="959">
        <f t="shared" si="15"/>
        <v>0.18851827935650986</v>
      </c>
      <c r="J77" s="958">
        <f t="shared" si="16"/>
        <v>222.06399999999996</v>
      </c>
      <c r="K77" s="960">
        <f t="shared" si="17"/>
        <v>0.2803856084950031</v>
      </c>
      <c r="L77" s="13" t="e">
        <f>E77+'Март 2013'!L77</f>
        <v>#REF!</v>
      </c>
      <c r="M77" s="13" t="e">
        <f>F77+'Март 2013'!M77</f>
        <v>#REF!</v>
      </c>
      <c r="N77" s="13" t="e">
        <f>G77+'Март 2013'!N77</f>
        <v>#REF!</v>
      </c>
      <c r="O77" s="958" t="e">
        <f t="shared" si="19"/>
        <v>#REF!</v>
      </c>
      <c r="P77" s="959" t="e">
        <f t="shared" si="20"/>
        <v>#REF!</v>
      </c>
      <c r="Q77" s="958" t="e">
        <f t="shared" si="21"/>
        <v>#REF!</v>
      </c>
      <c r="R77" s="961" t="e">
        <f t="shared" si="22"/>
        <v>#REF!</v>
      </c>
    </row>
    <row r="78" spans="1:20" ht="20.100000000000001" customHeight="1">
      <c r="A78" s="1292"/>
      <c r="B78" s="1331"/>
      <c r="C78" s="1308"/>
      <c r="D78" s="978" t="s">
        <v>16</v>
      </c>
      <c r="E78" s="11">
        <f>E77/E76</f>
        <v>0.10658484523500156</v>
      </c>
      <c r="F78" s="11">
        <f>F77/F76</f>
        <v>0.1158419906155308</v>
      </c>
      <c r="G78" s="970">
        <f>G77/G76</f>
        <v>0.13022818400300201</v>
      </c>
      <c r="H78" s="962"/>
      <c r="I78" s="963">
        <f>G78-F78</f>
        <v>1.4386193387471213E-2</v>
      </c>
      <c r="J78" s="964"/>
      <c r="K78" s="963">
        <f>G78-E78</f>
        <v>2.3643338768000455E-2</v>
      </c>
      <c r="L78" s="19" t="e">
        <f>L77/L76</f>
        <v>#REF!</v>
      </c>
      <c r="M78" s="11" t="e">
        <f>M77/M76</f>
        <v>#REF!</v>
      </c>
      <c r="N78" s="11" t="e">
        <f>N77/N76</f>
        <v>#REF!</v>
      </c>
      <c r="O78" s="962"/>
      <c r="P78" s="963" t="e">
        <f>N78-M78</f>
        <v>#REF!</v>
      </c>
      <c r="Q78" s="964"/>
      <c r="R78" s="965" t="e">
        <f>N78-L78</f>
        <v>#REF!</v>
      </c>
    </row>
    <row r="79" spans="1:20" ht="20.100000000000001" hidden="1" customHeight="1">
      <c r="A79" s="1292"/>
      <c r="B79" s="1331"/>
      <c r="C79" s="1307" t="s">
        <v>17</v>
      </c>
      <c r="D79" s="978" t="s">
        <v>14</v>
      </c>
      <c r="E79" s="9">
        <v>911.45699999999999</v>
      </c>
      <c r="F79" s="9">
        <v>740.39444635651409</v>
      </c>
      <c r="G79" s="9">
        <f>F80*G76</f>
        <v>782.76256074208391</v>
      </c>
      <c r="H79" s="958">
        <f t="shared" si="14"/>
        <v>42.368114385569811</v>
      </c>
      <c r="I79" s="959">
        <f t="shared" si="15"/>
        <v>5.7223706355529244E-2</v>
      </c>
      <c r="J79" s="958">
        <f t="shared" si="16"/>
        <v>-128.69443925791609</v>
      </c>
      <c r="K79" s="959">
        <f t="shared" si="17"/>
        <v>-0.14119639133597756</v>
      </c>
      <c r="L79" s="18" t="e">
        <f>E79+'Март 2013'!L79</f>
        <v>#REF!</v>
      </c>
      <c r="M79" s="13" t="e">
        <f>F79+'Март 2013'!M79</f>
        <v>#REF!</v>
      </c>
      <c r="N79" s="13" t="e">
        <f>G79+'Март 2013'!N79</f>
        <v>#REF!</v>
      </c>
      <c r="O79" s="958" t="e">
        <f t="shared" si="19"/>
        <v>#REF!</v>
      </c>
      <c r="P79" s="959" t="e">
        <f t="shared" si="20"/>
        <v>#REF!</v>
      </c>
      <c r="Q79" s="958" t="e">
        <f t="shared" si="21"/>
        <v>#REF!</v>
      </c>
      <c r="R79" s="961" t="e">
        <f t="shared" si="22"/>
        <v>#REF!</v>
      </c>
    </row>
    <row r="80" spans="1:20" ht="20.100000000000001" hidden="1" customHeight="1">
      <c r="A80" s="1292"/>
      <c r="B80" s="1331"/>
      <c r="C80" s="1308"/>
      <c r="D80" s="978" t="s">
        <v>16</v>
      </c>
      <c r="E80" s="11">
        <f>E79/E76</f>
        <v>0.12266176337395919</v>
      </c>
      <c r="F80" s="11">
        <f>F79/F76</f>
        <v>0.10052447322195369</v>
      </c>
      <c r="G80" s="11">
        <f>G79/G76</f>
        <v>0.10052447322195369</v>
      </c>
      <c r="H80" s="958">
        <f t="shared" si="14"/>
        <v>0</v>
      </c>
      <c r="I80" s="959">
        <f t="shared" si="15"/>
        <v>0</v>
      </c>
      <c r="J80" s="958">
        <f t="shared" si="16"/>
        <v>-2.2137290152005495E-2</v>
      </c>
      <c r="K80" s="959">
        <f t="shared" si="17"/>
        <v>-0.18047425328882227</v>
      </c>
      <c r="L80" s="19" t="e">
        <f>L79/L76</f>
        <v>#REF!</v>
      </c>
      <c r="M80" s="11" t="e">
        <f>M79/M76</f>
        <v>#REF!</v>
      </c>
      <c r="N80" s="11" t="e">
        <f>N79/N76</f>
        <v>#REF!</v>
      </c>
      <c r="O80" s="958" t="e">
        <f t="shared" si="19"/>
        <v>#REF!</v>
      </c>
      <c r="P80" s="959" t="e">
        <f t="shared" si="20"/>
        <v>#REF!</v>
      </c>
      <c r="Q80" s="958" t="e">
        <f t="shared" si="21"/>
        <v>#REF!</v>
      </c>
      <c r="R80" s="961" t="e">
        <f t="shared" si="22"/>
        <v>#REF!</v>
      </c>
    </row>
    <row r="81" spans="1:18" ht="20.100000000000001" hidden="1" customHeight="1">
      <c r="A81" s="1292"/>
      <c r="B81" s="1331"/>
      <c r="C81" s="1307" t="s">
        <v>18</v>
      </c>
      <c r="D81" s="978" t="s">
        <v>14</v>
      </c>
      <c r="E81" s="9">
        <f>E77-E79</f>
        <v>-119.46199999999999</v>
      </c>
      <c r="F81" s="9">
        <f>F77-F79</f>
        <v>112.81834608706026</v>
      </c>
      <c r="G81" s="9">
        <f>G77-G79</f>
        <v>231.29643925791606</v>
      </c>
      <c r="H81" s="958">
        <f t="shared" si="14"/>
        <v>118.4780931708558</v>
      </c>
      <c r="I81" s="959">
        <f t="shared" si="15"/>
        <v>1.0501669035231911</v>
      </c>
      <c r="J81" s="958">
        <f t="shared" si="16"/>
        <v>350.75843925791605</v>
      </c>
      <c r="K81" s="959">
        <f t="shared" si="17"/>
        <v>-2.936150736283639</v>
      </c>
      <c r="L81" s="18" t="e">
        <f>E81+'Март 2013'!L81</f>
        <v>#REF!</v>
      </c>
      <c r="M81" s="13" t="e">
        <f>F81+'Март 2013'!M81</f>
        <v>#REF!</v>
      </c>
      <c r="N81" s="13" t="e">
        <f>G81+'Март 2013'!N81</f>
        <v>#REF!</v>
      </c>
      <c r="O81" s="958" t="e">
        <f t="shared" si="19"/>
        <v>#REF!</v>
      </c>
      <c r="P81" s="959" t="e">
        <f t="shared" si="20"/>
        <v>#REF!</v>
      </c>
      <c r="Q81" s="958" t="e">
        <f t="shared" si="21"/>
        <v>#REF!</v>
      </c>
      <c r="R81" s="961" t="e">
        <f t="shared" si="22"/>
        <v>#REF!</v>
      </c>
    </row>
    <row r="82" spans="1:18" ht="20.100000000000001" hidden="1" customHeight="1">
      <c r="A82" s="1292"/>
      <c r="B82" s="1331"/>
      <c r="C82" s="1308"/>
      <c r="D82" s="978" t="s">
        <v>16</v>
      </c>
      <c r="E82" s="11">
        <f>E81/E76</f>
        <v>-1.6076918138957636E-2</v>
      </c>
      <c r="F82" s="11">
        <f>F81/F76</f>
        <v>1.5317517393577102E-2</v>
      </c>
      <c r="G82" s="11">
        <f>G81/G76</f>
        <v>2.9703710781048311E-2</v>
      </c>
      <c r="H82" s="958">
        <f t="shared" si="14"/>
        <v>1.4386193387471208E-2</v>
      </c>
      <c r="I82" s="959">
        <f t="shared" si="15"/>
        <v>0.93919876294728977</v>
      </c>
      <c r="J82" s="958">
        <f t="shared" si="16"/>
        <v>4.578062892000595E-2</v>
      </c>
      <c r="K82" s="959">
        <f t="shared" si="17"/>
        <v>-2.8475998026680371</v>
      </c>
      <c r="L82" s="19" t="e">
        <f>L81/L76</f>
        <v>#REF!</v>
      </c>
      <c r="M82" s="11" t="e">
        <f>M81/M76</f>
        <v>#REF!</v>
      </c>
      <c r="N82" s="11" t="e">
        <f>N81/N76</f>
        <v>#REF!</v>
      </c>
      <c r="O82" s="958" t="e">
        <f t="shared" si="19"/>
        <v>#REF!</v>
      </c>
      <c r="P82" s="959" t="e">
        <f t="shared" si="20"/>
        <v>#REF!</v>
      </c>
      <c r="Q82" s="958" t="e">
        <f t="shared" si="21"/>
        <v>#REF!</v>
      </c>
      <c r="R82" s="961" t="e">
        <f t="shared" si="22"/>
        <v>#REF!</v>
      </c>
    </row>
    <row r="83" spans="1:18" ht="30.75" customHeight="1">
      <c r="A83" s="1292"/>
      <c r="B83" s="1331"/>
      <c r="C83" s="513" t="s">
        <v>111</v>
      </c>
      <c r="D83" s="980" t="s">
        <v>14</v>
      </c>
      <c r="E83" s="613">
        <f>E76-E77</f>
        <v>6638.6580000000004</v>
      </c>
      <c r="F83" s="613">
        <f>F76-F77</f>
        <v>6512.1025643626745</v>
      </c>
      <c r="G83" s="613">
        <f>G84+G85</f>
        <v>6772.7269999999999</v>
      </c>
      <c r="H83" s="958">
        <f t="shared" si="14"/>
        <v>260.6244356373254</v>
      </c>
      <c r="I83" s="959">
        <f t="shared" si="15"/>
        <v>4.0021549578101917E-2</v>
      </c>
      <c r="J83" s="958">
        <f t="shared" si="16"/>
        <v>134.06899999999951</v>
      </c>
      <c r="K83" s="959">
        <f t="shared" si="17"/>
        <v>2.01951960772794E-2</v>
      </c>
      <c r="L83" s="515" t="e">
        <f>L76-L77</f>
        <v>#REF!</v>
      </c>
      <c r="M83" s="514" t="e">
        <f>M76-M77</f>
        <v>#REF!</v>
      </c>
      <c r="N83" s="514" t="e">
        <f>N76-N77</f>
        <v>#REF!</v>
      </c>
      <c r="O83" s="958" t="e">
        <f t="shared" si="19"/>
        <v>#REF!</v>
      </c>
      <c r="P83" s="959" t="e">
        <f t="shared" si="20"/>
        <v>#REF!</v>
      </c>
      <c r="Q83" s="958" t="e">
        <f t="shared" si="21"/>
        <v>#REF!</v>
      </c>
      <c r="R83" s="961" t="e">
        <f t="shared" si="22"/>
        <v>#REF!</v>
      </c>
    </row>
    <row r="84" spans="1:18" ht="20.100000000000001" customHeight="1">
      <c r="A84" s="1292"/>
      <c r="B84" s="1331"/>
      <c r="C84" s="518" t="s">
        <v>104</v>
      </c>
      <c r="D84" s="978" t="s">
        <v>14</v>
      </c>
      <c r="E84" s="233">
        <v>0</v>
      </c>
      <c r="F84" s="233">
        <v>0</v>
      </c>
      <c r="G84" s="952">
        <v>0</v>
      </c>
      <c r="H84" s="958">
        <f t="shared" si="14"/>
        <v>0</v>
      </c>
      <c r="I84" s="959" t="str">
        <f t="shared" si="15"/>
        <v xml:space="preserve"> </v>
      </c>
      <c r="J84" s="958">
        <f t="shared" si="16"/>
        <v>0</v>
      </c>
      <c r="K84" s="959" t="str">
        <f t="shared" si="17"/>
        <v xml:space="preserve"> </v>
      </c>
      <c r="L84" s="516" t="e">
        <f>E84+'Март 2013'!L84</f>
        <v>#REF!</v>
      </c>
      <c r="M84" s="516" t="e">
        <f>F84+'Март 2013'!M84</f>
        <v>#REF!</v>
      </c>
      <c r="N84" s="516" t="e">
        <f>G84+'Март 2013'!N84</f>
        <v>#REF!</v>
      </c>
      <c r="O84" s="958" t="e">
        <f t="shared" si="19"/>
        <v>#REF!</v>
      </c>
      <c r="P84" s="959" t="e">
        <f t="shared" si="20"/>
        <v>#REF!</v>
      </c>
      <c r="Q84" s="958" t="e">
        <f t="shared" si="21"/>
        <v>#REF!</v>
      </c>
      <c r="R84" s="961" t="e">
        <f t="shared" si="22"/>
        <v>#REF!</v>
      </c>
    </row>
    <row r="85" spans="1:18" ht="33.75" customHeight="1" thickBot="1">
      <c r="A85" s="1293"/>
      <c r="B85" s="1332"/>
      <c r="C85" s="525" t="s">
        <v>106</v>
      </c>
      <c r="D85" s="526" t="s">
        <v>14</v>
      </c>
      <c r="E85" s="611">
        <f>E83-E84</f>
        <v>6638.6580000000004</v>
      </c>
      <c r="F85" s="611">
        <f>F83-F84</f>
        <v>6512.1025643626745</v>
      </c>
      <c r="G85" s="611">
        <v>6772.7269999999999</v>
      </c>
      <c r="H85" s="966">
        <f t="shared" si="14"/>
        <v>260.6244356373254</v>
      </c>
      <c r="I85" s="967">
        <f t="shared" si="15"/>
        <v>4.0021549578101917E-2</v>
      </c>
      <c r="J85" s="966">
        <f t="shared" si="16"/>
        <v>134.06899999999951</v>
      </c>
      <c r="K85" s="967">
        <f t="shared" si="17"/>
        <v>2.01951960772794E-2</v>
      </c>
      <c r="L85" s="527" t="e">
        <f>E85+'Март 2013'!L85</f>
        <v>#REF!</v>
      </c>
      <c r="M85" s="527" t="e">
        <f>F85+'Март 2013'!M85</f>
        <v>#REF!</v>
      </c>
      <c r="N85" s="527" t="e">
        <f>G85+'Март 2013'!N85</f>
        <v>#REF!</v>
      </c>
      <c r="O85" s="966" t="e">
        <f t="shared" si="19"/>
        <v>#REF!</v>
      </c>
      <c r="P85" s="967" t="e">
        <f t="shared" si="20"/>
        <v>#REF!</v>
      </c>
      <c r="Q85" s="966" t="e">
        <f t="shared" si="21"/>
        <v>#REF!</v>
      </c>
      <c r="R85" s="968" t="e">
        <f t="shared" si="22"/>
        <v>#REF!</v>
      </c>
    </row>
    <row r="86" spans="1:18" ht="20.100000000000001" customHeight="1">
      <c r="A86" s="1291">
        <v>8</v>
      </c>
      <c r="B86" s="1330" t="s">
        <v>9</v>
      </c>
      <c r="C86" s="519" t="s">
        <v>19</v>
      </c>
      <c r="D86" s="519" t="s">
        <v>14</v>
      </c>
      <c r="E86" s="521">
        <v>4145.6459999999997</v>
      </c>
      <c r="F86" s="520">
        <v>4708.250029374778</v>
      </c>
      <c r="G86" s="520">
        <f>G87+G93</f>
        <v>4286.375</v>
      </c>
      <c r="H86" s="955">
        <f t="shared" si="14"/>
        <v>-421.87502937477802</v>
      </c>
      <c r="I86" s="956">
        <f t="shared" si="15"/>
        <v>-8.9603361491573122E-2</v>
      </c>
      <c r="J86" s="955">
        <f t="shared" si="16"/>
        <v>140.72900000000027</v>
      </c>
      <c r="K86" s="956">
        <f t="shared" si="17"/>
        <v>3.3946217308472616E-2</v>
      </c>
      <c r="L86" s="522" t="e">
        <f>E86+'Март 2013'!L86</f>
        <v>#REF!</v>
      </c>
      <c r="M86" s="522" t="e">
        <f>F86+'Март 2013'!M86</f>
        <v>#REF!</v>
      </c>
      <c r="N86" s="522" t="e">
        <f>G86+'Март 2013'!N86</f>
        <v>#REF!</v>
      </c>
      <c r="O86" s="955" t="e">
        <f t="shared" si="19"/>
        <v>#REF!</v>
      </c>
      <c r="P86" s="956" t="e">
        <f t="shared" si="20"/>
        <v>#REF!</v>
      </c>
      <c r="Q86" s="955" t="e">
        <f t="shared" si="21"/>
        <v>#REF!</v>
      </c>
      <c r="R86" s="957" t="e">
        <f t="shared" si="22"/>
        <v>#REF!</v>
      </c>
    </row>
    <row r="87" spans="1:18" ht="20.100000000000001" customHeight="1">
      <c r="A87" s="1292"/>
      <c r="B87" s="1331"/>
      <c r="C87" s="1307" t="s">
        <v>15</v>
      </c>
      <c r="D87" s="978" t="s">
        <v>14</v>
      </c>
      <c r="E87" s="9">
        <v>611.44500000000005</v>
      </c>
      <c r="F87" s="9">
        <v>647.42733067104268</v>
      </c>
      <c r="G87" s="147">
        <v>645.88400000000001</v>
      </c>
      <c r="H87" s="958">
        <f t="shared" si="14"/>
        <v>-1.5433306710426677</v>
      </c>
      <c r="I87" s="959">
        <f t="shared" si="15"/>
        <v>-2.3837898060976867E-3</v>
      </c>
      <c r="J87" s="958">
        <f t="shared" si="16"/>
        <v>34.438999999999965</v>
      </c>
      <c r="K87" s="960">
        <f t="shared" si="17"/>
        <v>5.6323953912453227E-2</v>
      </c>
      <c r="L87" s="13" t="e">
        <f>E87+'Март 2013'!L87</f>
        <v>#REF!</v>
      </c>
      <c r="M87" s="13" t="e">
        <f>F87+'Март 2013'!M87</f>
        <v>#REF!</v>
      </c>
      <c r="N87" s="13" t="e">
        <f>G87+'Март 2013'!N87</f>
        <v>#REF!</v>
      </c>
      <c r="O87" s="958" t="e">
        <f t="shared" si="19"/>
        <v>#REF!</v>
      </c>
      <c r="P87" s="959" t="e">
        <f t="shared" si="20"/>
        <v>#REF!</v>
      </c>
      <c r="Q87" s="958" t="e">
        <f t="shared" si="21"/>
        <v>#REF!</v>
      </c>
      <c r="R87" s="961" t="e">
        <f t="shared" si="22"/>
        <v>#REF!</v>
      </c>
    </row>
    <row r="88" spans="1:18" ht="20.100000000000001" customHeight="1">
      <c r="A88" s="1292"/>
      <c r="B88" s="1331"/>
      <c r="C88" s="1308"/>
      <c r="D88" s="978" t="s">
        <v>16</v>
      </c>
      <c r="E88" s="11">
        <f>E87/E86</f>
        <v>0.14749088561830898</v>
      </c>
      <c r="F88" s="11">
        <f>F87/F86</f>
        <v>0.13750912263192114</v>
      </c>
      <c r="G88" s="970">
        <f>G87/G86</f>
        <v>0.15068303636522704</v>
      </c>
      <c r="H88" s="962"/>
      <c r="I88" s="963">
        <f>G88-F88</f>
        <v>1.3173913733305898E-2</v>
      </c>
      <c r="J88" s="964"/>
      <c r="K88" s="963">
        <f>G88-E88</f>
        <v>3.1921507469180599E-3</v>
      </c>
      <c r="L88" s="19" t="e">
        <f>L87/L86</f>
        <v>#REF!</v>
      </c>
      <c r="M88" s="11" t="e">
        <f>M87/M86</f>
        <v>#REF!</v>
      </c>
      <c r="N88" s="11" t="e">
        <f>N87/N86</f>
        <v>#REF!</v>
      </c>
      <c r="O88" s="962"/>
      <c r="P88" s="963" t="e">
        <f>N88-M88</f>
        <v>#REF!</v>
      </c>
      <c r="Q88" s="964"/>
      <c r="R88" s="965" t="e">
        <f>N88-L88</f>
        <v>#REF!</v>
      </c>
    </row>
    <row r="89" spans="1:18" ht="20.100000000000001" hidden="1" customHeight="1">
      <c r="A89" s="1292"/>
      <c r="B89" s="1331"/>
      <c r="C89" s="1307" t="s">
        <v>17</v>
      </c>
      <c r="D89" s="978" t="s">
        <v>14</v>
      </c>
      <c r="E89" s="9">
        <v>718.245</v>
      </c>
      <c r="F89" s="9">
        <v>561.81951828853221</v>
      </c>
      <c r="G89" s="9">
        <f>F90*G86</f>
        <v>511.4786008983034</v>
      </c>
      <c r="H89" s="958">
        <f t="shared" si="14"/>
        <v>-50.34091739022881</v>
      </c>
      <c r="I89" s="959">
        <f t="shared" si="15"/>
        <v>-8.9603361491573094E-2</v>
      </c>
      <c r="J89" s="958">
        <f t="shared" si="16"/>
        <v>-206.76639910169661</v>
      </c>
      <c r="K89" s="959">
        <f t="shared" si="17"/>
        <v>-0.28787725511726026</v>
      </c>
      <c r="L89" s="18" t="e">
        <f>E89+'Март 2013'!L89</f>
        <v>#REF!</v>
      </c>
      <c r="M89" s="13" t="e">
        <f>F89+'Март 2013'!M89</f>
        <v>#REF!</v>
      </c>
      <c r="N89" s="13" t="e">
        <f>G89+'Март 2013'!N89</f>
        <v>#REF!</v>
      </c>
      <c r="O89" s="958" t="e">
        <f t="shared" si="19"/>
        <v>#REF!</v>
      </c>
      <c r="P89" s="959" t="e">
        <f t="shared" si="20"/>
        <v>#REF!</v>
      </c>
      <c r="Q89" s="958" t="e">
        <f t="shared" si="21"/>
        <v>#REF!</v>
      </c>
      <c r="R89" s="961" t="e">
        <f t="shared" si="22"/>
        <v>#REF!</v>
      </c>
    </row>
    <row r="90" spans="1:18" ht="20.100000000000001" hidden="1" customHeight="1">
      <c r="A90" s="1292"/>
      <c r="B90" s="1331"/>
      <c r="C90" s="1308"/>
      <c r="D90" s="978" t="s">
        <v>16</v>
      </c>
      <c r="E90" s="11">
        <f>E89/E86</f>
        <v>0.17325285371688756</v>
      </c>
      <c r="F90" s="11">
        <f>F89/F86</f>
        <v>0.11932661069045601</v>
      </c>
      <c r="G90" s="11">
        <f>G89/G86</f>
        <v>0.11932661069045601</v>
      </c>
      <c r="H90" s="958">
        <f t="shared" si="14"/>
        <v>0</v>
      </c>
      <c r="I90" s="959">
        <f t="shared" si="15"/>
        <v>0</v>
      </c>
      <c r="J90" s="958">
        <f t="shared" si="16"/>
        <v>-5.392624302643155E-2</v>
      </c>
      <c r="K90" s="959">
        <f t="shared" si="17"/>
        <v>-0.31125745908088998</v>
      </c>
      <c r="L90" s="19" t="e">
        <f>L89/L86</f>
        <v>#REF!</v>
      </c>
      <c r="M90" s="11" t="e">
        <f>M89/M86</f>
        <v>#REF!</v>
      </c>
      <c r="N90" s="11" t="e">
        <f>N89/N86</f>
        <v>#REF!</v>
      </c>
      <c r="O90" s="958" t="e">
        <f t="shared" si="19"/>
        <v>#REF!</v>
      </c>
      <c r="P90" s="959" t="e">
        <f t="shared" si="20"/>
        <v>#REF!</v>
      </c>
      <c r="Q90" s="958" t="e">
        <f t="shared" si="21"/>
        <v>#REF!</v>
      </c>
      <c r="R90" s="961" t="e">
        <f t="shared" si="22"/>
        <v>#REF!</v>
      </c>
    </row>
    <row r="91" spans="1:18" ht="20.100000000000001" hidden="1" customHeight="1">
      <c r="A91" s="1292"/>
      <c r="B91" s="1331"/>
      <c r="C91" s="1307" t="s">
        <v>18</v>
      </c>
      <c r="D91" s="978" t="s">
        <v>14</v>
      </c>
      <c r="E91" s="9">
        <f>E87-E89</f>
        <v>-106.79999999999995</v>
      </c>
      <c r="F91" s="9">
        <f>F87-F89</f>
        <v>85.607812382510474</v>
      </c>
      <c r="G91" s="9">
        <f>G87-G89</f>
        <v>134.40539910169662</v>
      </c>
      <c r="H91" s="958">
        <f t="shared" si="14"/>
        <v>48.797586719186143</v>
      </c>
      <c r="I91" s="959">
        <f t="shared" si="15"/>
        <v>0.5700132424964921</v>
      </c>
      <c r="J91" s="958">
        <f t="shared" si="16"/>
        <v>241.20539910169657</v>
      </c>
      <c r="K91" s="959">
        <f t="shared" si="17"/>
        <v>-2.2584775196788076</v>
      </c>
      <c r="L91" s="18" t="e">
        <f>E91+'Март 2013'!L91</f>
        <v>#REF!</v>
      </c>
      <c r="M91" s="13" t="e">
        <f>F91+'Март 2013'!M91</f>
        <v>#REF!</v>
      </c>
      <c r="N91" s="13" t="e">
        <f>G91+'Март 2013'!N91</f>
        <v>#REF!</v>
      </c>
      <c r="O91" s="958" t="e">
        <f t="shared" si="19"/>
        <v>#REF!</v>
      </c>
      <c r="P91" s="959" t="e">
        <f t="shared" si="20"/>
        <v>#REF!</v>
      </c>
      <c r="Q91" s="958" t="e">
        <f t="shared" si="21"/>
        <v>#REF!</v>
      </c>
      <c r="R91" s="961" t="e">
        <f t="shared" si="22"/>
        <v>#REF!</v>
      </c>
    </row>
    <row r="92" spans="1:18" ht="20.100000000000001" hidden="1" customHeight="1">
      <c r="A92" s="1292"/>
      <c r="B92" s="1331"/>
      <c r="C92" s="1308"/>
      <c r="D92" s="978" t="s">
        <v>16</v>
      </c>
      <c r="E92" s="11">
        <f>E91/E86</f>
        <v>-2.5761968098578596E-2</v>
      </c>
      <c r="F92" s="11">
        <f>F91/F86</f>
        <v>1.8182511941465133E-2</v>
      </c>
      <c r="G92" s="11">
        <f>G91/G86</f>
        <v>3.1356425674771017E-2</v>
      </c>
      <c r="H92" s="958">
        <f t="shared" si="14"/>
        <v>1.3173913733305884E-2</v>
      </c>
      <c r="I92" s="959">
        <f t="shared" si="15"/>
        <v>0.72453760930924149</v>
      </c>
      <c r="J92" s="958">
        <f t="shared" si="16"/>
        <v>5.711839377334961E-2</v>
      </c>
      <c r="K92" s="959">
        <f t="shared" si="17"/>
        <v>-2.21715955686247</v>
      </c>
      <c r="L92" s="19" t="e">
        <f>L91/L86</f>
        <v>#REF!</v>
      </c>
      <c r="M92" s="11" t="e">
        <f>M91/M86</f>
        <v>#REF!</v>
      </c>
      <c r="N92" s="11" t="e">
        <f>N91/N86</f>
        <v>#REF!</v>
      </c>
      <c r="O92" s="958" t="e">
        <f t="shared" si="19"/>
        <v>#REF!</v>
      </c>
      <c r="P92" s="959" t="e">
        <f t="shared" si="20"/>
        <v>#REF!</v>
      </c>
      <c r="Q92" s="958" t="e">
        <f t="shared" si="21"/>
        <v>#REF!</v>
      </c>
      <c r="R92" s="961" t="e">
        <f t="shared" si="22"/>
        <v>#REF!</v>
      </c>
    </row>
    <row r="93" spans="1:18" ht="30.75" customHeight="1">
      <c r="A93" s="1292"/>
      <c r="B93" s="1331"/>
      <c r="C93" s="513" t="s">
        <v>111</v>
      </c>
      <c r="D93" s="980" t="s">
        <v>14</v>
      </c>
      <c r="E93" s="613">
        <f>E86-E87</f>
        <v>3534.2009999999996</v>
      </c>
      <c r="F93" s="613">
        <f>F86-F87</f>
        <v>4060.8226987037351</v>
      </c>
      <c r="G93" s="613">
        <f>G94+G95</f>
        <v>3640.491</v>
      </c>
      <c r="H93" s="958">
        <f t="shared" si="14"/>
        <v>-420.33169870373513</v>
      </c>
      <c r="I93" s="959">
        <f t="shared" si="15"/>
        <v>-0.10350900048847496</v>
      </c>
      <c r="J93" s="958">
        <f t="shared" si="16"/>
        <v>106.29000000000042</v>
      </c>
      <c r="K93" s="959">
        <f t="shared" si="17"/>
        <v>3.0074690149202162E-2</v>
      </c>
      <c r="L93" s="515" t="e">
        <f>L86-L87</f>
        <v>#REF!</v>
      </c>
      <c r="M93" s="514" t="e">
        <f>M86-M87</f>
        <v>#REF!</v>
      </c>
      <c r="N93" s="514" t="e">
        <f>N86-N87</f>
        <v>#REF!</v>
      </c>
      <c r="O93" s="958" t="e">
        <f t="shared" si="19"/>
        <v>#REF!</v>
      </c>
      <c r="P93" s="959" t="e">
        <f t="shared" si="20"/>
        <v>#REF!</v>
      </c>
      <c r="Q93" s="958" t="e">
        <f t="shared" si="21"/>
        <v>#REF!</v>
      </c>
      <c r="R93" s="961" t="e">
        <f t="shared" si="22"/>
        <v>#REF!</v>
      </c>
    </row>
    <row r="94" spans="1:18" ht="20.100000000000001" customHeight="1">
      <c r="A94" s="1292"/>
      <c r="B94" s="1331"/>
      <c r="C94" s="518" t="s">
        <v>104</v>
      </c>
      <c r="D94" s="978" t="s">
        <v>14</v>
      </c>
      <c r="E94" s="233">
        <v>281.37400000000002</v>
      </c>
      <c r="F94" s="233">
        <f>'Баланс ВОЭК (план 2013)'!F13</f>
        <v>281.37400000000002</v>
      </c>
      <c r="G94" s="952">
        <v>261.83100000000002</v>
      </c>
      <c r="H94" s="958">
        <f t="shared" si="14"/>
        <v>-19.543000000000006</v>
      </c>
      <c r="I94" s="959">
        <f t="shared" si="15"/>
        <v>-6.945560001990235E-2</v>
      </c>
      <c r="J94" s="958">
        <f t="shared" si="16"/>
        <v>-19.543000000000006</v>
      </c>
      <c r="K94" s="959">
        <f t="shared" si="17"/>
        <v>-6.945560001990235E-2</v>
      </c>
      <c r="L94" s="516" t="e">
        <f>E94+'Март 2013'!L94</f>
        <v>#REF!</v>
      </c>
      <c r="M94" s="516" t="e">
        <f>F94+'Март 2013'!M94</f>
        <v>#REF!</v>
      </c>
      <c r="N94" s="516" t="e">
        <f>G94+'Март 2013'!N94</f>
        <v>#REF!</v>
      </c>
      <c r="O94" s="958" t="e">
        <f t="shared" si="19"/>
        <v>#REF!</v>
      </c>
      <c r="P94" s="959" t="e">
        <f t="shared" si="20"/>
        <v>#REF!</v>
      </c>
      <c r="Q94" s="958" t="e">
        <f t="shared" si="21"/>
        <v>#REF!</v>
      </c>
      <c r="R94" s="961" t="e">
        <f t="shared" si="22"/>
        <v>#REF!</v>
      </c>
    </row>
    <row r="95" spans="1:18" ht="33.75" customHeight="1" thickBot="1">
      <c r="A95" s="1293"/>
      <c r="B95" s="1332"/>
      <c r="C95" s="525" t="s">
        <v>106</v>
      </c>
      <c r="D95" s="526" t="s">
        <v>14</v>
      </c>
      <c r="E95" s="611">
        <f>E93-E94</f>
        <v>3252.8269999999993</v>
      </c>
      <c r="F95" s="611">
        <f>F93-F94</f>
        <v>3779.4486987037353</v>
      </c>
      <c r="G95" s="611">
        <v>3378.66</v>
      </c>
      <c r="H95" s="966">
        <f t="shared" si="14"/>
        <v>-400.78869870373546</v>
      </c>
      <c r="I95" s="967">
        <f t="shared" si="15"/>
        <v>-0.10604422249234309</v>
      </c>
      <c r="J95" s="966">
        <f t="shared" si="16"/>
        <v>125.83300000000054</v>
      </c>
      <c r="K95" s="967">
        <f t="shared" si="17"/>
        <v>3.8684196853998251E-2</v>
      </c>
      <c r="L95" s="527" t="e">
        <f>E95+'Март 2013'!L95</f>
        <v>#REF!</v>
      </c>
      <c r="M95" s="527" t="e">
        <f>F95+'Март 2013'!M95</f>
        <v>#REF!</v>
      </c>
      <c r="N95" s="527" t="e">
        <f>G95+'Март 2013'!N95</f>
        <v>#REF!</v>
      </c>
      <c r="O95" s="966" t="e">
        <f t="shared" si="19"/>
        <v>#REF!</v>
      </c>
      <c r="P95" s="967" t="e">
        <f t="shared" si="20"/>
        <v>#REF!</v>
      </c>
      <c r="Q95" s="966" t="e">
        <f t="shared" si="21"/>
        <v>#REF!</v>
      </c>
      <c r="R95" s="968" t="e">
        <f t="shared" si="22"/>
        <v>#REF!</v>
      </c>
    </row>
    <row r="96" spans="1:18" ht="20.100000000000001" customHeight="1">
      <c r="A96" s="1291">
        <v>9</v>
      </c>
      <c r="B96" s="1330" t="s">
        <v>10</v>
      </c>
      <c r="C96" s="519" t="s">
        <v>19</v>
      </c>
      <c r="D96" s="519" t="s">
        <v>14</v>
      </c>
      <c r="E96" s="521">
        <v>7325.7550000000001</v>
      </c>
      <c r="F96" s="520">
        <v>7391.9484143985919</v>
      </c>
      <c r="G96" s="520">
        <f>G97+G103</f>
        <v>7410.5139999999992</v>
      </c>
      <c r="H96" s="955">
        <f t="shared" si="14"/>
        <v>18.565585601407292</v>
      </c>
      <c r="I96" s="956">
        <f t="shared" si="15"/>
        <v>2.5115956660687528E-3</v>
      </c>
      <c r="J96" s="955">
        <f t="shared" si="16"/>
        <v>84.758999999999105</v>
      </c>
      <c r="K96" s="956">
        <f t="shared" si="17"/>
        <v>1.1570001999793756E-2</v>
      </c>
      <c r="L96" s="522" t="e">
        <f>E96+'Март 2013'!L96</f>
        <v>#REF!</v>
      </c>
      <c r="M96" s="522" t="e">
        <f>F96+'Март 2013'!M96</f>
        <v>#REF!</v>
      </c>
      <c r="N96" s="522" t="e">
        <f>G96+'Март 2013'!N96</f>
        <v>#REF!</v>
      </c>
      <c r="O96" s="955" t="e">
        <f t="shared" si="19"/>
        <v>#REF!</v>
      </c>
      <c r="P96" s="956" t="e">
        <f t="shared" si="20"/>
        <v>#REF!</v>
      </c>
      <c r="Q96" s="955" t="e">
        <f t="shared" si="21"/>
        <v>#REF!</v>
      </c>
      <c r="R96" s="957" t="e">
        <f t="shared" si="22"/>
        <v>#REF!</v>
      </c>
    </row>
    <row r="97" spans="1:18" ht="20.100000000000001" customHeight="1">
      <c r="A97" s="1292"/>
      <c r="B97" s="1331"/>
      <c r="C97" s="1307" t="s">
        <v>15</v>
      </c>
      <c r="D97" s="978" t="s">
        <v>14</v>
      </c>
      <c r="E97" s="9">
        <v>1434.943</v>
      </c>
      <c r="F97" s="9">
        <v>1520.4253071354074</v>
      </c>
      <c r="G97" s="147">
        <v>1221.806</v>
      </c>
      <c r="H97" s="958">
        <f t="shared" si="14"/>
        <v>-298.61930713540733</v>
      </c>
      <c r="I97" s="959">
        <f t="shared" si="15"/>
        <v>-0.19640511489382401</v>
      </c>
      <c r="J97" s="958">
        <f t="shared" si="16"/>
        <v>-213.13699999999994</v>
      </c>
      <c r="K97" s="960">
        <f t="shared" si="17"/>
        <v>-0.14853342606640121</v>
      </c>
      <c r="L97" s="13" t="e">
        <f>E97+'Март 2013'!L97</f>
        <v>#REF!</v>
      </c>
      <c r="M97" s="13" t="e">
        <f>F97+'Март 2013'!M97</f>
        <v>#REF!</v>
      </c>
      <c r="N97" s="13" t="e">
        <f>G97+'Март 2013'!N97</f>
        <v>#REF!</v>
      </c>
      <c r="O97" s="958" t="e">
        <f t="shared" si="19"/>
        <v>#REF!</v>
      </c>
      <c r="P97" s="959" t="e">
        <f t="shared" si="20"/>
        <v>#REF!</v>
      </c>
      <c r="Q97" s="958" t="e">
        <f t="shared" si="21"/>
        <v>#REF!</v>
      </c>
      <c r="R97" s="961" t="e">
        <f t="shared" si="22"/>
        <v>#REF!</v>
      </c>
    </row>
    <row r="98" spans="1:18" ht="20.100000000000001" customHeight="1">
      <c r="A98" s="1292"/>
      <c r="B98" s="1331"/>
      <c r="C98" s="1308"/>
      <c r="D98" s="978" t="s">
        <v>16</v>
      </c>
      <c r="E98" s="11">
        <f>E97/E96</f>
        <v>0.19587646597517935</v>
      </c>
      <c r="F98" s="11">
        <f>F97/F96</f>
        <v>0.20568667716536126</v>
      </c>
      <c r="G98" s="11">
        <f>G97/G96</f>
        <v>0.16487466321499428</v>
      </c>
      <c r="H98" s="962"/>
      <c r="I98" s="963">
        <f>G98-F98</f>
        <v>-4.0812013950366988E-2</v>
      </c>
      <c r="J98" s="964"/>
      <c r="K98" s="963">
        <f>G98-E98</f>
        <v>-3.1001802760185077E-2</v>
      </c>
      <c r="L98" s="19" t="e">
        <f>L97/L96</f>
        <v>#REF!</v>
      </c>
      <c r="M98" s="11" t="e">
        <f>M97/M96</f>
        <v>#REF!</v>
      </c>
      <c r="N98" s="11" t="e">
        <f>N97/N96</f>
        <v>#REF!</v>
      </c>
      <c r="O98" s="962"/>
      <c r="P98" s="963" t="e">
        <f>N98-M98</f>
        <v>#REF!</v>
      </c>
      <c r="Q98" s="964"/>
      <c r="R98" s="965" t="e">
        <f>N98-L98</f>
        <v>#REF!</v>
      </c>
    </row>
    <row r="99" spans="1:18" ht="20.100000000000001" hidden="1" customHeight="1">
      <c r="A99" s="1292"/>
      <c r="B99" s="1331"/>
      <c r="C99" s="1307" t="s">
        <v>17</v>
      </c>
      <c r="D99" s="978" t="s">
        <v>14</v>
      </c>
      <c r="E99" s="9">
        <v>1595.4929999999999</v>
      </c>
      <c r="F99" s="9">
        <v>1319.3829997308671</v>
      </c>
      <c r="G99" s="9">
        <f>F100*G96</f>
        <v>1322.696756354876</v>
      </c>
      <c r="H99" s="958">
        <f t="shared" si="14"/>
        <v>3.3137566240088745</v>
      </c>
      <c r="I99" s="959">
        <f t="shared" si="15"/>
        <v>2.5115956660687819E-3</v>
      </c>
      <c r="J99" s="958">
        <f t="shared" si="16"/>
        <v>-272.79624364512392</v>
      </c>
      <c r="K99" s="959">
        <f t="shared" si="17"/>
        <v>-0.17097927953624611</v>
      </c>
      <c r="L99" s="18" t="e">
        <f>E99+'Март 2013'!L99</f>
        <v>#REF!</v>
      </c>
      <c r="M99" s="13" t="e">
        <f>F99+'Март 2013'!M99</f>
        <v>#REF!</v>
      </c>
      <c r="N99" s="13" t="e">
        <f>G99+'Март 2013'!N99</f>
        <v>#REF!</v>
      </c>
      <c r="O99" s="958" t="e">
        <f t="shared" si="19"/>
        <v>#REF!</v>
      </c>
      <c r="P99" s="959" t="e">
        <f t="shared" si="20"/>
        <v>#REF!</v>
      </c>
      <c r="Q99" s="958" t="e">
        <f t="shared" si="21"/>
        <v>#REF!</v>
      </c>
      <c r="R99" s="961" t="e">
        <f t="shared" si="22"/>
        <v>#REF!</v>
      </c>
    </row>
    <row r="100" spans="1:18" ht="20.100000000000001" hidden="1" customHeight="1">
      <c r="A100" s="1292"/>
      <c r="B100" s="1331"/>
      <c r="C100" s="1308"/>
      <c r="D100" s="978" t="s">
        <v>16</v>
      </c>
      <c r="E100" s="11">
        <f>E99/E96</f>
        <v>0.21779229581114845</v>
      </c>
      <c r="F100" s="11">
        <f>F99/F96</f>
        <v>0.17848920552000525</v>
      </c>
      <c r="G100" s="11">
        <f>G99/G96</f>
        <v>0.17848920552000525</v>
      </c>
      <c r="H100" s="958">
        <f t="shared" si="14"/>
        <v>0</v>
      </c>
      <c r="I100" s="959">
        <f t="shared" si="15"/>
        <v>0</v>
      </c>
      <c r="J100" s="958">
        <f t="shared" si="16"/>
        <v>-3.9303090291143206E-2</v>
      </c>
      <c r="K100" s="959">
        <f t="shared" si="17"/>
        <v>-0.18046134343165018</v>
      </c>
      <c r="L100" s="19" t="e">
        <f>L99/L96</f>
        <v>#REF!</v>
      </c>
      <c r="M100" s="11" t="e">
        <f>M99/M96</f>
        <v>#REF!</v>
      </c>
      <c r="N100" s="11" t="e">
        <f>N99/N96</f>
        <v>#REF!</v>
      </c>
      <c r="O100" s="958" t="e">
        <f t="shared" si="19"/>
        <v>#REF!</v>
      </c>
      <c r="P100" s="959" t="e">
        <f t="shared" si="20"/>
        <v>#REF!</v>
      </c>
      <c r="Q100" s="958" t="e">
        <f t="shared" si="21"/>
        <v>#REF!</v>
      </c>
      <c r="R100" s="961" t="e">
        <f t="shared" si="22"/>
        <v>#REF!</v>
      </c>
    </row>
    <row r="101" spans="1:18" ht="20.100000000000001" hidden="1" customHeight="1">
      <c r="A101" s="1292"/>
      <c r="B101" s="1331"/>
      <c r="C101" s="1307" t="s">
        <v>18</v>
      </c>
      <c r="D101" s="978" t="s">
        <v>14</v>
      </c>
      <c r="E101" s="9">
        <f>E97-E99</f>
        <v>-160.54999999999995</v>
      </c>
      <c r="F101" s="9">
        <f>F97-F99</f>
        <v>201.04230740454022</v>
      </c>
      <c r="G101" s="9">
        <f>G97-G99</f>
        <v>-100.89075635487598</v>
      </c>
      <c r="H101" s="958">
        <f t="shared" si="14"/>
        <v>-301.9330637594162</v>
      </c>
      <c r="I101" s="959">
        <f t="shared" si="15"/>
        <v>-1.5018384322055265</v>
      </c>
      <c r="J101" s="958">
        <f t="shared" si="16"/>
        <v>59.659243645123979</v>
      </c>
      <c r="K101" s="959">
        <f t="shared" si="17"/>
        <v>-0.37159292211226408</v>
      </c>
      <c r="L101" s="18" t="e">
        <f>E101+'Март 2013'!L101</f>
        <v>#REF!</v>
      </c>
      <c r="M101" s="13" t="e">
        <f>F101+'Март 2013'!M101</f>
        <v>#REF!</v>
      </c>
      <c r="N101" s="13" t="e">
        <f>G101+'Март 2013'!N101</f>
        <v>#REF!</v>
      </c>
      <c r="O101" s="958" t="e">
        <f t="shared" si="19"/>
        <v>#REF!</v>
      </c>
      <c r="P101" s="959" t="e">
        <f t="shared" si="20"/>
        <v>#REF!</v>
      </c>
      <c r="Q101" s="958" t="e">
        <f t="shared" si="21"/>
        <v>#REF!</v>
      </c>
      <c r="R101" s="961" t="e">
        <f t="shared" si="22"/>
        <v>#REF!</v>
      </c>
    </row>
    <row r="102" spans="1:18" ht="20.100000000000001" hidden="1" customHeight="1">
      <c r="A102" s="1292"/>
      <c r="B102" s="1331"/>
      <c r="C102" s="1308"/>
      <c r="D102" s="978" t="s">
        <v>16</v>
      </c>
      <c r="E102" s="11">
        <f>E101/E96</f>
        <v>-2.1915829835969118E-2</v>
      </c>
      <c r="F102" s="11">
        <f>F101/F96</f>
        <v>2.7197471645356037E-2</v>
      </c>
      <c r="G102" s="11">
        <f>G101/G96</f>
        <v>-1.361454230501096E-2</v>
      </c>
      <c r="H102" s="958">
        <f t="shared" si="14"/>
        <v>-4.0812013950366995E-2</v>
      </c>
      <c r="I102" s="959">
        <f t="shared" si="15"/>
        <v>-1.5005811746966427</v>
      </c>
      <c r="J102" s="958">
        <f t="shared" si="16"/>
        <v>8.3012875309581586E-3</v>
      </c>
      <c r="K102" s="959">
        <f t="shared" si="17"/>
        <v>-0.3787804337362467</v>
      </c>
      <c r="L102" s="19" t="e">
        <f>L101/L96</f>
        <v>#REF!</v>
      </c>
      <c r="M102" s="11" t="e">
        <f>M101/M96</f>
        <v>#REF!</v>
      </c>
      <c r="N102" s="11" t="e">
        <f>N101/N96</f>
        <v>#REF!</v>
      </c>
      <c r="O102" s="958" t="e">
        <f t="shared" si="19"/>
        <v>#REF!</v>
      </c>
      <c r="P102" s="959" t="e">
        <f t="shared" si="20"/>
        <v>#REF!</v>
      </c>
      <c r="Q102" s="958" t="e">
        <f t="shared" si="21"/>
        <v>#REF!</v>
      </c>
      <c r="R102" s="961" t="e">
        <f t="shared" si="22"/>
        <v>#REF!</v>
      </c>
    </row>
    <row r="103" spans="1:18" ht="30.75" customHeight="1">
      <c r="A103" s="1292"/>
      <c r="B103" s="1331"/>
      <c r="C103" s="513" t="s">
        <v>111</v>
      </c>
      <c r="D103" s="980" t="s">
        <v>14</v>
      </c>
      <c r="E103" s="613">
        <f>E96-E97</f>
        <v>5890.8119999999999</v>
      </c>
      <c r="F103" s="613">
        <f>F96-F97</f>
        <v>5871.523107263185</v>
      </c>
      <c r="G103" s="613">
        <f>G104+G105</f>
        <v>6188.7079999999996</v>
      </c>
      <c r="H103" s="958">
        <f t="shared" si="14"/>
        <v>317.18489273681462</v>
      </c>
      <c r="I103" s="959">
        <f t="shared" si="15"/>
        <v>5.402088809706819E-2</v>
      </c>
      <c r="J103" s="958">
        <f t="shared" si="16"/>
        <v>297.89599999999973</v>
      </c>
      <c r="K103" s="959">
        <f t="shared" si="17"/>
        <v>5.0569598894006418E-2</v>
      </c>
      <c r="L103" s="515" t="e">
        <f>L96-L97</f>
        <v>#REF!</v>
      </c>
      <c r="M103" s="514" t="e">
        <f>M96-M97</f>
        <v>#REF!</v>
      </c>
      <c r="N103" s="514" t="e">
        <f>N96-N97</f>
        <v>#REF!</v>
      </c>
      <c r="O103" s="958" t="e">
        <f t="shared" si="19"/>
        <v>#REF!</v>
      </c>
      <c r="P103" s="959" t="e">
        <f t="shared" si="20"/>
        <v>#REF!</v>
      </c>
      <c r="Q103" s="958" t="e">
        <f t="shared" si="21"/>
        <v>#REF!</v>
      </c>
      <c r="R103" s="961" t="e">
        <f t="shared" si="22"/>
        <v>#REF!</v>
      </c>
    </row>
    <row r="104" spans="1:18" ht="20.100000000000001" customHeight="1">
      <c r="A104" s="1292"/>
      <c r="B104" s="1331"/>
      <c r="C104" s="518" t="s">
        <v>104</v>
      </c>
      <c r="D104" s="978" t="s">
        <v>14</v>
      </c>
      <c r="E104" s="233">
        <v>7.3929999999999998</v>
      </c>
      <c r="F104" s="233">
        <f>'Баланс ВОЭК (план 2013)'!F16+'Баланс ВОЭК (план 2013)'!F17</f>
        <v>7.3929999999999998</v>
      </c>
      <c r="G104" s="952">
        <v>6.2569999999999997</v>
      </c>
      <c r="H104" s="958">
        <f t="shared" si="14"/>
        <v>-1.1360000000000001</v>
      </c>
      <c r="I104" s="959">
        <f t="shared" si="15"/>
        <v>-0.15365886649533345</v>
      </c>
      <c r="J104" s="958">
        <f t="shared" si="16"/>
        <v>-1.1360000000000001</v>
      </c>
      <c r="K104" s="959">
        <f t="shared" si="17"/>
        <v>-0.15365886649533345</v>
      </c>
      <c r="L104" s="516" t="e">
        <f>E104+'Март 2013'!L104</f>
        <v>#REF!</v>
      </c>
      <c r="M104" s="516" t="e">
        <f>F104+'Март 2013'!M104</f>
        <v>#REF!</v>
      </c>
      <c r="N104" s="516" t="e">
        <f>G104+'Март 2013'!N104</f>
        <v>#REF!</v>
      </c>
      <c r="O104" s="958" t="e">
        <f t="shared" si="19"/>
        <v>#REF!</v>
      </c>
      <c r="P104" s="959" t="e">
        <f t="shared" si="20"/>
        <v>#REF!</v>
      </c>
      <c r="Q104" s="958" t="e">
        <f t="shared" si="21"/>
        <v>#REF!</v>
      </c>
      <c r="R104" s="961" t="e">
        <f t="shared" si="22"/>
        <v>#REF!</v>
      </c>
    </row>
    <row r="105" spans="1:18" ht="33.75" customHeight="1" thickBot="1">
      <c r="A105" s="1293"/>
      <c r="B105" s="1332"/>
      <c r="C105" s="525" t="s">
        <v>106</v>
      </c>
      <c r="D105" s="526" t="s">
        <v>14</v>
      </c>
      <c r="E105" s="611">
        <f>E103-E104</f>
        <v>5883.4189999999999</v>
      </c>
      <c r="F105" s="611">
        <f>F103-F104</f>
        <v>5864.130107263185</v>
      </c>
      <c r="G105" s="611">
        <v>6182.451</v>
      </c>
      <c r="H105" s="966">
        <f t="shared" si="14"/>
        <v>318.32089273681504</v>
      </c>
      <c r="I105" s="967">
        <f t="shared" si="15"/>
        <v>5.4282713192626758E-2</v>
      </c>
      <c r="J105" s="966">
        <f t="shared" si="16"/>
        <v>299.03200000000015</v>
      </c>
      <c r="K105" s="967">
        <f t="shared" si="17"/>
        <v>5.082622876256139E-2</v>
      </c>
      <c r="L105" s="527" t="e">
        <f>E105+'Март 2013'!L105</f>
        <v>#REF!</v>
      </c>
      <c r="M105" s="527" t="e">
        <f>F105+'Март 2013'!M105</f>
        <v>#REF!</v>
      </c>
      <c r="N105" s="527" t="e">
        <f>G105+'Март 2013'!N105</f>
        <v>#REF!</v>
      </c>
      <c r="O105" s="966" t="e">
        <f t="shared" si="19"/>
        <v>#REF!</v>
      </c>
      <c r="P105" s="967" t="e">
        <f t="shared" si="20"/>
        <v>#REF!</v>
      </c>
      <c r="Q105" s="966" t="e">
        <f t="shared" si="21"/>
        <v>#REF!</v>
      </c>
      <c r="R105" s="968" t="e">
        <f t="shared" si="22"/>
        <v>#REF!</v>
      </c>
    </row>
    <row r="106" spans="1:18" ht="20.100000000000001" customHeight="1">
      <c r="A106" s="1291">
        <v>10</v>
      </c>
      <c r="B106" s="1330" t="s">
        <v>12</v>
      </c>
      <c r="C106" s="519" t="s">
        <v>19</v>
      </c>
      <c r="D106" s="519" t="s">
        <v>14</v>
      </c>
      <c r="E106" s="521">
        <v>380.52</v>
      </c>
      <c r="F106" s="520">
        <v>379.98146868342968</v>
      </c>
      <c r="G106" s="520">
        <f>G107+G113</f>
        <v>371.44799999999998</v>
      </c>
      <c r="H106" s="955">
        <f t="shared" si="14"/>
        <v>-8.5334686834297031</v>
      </c>
      <c r="I106" s="956">
        <f t="shared" si="15"/>
        <v>-2.2457591716240011E-2</v>
      </c>
      <c r="J106" s="955">
        <f t="shared" si="16"/>
        <v>-9.0720000000000027</v>
      </c>
      <c r="K106" s="956">
        <f t="shared" si="17"/>
        <v>-2.3841059602649015E-2</v>
      </c>
      <c r="L106" s="522" t="e">
        <f>E106+'Март 2013'!L106</f>
        <v>#REF!</v>
      </c>
      <c r="M106" s="522" t="e">
        <f>F106+'Март 2013'!M106</f>
        <v>#REF!</v>
      </c>
      <c r="N106" s="522" t="e">
        <f>G106+'Март 2013'!N106</f>
        <v>#REF!</v>
      </c>
      <c r="O106" s="955" t="e">
        <f t="shared" si="19"/>
        <v>#REF!</v>
      </c>
      <c r="P106" s="956" t="e">
        <f t="shared" si="20"/>
        <v>#REF!</v>
      </c>
      <c r="Q106" s="955" t="e">
        <f t="shared" si="21"/>
        <v>#REF!</v>
      </c>
      <c r="R106" s="957" t="e">
        <f t="shared" si="22"/>
        <v>#REF!</v>
      </c>
    </row>
    <row r="107" spans="1:18" ht="20.100000000000001" customHeight="1">
      <c r="A107" s="1292"/>
      <c r="B107" s="1331"/>
      <c r="C107" s="1307" t="s">
        <v>15</v>
      </c>
      <c r="D107" s="978" t="s">
        <v>14</v>
      </c>
      <c r="E107" s="9">
        <v>-16.003</v>
      </c>
      <c r="F107" s="9">
        <v>29.903068683429662</v>
      </c>
      <c r="G107" s="147">
        <v>17.530999999999999</v>
      </c>
      <c r="H107" s="958">
        <f t="shared" si="14"/>
        <v>-12.372068683429664</v>
      </c>
      <c r="I107" s="959">
        <f t="shared" si="15"/>
        <v>-0.41373909863255809</v>
      </c>
      <c r="J107" s="958">
        <f t="shared" si="16"/>
        <v>33.533999999999999</v>
      </c>
      <c r="K107" s="960">
        <f t="shared" si="17"/>
        <v>-2.0954820971067925</v>
      </c>
      <c r="L107" s="13" t="e">
        <f>E107+'Март 2013'!L107</f>
        <v>#REF!</v>
      </c>
      <c r="M107" s="13" t="e">
        <f>F107+'Март 2013'!M107</f>
        <v>#REF!</v>
      </c>
      <c r="N107" s="13" t="e">
        <f>G107+'Март 2013'!N107</f>
        <v>#REF!</v>
      </c>
      <c r="O107" s="958" t="e">
        <f t="shared" si="19"/>
        <v>#REF!</v>
      </c>
      <c r="P107" s="959" t="e">
        <f t="shared" si="20"/>
        <v>#REF!</v>
      </c>
      <c r="Q107" s="958" t="e">
        <f t="shared" si="21"/>
        <v>#REF!</v>
      </c>
      <c r="R107" s="961" t="e">
        <f t="shared" si="22"/>
        <v>#REF!</v>
      </c>
    </row>
    <row r="108" spans="1:18" ht="20.100000000000001" customHeight="1">
      <c r="A108" s="1292"/>
      <c r="B108" s="1331"/>
      <c r="C108" s="1308"/>
      <c r="D108" s="978" t="s">
        <v>16</v>
      </c>
      <c r="E108" s="11">
        <f>E107/E106</f>
        <v>-4.2055608115210766E-2</v>
      </c>
      <c r="F108" s="11">
        <f>F107/F106</f>
        <v>7.8696123753188921E-2</v>
      </c>
      <c r="G108" s="11">
        <f>G107/G106</f>
        <v>4.7196377420258014E-2</v>
      </c>
      <c r="H108" s="962"/>
      <c r="I108" s="963">
        <f>G108-F108</f>
        <v>-3.1499746332930907E-2</v>
      </c>
      <c r="J108" s="964"/>
      <c r="K108" s="963">
        <f>G108-E108</f>
        <v>8.9251985535468786E-2</v>
      </c>
      <c r="L108" s="19" t="e">
        <f>L107/L106</f>
        <v>#REF!</v>
      </c>
      <c r="M108" s="11" t="e">
        <f>M107/M106</f>
        <v>#REF!</v>
      </c>
      <c r="N108" s="11" t="e">
        <f>N107/N106</f>
        <v>#REF!</v>
      </c>
      <c r="O108" s="962"/>
      <c r="P108" s="963" t="e">
        <f>N108-M108</f>
        <v>#REF!</v>
      </c>
      <c r="Q108" s="964"/>
      <c r="R108" s="965" t="e">
        <f>N108-L108</f>
        <v>#REF!</v>
      </c>
    </row>
    <row r="109" spans="1:18" ht="20.100000000000001" hidden="1" customHeight="1">
      <c r="A109" s="1292"/>
      <c r="B109" s="1331"/>
      <c r="C109" s="1307" t="s">
        <v>17</v>
      </c>
      <c r="D109" s="978" t="s">
        <v>14</v>
      </c>
      <c r="E109" s="9">
        <v>42.784999999999997</v>
      </c>
      <c r="F109" s="9">
        <v>25.949055356777141</v>
      </c>
      <c r="G109" s="9">
        <f>F110*G106</f>
        <v>25.366302066152528</v>
      </c>
      <c r="H109" s="958">
        <f t="shared" si="14"/>
        <v>-0.58275329062461267</v>
      </c>
      <c r="I109" s="959">
        <f t="shared" si="15"/>
        <v>-2.2457591716240045E-2</v>
      </c>
      <c r="J109" s="958">
        <f t="shared" si="16"/>
        <v>-17.418697933847469</v>
      </c>
      <c r="K109" s="959">
        <f t="shared" si="17"/>
        <v>-0.40712160649403928</v>
      </c>
      <c r="L109" s="18" t="e">
        <f>E109+'Март 2013'!L109</f>
        <v>#REF!</v>
      </c>
      <c r="M109" s="13" t="e">
        <f>F109+'Март 2013'!M109</f>
        <v>#REF!</v>
      </c>
      <c r="N109" s="13" t="e">
        <f>G109+'Март 2013'!N109</f>
        <v>#REF!</v>
      </c>
      <c r="O109" s="958" t="e">
        <f t="shared" si="19"/>
        <v>#REF!</v>
      </c>
      <c r="P109" s="959" t="e">
        <f t="shared" si="20"/>
        <v>#REF!</v>
      </c>
      <c r="Q109" s="958" t="e">
        <f t="shared" si="21"/>
        <v>#REF!</v>
      </c>
      <c r="R109" s="961" t="e">
        <f t="shared" si="22"/>
        <v>#REF!</v>
      </c>
    </row>
    <row r="110" spans="1:18" ht="20.100000000000001" hidden="1" customHeight="1">
      <c r="A110" s="1292"/>
      <c r="B110" s="1331"/>
      <c r="C110" s="1308"/>
      <c r="D110" s="978" t="s">
        <v>16</v>
      </c>
      <c r="E110" s="11">
        <f>E109/E106</f>
        <v>0.11243824240512981</v>
      </c>
      <c r="F110" s="11">
        <f>F109/F106</f>
        <v>6.8290318069157807E-2</v>
      </c>
      <c r="G110" s="11">
        <f>G109/G106</f>
        <v>6.8290318069157807E-2</v>
      </c>
      <c r="H110" s="958">
        <f t="shared" si="14"/>
        <v>0</v>
      </c>
      <c r="I110" s="959">
        <f t="shared" si="15"/>
        <v>0</v>
      </c>
      <c r="J110" s="958">
        <f t="shared" si="16"/>
        <v>-4.4147924335972005E-2</v>
      </c>
      <c r="K110" s="959">
        <f t="shared" si="17"/>
        <v>-0.39264153718181766</v>
      </c>
      <c r="L110" s="19" t="e">
        <f>L109/L106</f>
        <v>#REF!</v>
      </c>
      <c r="M110" s="11" t="e">
        <f>M109/M106</f>
        <v>#REF!</v>
      </c>
      <c r="N110" s="11" t="e">
        <f>N109/N106</f>
        <v>#REF!</v>
      </c>
      <c r="O110" s="958" t="e">
        <f t="shared" si="19"/>
        <v>#REF!</v>
      </c>
      <c r="P110" s="959" t="e">
        <f t="shared" si="20"/>
        <v>#REF!</v>
      </c>
      <c r="Q110" s="958" t="e">
        <f t="shared" si="21"/>
        <v>#REF!</v>
      </c>
      <c r="R110" s="961" t="e">
        <f t="shared" si="22"/>
        <v>#REF!</v>
      </c>
    </row>
    <row r="111" spans="1:18" ht="20.100000000000001" hidden="1" customHeight="1">
      <c r="A111" s="1292"/>
      <c r="B111" s="1331"/>
      <c r="C111" s="1307" t="s">
        <v>18</v>
      </c>
      <c r="D111" s="978" t="s">
        <v>14</v>
      </c>
      <c r="E111" s="9">
        <f>E107-E109</f>
        <v>-58.787999999999997</v>
      </c>
      <c r="F111" s="9">
        <f>F107-F109</f>
        <v>3.9540133266525217</v>
      </c>
      <c r="G111" s="9">
        <f>G107-G109</f>
        <v>-7.8353020661525292</v>
      </c>
      <c r="H111" s="958">
        <f t="shared" si="14"/>
        <v>-11.789315392805051</v>
      </c>
      <c r="I111" s="959">
        <f t="shared" si="15"/>
        <v>-2.9816073995850481</v>
      </c>
      <c r="J111" s="958">
        <f t="shared" si="16"/>
        <v>50.952697933847467</v>
      </c>
      <c r="K111" s="959">
        <f t="shared" si="17"/>
        <v>-0.86671936337088296</v>
      </c>
      <c r="L111" s="18" t="e">
        <f>E111+'Март 2013'!L111</f>
        <v>#REF!</v>
      </c>
      <c r="M111" s="13" t="e">
        <f>F111+'Март 2013'!M111</f>
        <v>#REF!</v>
      </c>
      <c r="N111" s="13" t="e">
        <f>G111+'Март 2013'!N111</f>
        <v>#REF!</v>
      </c>
      <c r="O111" s="958" t="e">
        <f t="shared" si="19"/>
        <v>#REF!</v>
      </c>
      <c r="P111" s="959" t="e">
        <f t="shared" si="20"/>
        <v>#REF!</v>
      </c>
      <c r="Q111" s="958" t="e">
        <f t="shared" si="21"/>
        <v>#REF!</v>
      </c>
      <c r="R111" s="961" t="e">
        <f t="shared" si="22"/>
        <v>#REF!</v>
      </c>
    </row>
    <row r="112" spans="1:18" ht="20.100000000000001" hidden="1" customHeight="1">
      <c r="A112" s="1292"/>
      <c r="B112" s="1331"/>
      <c r="C112" s="1308"/>
      <c r="D112" s="978" t="s">
        <v>16</v>
      </c>
      <c r="E112" s="11">
        <f>E111/E106</f>
        <v>-0.15449385052034059</v>
      </c>
      <c r="F112" s="11">
        <f>F111/F106</f>
        <v>1.040580568403111E-2</v>
      </c>
      <c r="G112" s="11">
        <f>G111/G106</f>
        <v>-2.109394064889979E-2</v>
      </c>
      <c r="H112" s="958">
        <f t="shared" si="14"/>
        <v>-3.14997463329309E-2</v>
      </c>
      <c r="I112" s="959">
        <f t="shared" si="15"/>
        <v>-3.0271319001536647</v>
      </c>
      <c r="J112" s="958">
        <f t="shared" si="16"/>
        <v>0.13339990987144079</v>
      </c>
      <c r="K112" s="959">
        <f t="shared" si="17"/>
        <v>-0.8634642053528041</v>
      </c>
      <c r="L112" s="19" t="e">
        <f>L111/L106</f>
        <v>#REF!</v>
      </c>
      <c r="M112" s="11" t="e">
        <f>M111/M106</f>
        <v>#REF!</v>
      </c>
      <c r="N112" s="11" t="e">
        <f>N111/N106</f>
        <v>#REF!</v>
      </c>
      <c r="O112" s="958" t="e">
        <f t="shared" si="19"/>
        <v>#REF!</v>
      </c>
      <c r="P112" s="959" t="e">
        <f t="shared" si="20"/>
        <v>#REF!</v>
      </c>
      <c r="Q112" s="958" t="e">
        <f t="shared" si="21"/>
        <v>#REF!</v>
      </c>
      <c r="R112" s="961" t="e">
        <f t="shared" si="22"/>
        <v>#REF!</v>
      </c>
    </row>
    <row r="113" spans="1:18" ht="30.75" customHeight="1">
      <c r="A113" s="1292"/>
      <c r="B113" s="1331"/>
      <c r="C113" s="513" t="s">
        <v>111</v>
      </c>
      <c r="D113" s="980" t="s">
        <v>14</v>
      </c>
      <c r="E113" s="613">
        <f>E106-E107</f>
        <v>396.52299999999997</v>
      </c>
      <c r="F113" s="613">
        <f>F106-F107</f>
        <v>350.07840000000004</v>
      </c>
      <c r="G113" s="613">
        <f>G114+G115</f>
        <v>353.91699999999997</v>
      </c>
      <c r="H113" s="958">
        <f t="shared" ref="H113:H176" si="23">G113-F113</f>
        <v>3.8385999999999285</v>
      </c>
      <c r="I113" s="959">
        <f t="shared" ref="I113:I176" si="24">IF(F113=0," ",H113/F113)</f>
        <v>1.0964972417606822E-2</v>
      </c>
      <c r="J113" s="958">
        <f t="shared" ref="J113:J176" si="25">G113-E113</f>
        <v>-42.605999999999995</v>
      </c>
      <c r="K113" s="959">
        <f t="shared" ref="K113:K176" si="26">IF(E113=0," ",J113/E113)</f>
        <v>-0.10744900043629246</v>
      </c>
      <c r="L113" s="515" t="e">
        <f>L106-L107</f>
        <v>#REF!</v>
      </c>
      <c r="M113" s="514" t="e">
        <f>M106-M107</f>
        <v>#REF!</v>
      </c>
      <c r="N113" s="514" t="e">
        <f>N106-N107</f>
        <v>#REF!</v>
      </c>
      <c r="O113" s="958" t="e">
        <f t="shared" si="19"/>
        <v>#REF!</v>
      </c>
      <c r="P113" s="959" t="e">
        <f t="shared" si="20"/>
        <v>#REF!</v>
      </c>
      <c r="Q113" s="958" t="e">
        <f t="shared" si="21"/>
        <v>#REF!</v>
      </c>
      <c r="R113" s="961" t="e">
        <f t="shared" si="22"/>
        <v>#REF!</v>
      </c>
    </row>
    <row r="114" spans="1:18" ht="20.100000000000001" customHeight="1">
      <c r="A114" s="1292"/>
      <c r="B114" s="1331"/>
      <c r="C114" s="518" t="s">
        <v>104</v>
      </c>
      <c r="D114" s="978" t="s">
        <v>14</v>
      </c>
      <c r="E114" s="233">
        <v>0</v>
      </c>
      <c r="F114" s="233">
        <v>0</v>
      </c>
      <c r="G114" s="952">
        <v>0</v>
      </c>
      <c r="H114" s="958">
        <f t="shared" si="23"/>
        <v>0</v>
      </c>
      <c r="I114" s="959" t="str">
        <f t="shared" si="24"/>
        <v xml:space="preserve"> </v>
      </c>
      <c r="J114" s="958">
        <f t="shared" si="25"/>
        <v>0</v>
      </c>
      <c r="K114" s="959" t="str">
        <f t="shared" si="26"/>
        <v xml:space="preserve"> </v>
      </c>
      <c r="L114" s="516" t="e">
        <f>E114+'Март 2013'!L114</f>
        <v>#REF!</v>
      </c>
      <c r="M114" s="516" t="e">
        <f>F114+'Март 2013'!M114</f>
        <v>#REF!</v>
      </c>
      <c r="N114" s="516" t="e">
        <f>G114+'Март 2013'!N114</f>
        <v>#REF!</v>
      </c>
      <c r="O114" s="958" t="e">
        <f t="shared" si="19"/>
        <v>#REF!</v>
      </c>
      <c r="P114" s="959" t="e">
        <f t="shared" si="20"/>
        <v>#REF!</v>
      </c>
      <c r="Q114" s="958" t="e">
        <f t="shared" si="21"/>
        <v>#REF!</v>
      </c>
      <c r="R114" s="961" t="e">
        <f t="shared" si="22"/>
        <v>#REF!</v>
      </c>
    </row>
    <row r="115" spans="1:18" ht="33.75" customHeight="1" thickBot="1">
      <c r="A115" s="1293"/>
      <c r="B115" s="1332"/>
      <c r="C115" s="525" t="s">
        <v>106</v>
      </c>
      <c r="D115" s="526" t="s">
        <v>14</v>
      </c>
      <c r="E115" s="611">
        <f>E113-E114</f>
        <v>396.52299999999997</v>
      </c>
      <c r="F115" s="611">
        <f>F113-F114</f>
        <v>350.07840000000004</v>
      </c>
      <c r="G115" s="611">
        <v>353.91699999999997</v>
      </c>
      <c r="H115" s="966">
        <f t="shared" si="23"/>
        <v>3.8385999999999285</v>
      </c>
      <c r="I115" s="967">
        <f t="shared" si="24"/>
        <v>1.0964972417606822E-2</v>
      </c>
      <c r="J115" s="966">
        <f t="shared" si="25"/>
        <v>-42.605999999999995</v>
      </c>
      <c r="K115" s="967">
        <f t="shared" si="26"/>
        <v>-0.10744900043629246</v>
      </c>
      <c r="L115" s="527" t="e">
        <f>E115+'Март 2013'!L115</f>
        <v>#REF!</v>
      </c>
      <c r="M115" s="527" t="e">
        <f>F115+'Март 2013'!M115</f>
        <v>#REF!</v>
      </c>
      <c r="N115" s="527" t="e">
        <f>G115+'Март 2013'!N115</f>
        <v>#REF!</v>
      </c>
      <c r="O115" s="966" t="e">
        <f t="shared" si="19"/>
        <v>#REF!</v>
      </c>
      <c r="P115" s="967" t="e">
        <f t="shared" si="20"/>
        <v>#REF!</v>
      </c>
      <c r="Q115" s="966" t="e">
        <f t="shared" si="21"/>
        <v>#REF!</v>
      </c>
      <c r="R115" s="968" t="e">
        <f t="shared" si="22"/>
        <v>#REF!</v>
      </c>
    </row>
    <row r="116" spans="1:18" ht="20.100000000000001" customHeight="1">
      <c r="A116" s="1291"/>
      <c r="B116" s="1330" t="s">
        <v>91</v>
      </c>
      <c r="C116" s="519" t="s">
        <v>19</v>
      </c>
      <c r="D116" s="519" t="s">
        <v>14</v>
      </c>
      <c r="E116" s="521">
        <f>E96+E106</f>
        <v>7706.2749999999996</v>
      </c>
      <c r="F116" s="520">
        <f>F96+F106</f>
        <v>7771.9298830820217</v>
      </c>
      <c r="G116" s="520">
        <f>G96+G106</f>
        <v>7781.9619999999995</v>
      </c>
      <c r="H116" s="955">
        <f t="shared" si="23"/>
        <v>10.032116917977874</v>
      </c>
      <c r="I116" s="956">
        <f t="shared" si="24"/>
        <v>1.2908141309684019E-3</v>
      </c>
      <c r="J116" s="955">
        <f t="shared" si="25"/>
        <v>75.686999999999898</v>
      </c>
      <c r="K116" s="956">
        <f t="shared" si="26"/>
        <v>9.8214766537659121E-3</v>
      </c>
      <c r="L116" s="522" t="e">
        <f>E116+'Март 2013'!L116</f>
        <v>#REF!</v>
      </c>
      <c r="M116" s="522" t="e">
        <f>F116+'Март 2013'!M116</f>
        <v>#REF!</v>
      </c>
      <c r="N116" s="522" t="e">
        <f>G116+'Март 2013'!N116</f>
        <v>#REF!</v>
      </c>
      <c r="O116" s="955" t="e">
        <f t="shared" si="19"/>
        <v>#REF!</v>
      </c>
      <c r="P116" s="956" t="e">
        <f t="shared" si="20"/>
        <v>#REF!</v>
      </c>
      <c r="Q116" s="955" t="e">
        <f t="shared" si="21"/>
        <v>#REF!</v>
      </c>
      <c r="R116" s="957" t="e">
        <f t="shared" si="22"/>
        <v>#REF!</v>
      </c>
    </row>
    <row r="117" spans="1:18" ht="20.100000000000001" customHeight="1">
      <c r="A117" s="1292"/>
      <c r="B117" s="1331"/>
      <c r="C117" s="1307" t="s">
        <v>15</v>
      </c>
      <c r="D117" s="978" t="s">
        <v>14</v>
      </c>
      <c r="E117" s="9">
        <f>E97+E107</f>
        <v>1418.94</v>
      </c>
      <c r="F117" s="9">
        <f>F97+F107</f>
        <v>1550.328375818837</v>
      </c>
      <c r="G117" s="147">
        <f t="shared" ref="G117" si="27">G97+G107</f>
        <v>1239.337</v>
      </c>
      <c r="H117" s="958">
        <f t="shared" si="23"/>
        <v>-310.99137581883701</v>
      </c>
      <c r="I117" s="959">
        <f t="shared" si="24"/>
        <v>-0.20059709973029469</v>
      </c>
      <c r="J117" s="958">
        <f t="shared" si="25"/>
        <v>-179.60300000000007</v>
      </c>
      <c r="K117" s="960">
        <f t="shared" si="26"/>
        <v>-0.12657547183108522</v>
      </c>
      <c r="L117" s="13" t="e">
        <f>E117+'Март 2013'!L117</f>
        <v>#REF!</v>
      </c>
      <c r="M117" s="13" t="e">
        <f>F117+'Март 2013'!M117</f>
        <v>#REF!</v>
      </c>
      <c r="N117" s="13" t="e">
        <f>G117+'Март 2013'!N117</f>
        <v>#REF!</v>
      </c>
      <c r="O117" s="958" t="e">
        <f t="shared" si="19"/>
        <v>#REF!</v>
      </c>
      <c r="P117" s="959" t="e">
        <f t="shared" si="20"/>
        <v>#REF!</v>
      </c>
      <c r="Q117" s="958" t="e">
        <f t="shared" si="21"/>
        <v>#REF!</v>
      </c>
      <c r="R117" s="961" t="e">
        <f t="shared" si="22"/>
        <v>#REF!</v>
      </c>
    </row>
    <row r="118" spans="1:18" ht="20.100000000000001" customHeight="1">
      <c r="A118" s="1292"/>
      <c r="B118" s="1331"/>
      <c r="C118" s="1308"/>
      <c r="D118" s="978" t="s">
        <v>16</v>
      </c>
      <c r="E118" s="11">
        <f>E117/E116</f>
        <v>0.18412786982037369</v>
      </c>
      <c r="F118" s="11">
        <f>F117/F116</f>
        <v>0.19947791592839767</v>
      </c>
      <c r="G118" s="11">
        <f>G117/G116</f>
        <v>0.15925765250459975</v>
      </c>
      <c r="H118" s="962"/>
      <c r="I118" s="963">
        <f>G118-F118</f>
        <v>-4.022026342379792E-2</v>
      </c>
      <c r="J118" s="964"/>
      <c r="K118" s="963">
        <f>G118-E118</f>
        <v>-2.4870217315773935E-2</v>
      </c>
      <c r="L118" s="19" t="e">
        <f>L117/L116</f>
        <v>#REF!</v>
      </c>
      <c r="M118" s="11" t="e">
        <f>M117/M116</f>
        <v>#REF!</v>
      </c>
      <c r="N118" s="11" t="e">
        <f>N117/N116</f>
        <v>#REF!</v>
      </c>
      <c r="O118" s="962"/>
      <c r="P118" s="963" t="e">
        <f>N118-M118</f>
        <v>#REF!</v>
      </c>
      <c r="Q118" s="964"/>
      <c r="R118" s="965" t="e">
        <f>N118-L118</f>
        <v>#REF!</v>
      </c>
    </row>
    <row r="119" spans="1:18" ht="20.100000000000001" hidden="1" customHeight="1">
      <c r="A119" s="1292"/>
      <c r="B119" s="1331"/>
      <c r="C119" s="1307" t="s">
        <v>17</v>
      </c>
      <c r="D119" s="978" t="s">
        <v>14</v>
      </c>
      <c r="E119" s="9">
        <f t="shared" ref="E119:G119" si="28">E99+E109</f>
        <v>1638.278</v>
      </c>
      <c r="F119" s="9">
        <f t="shared" si="28"/>
        <v>1345.3320550876442</v>
      </c>
      <c r="G119" s="9">
        <f t="shared" si="28"/>
        <v>1348.0630584210285</v>
      </c>
      <c r="H119" s="958">
        <f t="shared" si="23"/>
        <v>2.7310033333842512</v>
      </c>
      <c r="I119" s="959">
        <f t="shared" si="24"/>
        <v>2.0299845848884756E-3</v>
      </c>
      <c r="J119" s="958">
        <f t="shared" si="25"/>
        <v>-290.21494157897155</v>
      </c>
      <c r="K119" s="959">
        <f t="shared" si="26"/>
        <v>-0.17714633388165596</v>
      </c>
      <c r="L119" s="18" t="e">
        <f>E119+'Март 2013'!L119</f>
        <v>#REF!</v>
      </c>
      <c r="M119" s="13" t="e">
        <f>F119+'Март 2013'!M119</f>
        <v>#REF!</v>
      </c>
      <c r="N119" s="13" t="e">
        <f>G119+'Март 2013'!N119</f>
        <v>#REF!</v>
      </c>
      <c r="O119" s="958" t="e">
        <f t="shared" si="19"/>
        <v>#REF!</v>
      </c>
      <c r="P119" s="959" t="e">
        <f t="shared" si="20"/>
        <v>#REF!</v>
      </c>
      <c r="Q119" s="958" t="e">
        <f t="shared" si="21"/>
        <v>#REF!</v>
      </c>
      <c r="R119" s="961" t="e">
        <f t="shared" si="22"/>
        <v>#REF!</v>
      </c>
    </row>
    <row r="120" spans="1:18" ht="20.100000000000001" hidden="1" customHeight="1">
      <c r="A120" s="1292"/>
      <c r="B120" s="1331"/>
      <c r="C120" s="1308"/>
      <c r="D120" s="978" t="s">
        <v>16</v>
      </c>
      <c r="E120" s="11">
        <f>E119/E116</f>
        <v>0.21259012947241049</v>
      </c>
      <c r="F120" s="11">
        <f>F119/F116</f>
        <v>0.17310141436249576</v>
      </c>
      <c r="G120" s="11">
        <f>G119/G116</f>
        <v>0.17322920086490123</v>
      </c>
      <c r="H120" s="958">
        <f t="shared" si="23"/>
        <v>1.2778650240546918E-4</v>
      </c>
      <c r="I120" s="959">
        <f t="shared" si="24"/>
        <v>7.3821755227180554E-4</v>
      </c>
      <c r="J120" s="958">
        <f t="shared" si="25"/>
        <v>-3.9360928607509255E-2</v>
      </c>
      <c r="K120" s="959">
        <f t="shared" si="26"/>
        <v>-0.18514937031739018</v>
      </c>
      <c r="L120" s="19" t="e">
        <f>L119/L116</f>
        <v>#REF!</v>
      </c>
      <c r="M120" s="11" t="e">
        <f>M119/M116</f>
        <v>#REF!</v>
      </c>
      <c r="N120" s="11" t="e">
        <f>N119/N116</f>
        <v>#REF!</v>
      </c>
      <c r="O120" s="958" t="e">
        <f t="shared" si="19"/>
        <v>#REF!</v>
      </c>
      <c r="P120" s="959" t="e">
        <f t="shared" si="20"/>
        <v>#REF!</v>
      </c>
      <c r="Q120" s="958" t="e">
        <f t="shared" si="21"/>
        <v>#REF!</v>
      </c>
      <c r="R120" s="961" t="e">
        <f t="shared" si="22"/>
        <v>#REF!</v>
      </c>
    </row>
    <row r="121" spans="1:18" ht="20.100000000000001" hidden="1" customHeight="1">
      <c r="A121" s="1292"/>
      <c r="B121" s="1331"/>
      <c r="C121" s="1307" t="s">
        <v>18</v>
      </c>
      <c r="D121" s="978" t="s">
        <v>14</v>
      </c>
      <c r="E121" s="9">
        <f>E117-E119</f>
        <v>-219.33799999999997</v>
      </c>
      <c r="F121" s="9">
        <f>F101+F111</f>
        <v>204.99632073119275</v>
      </c>
      <c r="G121" s="9">
        <f t="shared" ref="G121" si="29">G101+G111</f>
        <v>-108.72605842102851</v>
      </c>
      <c r="H121" s="958">
        <f t="shared" si="23"/>
        <v>-313.72237915222127</v>
      </c>
      <c r="I121" s="959">
        <f t="shared" si="24"/>
        <v>-1.5303805357736087</v>
      </c>
      <c r="J121" s="958">
        <f t="shared" si="25"/>
        <v>110.61194157897145</v>
      </c>
      <c r="K121" s="959">
        <f t="shared" si="26"/>
        <v>-0.50429903427117728</v>
      </c>
      <c r="L121" s="18" t="e">
        <f>E121+'Март 2013'!L121</f>
        <v>#REF!</v>
      </c>
      <c r="M121" s="13" t="e">
        <f>F121+'Март 2013'!M121</f>
        <v>#REF!</v>
      </c>
      <c r="N121" s="13" t="e">
        <f>G121+'Март 2013'!N121</f>
        <v>#REF!</v>
      </c>
      <c r="O121" s="958" t="e">
        <f t="shared" si="19"/>
        <v>#REF!</v>
      </c>
      <c r="P121" s="959" t="e">
        <f t="shared" si="20"/>
        <v>#REF!</v>
      </c>
      <c r="Q121" s="958" t="e">
        <f t="shared" si="21"/>
        <v>#REF!</v>
      </c>
      <c r="R121" s="961" t="e">
        <f t="shared" si="22"/>
        <v>#REF!</v>
      </c>
    </row>
    <row r="122" spans="1:18" ht="20.100000000000001" hidden="1" customHeight="1">
      <c r="A122" s="1292"/>
      <c r="B122" s="1331"/>
      <c r="C122" s="1308"/>
      <c r="D122" s="978" t="s">
        <v>16</v>
      </c>
      <c r="E122" s="11">
        <f>E121/E116</f>
        <v>-2.846225965203681E-2</v>
      </c>
      <c r="F122" s="11">
        <f>F121/F116</f>
        <v>2.6376501565901905E-2</v>
      </c>
      <c r="G122" s="11">
        <f>G121/G116</f>
        <v>-1.3971548360301492E-2</v>
      </c>
      <c r="H122" s="958">
        <f t="shared" si="23"/>
        <v>-4.0348049926203396E-2</v>
      </c>
      <c r="I122" s="959">
        <f t="shared" si="24"/>
        <v>-1.5296967956646359</v>
      </c>
      <c r="J122" s="958">
        <f t="shared" si="25"/>
        <v>1.4490711291735318E-2</v>
      </c>
      <c r="K122" s="959">
        <f t="shared" si="26"/>
        <v>-0.50912019877867765</v>
      </c>
      <c r="L122" s="19" t="e">
        <f>L121/L116</f>
        <v>#REF!</v>
      </c>
      <c r="M122" s="11" t="e">
        <f>M121/M116</f>
        <v>#REF!</v>
      </c>
      <c r="N122" s="11" t="e">
        <f>N121/N116</f>
        <v>#REF!</v>
      </c>
      <c r="O122" s="958" t="e">
        <f t="shared" si="19"/>
        <v>#REF!</v>
      </c>
      <c r="P122" s="959" t="e">
        <f t="shared" si="20"/>
        <v>#REF!</v>
      </c>
      <c r="Q122" s="958" t="e">
        <f t="shared" si="21"/>
        <v>#REF!</v>
      </c>
      <c r="R122" s="961" t="e">
        <f t="shared" si="22"/>
        <v>#REF!</v>
      </c>
    </row>
    <row r="123" spans="1:18" ht="30.75" customHeight="1">
      <c r="A123" s="1292"/>
      <c r="B123" s="1331"/>
      <c r="C123" s="513" t="s">
        <v>111</v>
      </c>
      <c r="D123" s="980" t="s">
        <v>14</v>
      </c>
      <c r="E123" s="613">
        <f>E116-E117</f>
        <v>6287.3349999999991</v>
      </c>
      <c r="F123" s="613">
        <f>F116-F117</f>
        <v>6221.6015072631844</v>
      </c>
      <c r="G123" s="613">
        <v>0</v>
      </c>
      <c r="H123" s="958">
        <f t="shared" si="23"/>
        <v>-6221.6015072631844</v>
      </c>
      <c r="I123" s="959">
        <f t="shared" si="24"/>
        <v>-1</v>
      </c>
      <c r="J123" s="958">
        <f t="shared" si="25"/>
        <v>-6287.3349999999991</v>
      </c>
      <c r="K123" s="959">
        <f t="shared" si="26"/>
        <v>-1</v>
      </c>
      <c r="L123" s="515" t="e">
        <f>L116-L117</f>
        <v>#REF!</v>
      </c>
      <c r="M123" s="514" t="e">
        <f>M116-M117</f>
        <v>#REF!</v>
      </c>
      <c r="N123" s="514" t="e">
        <f>N116-N117</f>
        <v>#REF!</v>
      </c>
      <c r="O123" s="958" t="e">
        <f t="shared" si="19"/>
        <v>#REF!</v>
      </c>
      <c r="P123" s="959" t="e">
        <f t="shared" si="20"/>
        <v>#REF!</v>
      </c>
      <c r="Q123" s="958" t="e">
        <f t="shared" si="21"/>
        <v>#REF!</v>
      </c>
      <c r="R123" s="961" t="e">
        <f t="shared" si="22"/>
        <v>#REF!</v>
      </c>
    </row>
    <row r="124" spans="1:18" ht="20.100000000000001" customHeight="1">
      <c r="A124" s="1292"/>
      <c r="B124" s="1331"/>
      <c r="C124" s="518" t="s">
        <v>104</v>
      </c>
      <c r="D124" s="978" t="s">
        <v>14</v>
      </c>
      <c r="E124" s="233">
        <f>E104+E114</f>
        <v>7.3929999999999998</v>
      </c>
      <c r="F124" s="233">
        <f>F104+F114</f>
        <v>7.3929999999999998</v>
      </c>
      <c r="G124" s="952">
        <f>G104+G114</f>
        <v>6.2569999999999997</v>
      </c>
      <c r="H124" s="958">
        <f t="shared" si="23"/>
        <v>-1.1360000000000001</v>
      </c>
      <c r="I124" s="959">
        <f t="shared" si="24"/>
        <v>-0.15365886649533345</v>
      </c>
      <c r="J124" s="958">
        <f t="shared" si="25"/>
        <v>-1.1360000000000001</v>
      </c>
      <c r="K124" s="959">
        <f t="shared" si="26"/>
        <v>-0.15365886649533345</v>
      </c>
      <c r="L124" s="516" t="e">
        <f>E124+'Март 2013'!L124</f>
        <v>#REF!</v>
      </c>
      <c r="M124" s="516" t="e">
        <f>F124+'Март 2013'!M124</f>
        <v>#REF!</v>
      </c>
      <c r="N124" s="516" t="e">
        <f>G124+'Март 2013'!N124</f>
        <v>#REF!</v>
      </c>
      <c r="O124" s="958" t="e">
        <f t="shared" si="19"/>
        <v>#REF!</v>
      </c>
      <c r="P124" s="959" t="e">
        <f t="shared" si="20"/>
        <v>#REF!</v>
      </c>
      <c r="Q124" s="958" t="e">
        <f t="shared" si="21"/>
        <v>#REF!</v>
      </c>
      <c r="R124" s="961" t="e">
        <f t="shared" si="22"/>
        <v>#REF!</v>
      </c>
    </row>
    <row r="125" spans="1:18" ht="33.75" customHeight="1" thickBot="1">
      <c r="A125" s="1293"/>
      <c r="B125" s="1332"/>
      <c r="C125" s="525" t="s">
        <v>106</v>
      </c>
      <c r="D125" s="526" t="s">
        <v>14</v>
      </c>
      <c r="E125" s="611">
        <f>E123-E124</f>
        <v>6279.9419999999991</v>
      </c>
      <c r="F125" s="611">
        <f>F123-F124</f>
        <v>6214.2085072631844</v>
      </c>
      <c r="G125" s="611">
        <f>G115+G105</f>
        <v>6536.3680000000004</v>
      </c>
      <c r="H125" s="966">
        <f t="shared" si="23"/>
        <v>322.15949273681599</v>
      </c>
      <c r="I125" s="967">
        <f t="shared" si="24"/>
        <v>5.1842401548045106E-2</v>
      </c>
      <c r="J125" s="966">
        <f t="shared" si="25"/>
        <v>256.4260000000013</v>
      </c>
      <c r="K125" s="967">
        <f t="shared" si="26"/>
        <v>4.0832542720936171E-2</v>
      </c>
      <c r="L125" s="527" t="e">
        <f>E125+'Март 2013'!L125</f>
        <v>#REF!</v>
      </c>
      <c r="M125" s="527" t="e">
        <f>F125+'Март 2013'!M125</f>
        <v>#REF!</v>
      </c>
      <c r="N125" s="527" t="e">
        <f>G125+'Март 2013'!N125</f>
        <v>#REF!</v>
      </c>
      <c r="O125" s="966" t="e">
        <f t="shared" si="19"/>
        <v>#REF!</v>
      </c>
      <c r="P125" s="967" t="e">
        <f t="shared" si="20"/>
        <v>#REF!</v>
      </c>
      <c r="Q125" s="966" t="e">
        <f t="shared" si="21"/>
        <v>#REF!</v>
      </c>
      <c r="R125" s="968" t="e">
        <f t="shared" si="22"/>
        <v>#REF!</v>
      </c>
    </row>
    <row r="126" spans="1:18" ht="20.100000000000001" customHeight="1">
      <c r="A126" s="1291">
        <v>11</v>
      </c>
      <c r="B126" s="1330" t="s">
        <v>23</v>
      </c>
      <c r="C126" s="519" t="s">
        <v>19</v>
      </c>
      <c r="D126" s="519" t="s">
        <v>14</v>
      </c>
      <c r="E126" s="521">
        <v>3698.529</v>
      </c>
      <c r="F126" s="520">
        <v>3631.5528510061213</v>
      </c>
      <c r="G126" s="520">
        <f>G127+G133</f>
        <v>3931.42</v>
      </c>
      <c r="H126" s="955">
        <f t="shared" si="23"/>
        <v>299.8671489938788</v>
      </c>
      <c r="I126" s="956">
        <f t="shared" si="24"/>
        <v>8.2572706854810232E-2</v>
      </c>
      <c r="J126" s="955">
        <f t="shared" si="25"/>
        <v>232.89100000000008</v>
      </c>
      <c r="K126" s="956">
        <f t="shared" si="26"/>
        <v>6.296854776588208E-2</v>
      </c>
      <c r="L126" s="522" t="e">
        <f>E126+'Март 2013'!L126</f>
        <v>#REF!</v>
      </c>
      <c r="M126" s="522" t="e">
        <f>F126+'Март 2013'!M126</f>
        <v>#REF!</v>
      </c>
      <c r="N126" s="522" t="e">
        <f>G126+'Март 2013'!N126</f>
        <v>#REF!</v>
      </c>
      <c r="O126" s="955" t="e">
        <f t="shared" si="19"/>
        <v>#REF!</v>
      </c>
      <c r="P126" s="956" t="e">
        <f t="shared" si="20"/>
        <v>#REF!</v>
      </c>
      <c r="Q126" s="955" t="e">
        <f t="shared" si="21"/>
        <v>#REF!</v>
      </c>
      <c r="R126" s="957" t="e">
        <f t="shared" si="22"/>
        <v>#REF!</v>
      </c>
    </row>
    <row r="127" spans="1:18" ht="20.100000000000001" customHeight="1">
      <c r="A127" s="1292"/>
      <c r="B127" s="1331"/>
      <c r="C127" s="1307" t="s">
        <v>15</v>
      </c>
      <c r="D127" s="978" t="s">
        <v>14</v>
      </c>
      <c r="E127" s="9">
        <v>758.06500000000005</v>
      </c>
      <c r="F127" s="9">
        <v>756.38262936409103</v>
      </c>
      <c r="G127" s="147">
        <v>826.69100000000003</v>
      </c>
      <c r="H127" s="958">
        <f t="shared" si="23"/>
        <v>70.308370635909</v>
      </c>
      <c r="I127" s="959">
        <f t="shared" si="24"/>
        <v>9.2953444336788815E-2</v>
      </c>
      <c r="J127" s="958">
        <f t="shared" si="25"/>
        <v>68.625999999999976</v>
      </c>
      <c r="K127" s="960">
        <f t="shared" si="26"/>
        <v>9.0527857109878401E-2</v>
      </c>
      <c r="L127" s="13" t="e">
        <f>E127+'Март 2013'!L127</f>
        <v>#REF!</v>
      </c>
      <c r="M127" s="13" t="e">
        <f>F127+'Март 2013'!M127</f>
        <v>#REF!</v>
      </c>
      <c r="N127" s="13" t="e">
        <f>G127+'Март 2013'!N127</f>
        <v>#REF!</v>
      </c>
      <c r="O127" s="958" t="e">
        <f t="shared" si="19"/>
        <v>#REF!</v>
      </c>
      <c r="P127" s="959" t="e">
        <f t="shared" si="20"/>
        <v>#REF!</v>
      </c>
      <c r="Q127" s="958" t="e">
        <f t="shared" si="21"/>
        <v>#REF!</v>
      </c>
      <c r="R127" s="961" t="e">
        <f t="shared" si="22"/>
        <v>#REF!</v>
      </c>
    </row>
    <row r="128" spans="1:18" ht="20.100000000000001" customHeight="1">
      <c r="A128" s="1292"/>
      <c r="B128" s="1331"/>
      <c r="C128" s="1308"/>
      <c r="D128" s="978" t="s">
        <v>16</v>
      </c>
      <c r="E128" s="11">
        <f>E127/E126</f>
        <v>0.20496391943932304</v>
      </c>
      <c r="F128" s="11">
        <f>F127/F126</f>
        <v>0.20828077144864773</v>
      </c>
      <c r="G128" s="970">
        <f>G127/G126</f>
        <v>0.210277965722309</v>
      </c>
      <c r="H128" s="962"/>
      <c r="I128" s="963">
        <f>G128-F128</f>
        <v>1.997194273661268E-3</v>
      </c>
      <c r="J128" s="964"/>
      <c r="K128" s="963">
        <f>G128-E128</f>
        <v>5.3140462829859569E-3</v>
      </c>
      <c r="L128" s="19" t="e">
        <f>L127/L126</f>
        <v>#REF!</v>
      </c>
      <c r="M128" s="11" t="e">
        <f>M127/M126</f>
        <v>#REF!</v>
      </c>
      <c r="N128" s="11" t="e">
        <f>N127/N126</f>
        <v>#REF!</v>
      </c>
      <c r="O128" s="962"/>
      <c r="P128" s="963" t="e">
        <f>N128-M128</f>
        <v>#REF!</v>
      </c>
      <c r="Q128" s="964"/>
      <c r="R128" s="965" t="e">
        <f>N128-L128</f>
        <v>#REF!</v>
      </c>
    </row>
    <row r="129" spans="1:18" ht="20.100000000000001" hidden="1" customHeight="1">
      <c r="A129" s="1292"/>
      <c r="B129" s="1331"/>
      <c r="C129" s="1307" t="s">
        <v>17</v>
      </c>
      <c r="D129" s="978" t="s">
        <v>14</v>
      </c>
      <c r="E129" s="9">
        <v>759.31399999999996</v>
      </c>
      <c r="F129" s="9">
        <v>656.36791086761218</v>
      </c>
      <c r="G129" s="9">
        <f>F130*G126</f>
        <v>710.5659859605878</v>
      </c>
      <c r="H129" s="958">
        <f t="shared" si="23"/>
        <v>54.198075092975614</v>
      </c>
      <c r="I129" s="959">
        <f t="shared" si="24"/>
        <v>8.2572706854810329E-2</v>
      </c>
      <c r="J129" s="958">
        <f t="shared" si="25"/>
        <v>-48.748014039412169</v>
      </c>
      <c r="K129" s="959">
        <f t="shared" si="26"/>
        <v>-6.4200072749102707E-2</v>
      </c>
      <c r="L129" s="18" t="e">
        <f>E129+'Март 2013'!L129</f>
        <v>#REF!</v>
      </c>
      <c r="M129" s="13" t="e">
        <f>F129+'Март 2013'!M129</f>
        <v>#REF!</v>
      </c>
      <c r="N129" s="13" t="e">
        <f>G129+'Март 2013'!N129</f>
        <v>#REF!</v>
      </c>
      <c r="O129" s="958" t="e">
        <f t="shared" si="19"/>
        <v>#REF!</v>
      </c>
      <c r="P129" s="959" t="e">
        <f t="shared" si="20"/>
        <v>#REF!</v>
      </c>
      <c r="Q129" s="958" t="e">
        <f t="shared" si="21"/>
        <v>#REF!</v>
      </c>
      <c r="R129" s="961" t="e">
        <f t="shared" si="22"/>
        <v>#REF!</v>
      </c>
    </row>
    <row r="130" spans="1:18" ht="20.100000000000001" hidden="1" customHeight="1">
      <c r="A130" s="1292"/>
      <c r="B130" s="1331"/>
      <c r="C130" s="1308"/>
      <c r="D130" s="978" t="s">
        <v>16</v>
      </c>
      <c r="E130" s="11">
        <f>E129/E126</f>
        <v>0.20530162126618445</v>
      </c>
      <c r="F130" s="11">
        <f>F129/F126</f>
        <v>0.1807402887406046</v>
      </c>
      <c r="G130" s="11">
        <f>G129/G126</f>
        <v>0.1807402887406046</v>
      </c>
      <c r="H130" s="958">
        <f t="shared" si="23"/>
        <v>0</v>
      </c>
      <c r="I130" s="959">
        <f t="shared" si="24"/>
        <v>0</v>
      </c>
      <c r="J130" s="958">
        <f t="shared" si="25"/>
        <v>-2.4561332525579849E-2</v>
      </c>
      <c r="K130" s="959">
        <f t="shared" si="26"/>
        <v>-0.11963535589295117</v>
      </c>
      <c r="L130" s="19" t="e">
        <f>L129/L126</f>
        <v>#REF!</v>
      </c>
      <c r="M130" s="11" t="e">
        <f>M129/M126</f>
        <v>#REF!</v>
      </c>
      <c r="N130" s="11" t="e">
        <f>N129/N126</f>
        <v>#REF!</v>
      </c>
      <c r="O130" s="958" t="e">
        <f t="shared" si="19"/>
        <v>#REF!</v>
      </c>
      <c r="P130" s="959" t="e">
        <f t="shared" si="20"/>
        <v>#REF!</v>
      </c>
      <c r="Q130" s="958" t="e">
        <f t="shared" si="21"/>
        <v>#REF!</v>
      </c>
      <c r="R130" s="961" t="e">
        <f t="shared" si="22"/>
        <v>#REF!</v>
      </c>
    </row>
    <row r="131" spans="1:18" ht="20.100000000000001" hidden="1" customHeight="1">
      <c r="A131" s="1292"/>
      <c r="B131" s="1331"/>
      <c r="C131" s="1307" t="s">
        <v>18</v>
      </c>
      <c r="D131" s="978" t="s">
        <v>14</v>
      </c>
      <c r="E131" s="9">
        <f>E127-E129</f>
        <v>-1.24899999999991</v>
      </c>
      <c r="F131" s="9">
        <f>F127-F129</f>
        <v>100.01471849647885</v>
      </c>
      <c r="G131" s="9">
        <f>G127-G129</f>
        <v>116.12501403941224</v>
      </c>
      <c r="H131" s="958">
        <f t="shared" si="23"/>
        <v>16.110295542933386</v>
      </c>
      <c r="I131" s="959">
        <f t="shared" si="24"/>
        <v>0.16107924698603807</v>
      </c>
      <c r="J131" s="958">
        <f t="shared" si="25"/>
        <v>117.37401403941215</v>
      </c>
      <c r="K131" s="959">
        <f t="shared" si="26"/>
        <v>-93.974390744131796</v>
      </c>
      <c r="L131" s="18" t="e">
        <f>E131+'Март 2013'!L131</f>
        <v>#REF!</v>
      </c>
      <c r="M131" s="13" t="e">
        <f>F131+'Март 2013'!M131</f>
        <v>#REF!</v>
      </c>
      <c r="N131" s="13" t="e">
        <f>G131+'Март 2013'!N131</f>
        <v>#REF!</v>
      </c>
      <c r="O131" s="958" t="e">
        <f t="shared" si="19"/>
        <v>#REF!</v>
      </c>
      <c r="P131" s="959" t="e">
        <f t="shared" si="20"/>
        <v>#REF!</v>
      </c>
      <c r="Q131" s="958" t="e">
        <f t="shared" si="21"/>
        <v>#REF!</v>
      </c>
      <c r="R131" s="961" t="e">
        <f t="shared" si="22"/>
        <v>#REF!</v>
      </c>
    </row>
    <row r="132" spans="1:18" ht="20.100000000000001" hidden="1" customHeight="1">
      <c r="A132" s="1292"/>
      <c r="B132" s="1331"/>
      <c r="C132" s="1308"/>
      <c r="D132" s="978" t="s">
        <v>16</v>
      </c>
      <c r="E132" s="11">
        <f>E131/E126</f>
        <v>-3.3770182686141163E-4</v>
      </c>
      <c r="F132" s="11">
        <f>F131/F126</f>
        <v>2.754048270804314E-2</v>
      </c>
      <c r="G132" s="11">
        <f>G131/G126</f>
        <v>2.953767698170438E-2</v>
      </c>
      <c r="H132" s="958">
        <f t="shared" si="23"/>
        <v>1.9971942736612402E-3</v>
      </c>
      <c r="I132" s="959">
        <f t="shared" si="24"/>
        <v>7.2518491953591058E-2</v>
      </c>
      <c r="J132" s="958">
        <f t="shared" si="25"/>
        <v>2.9875378808565792E-2</v>
      </c>
      <c r="K132" s="959">
        <f t="shared" si="26"/>
        <v>-88.466737317433143</v>
      </c>
      <c r="L132" s="19" t="e">
        <f>L131/L126</f>
        <v>#REF!</v>
      </c>
      <c r="M132" s="11" t="e">
        <f>M131/M126</f>
        <v>#REF!</v>
      </c>
      <c r="N132" s="11" t="e">
        <f>N131/N126</f>
        <v>#REF!</v>
      </c>
      <c r="O132" s="958" t="e">
        <f t="shared" si="19"/>
        <v>#REF!</v>
      </c>
      <c r="P132" s="959" t="e">
        <f t="shared" si="20"/>
        <v>#REF!</v>
      </c>
      <c r="Q132" s="958" t="e">
        <f t="shared" si="21"/>
        <v>#REF!</v>
      </c>
      <c r="R132" s="961" t="e">
        <f t="shared" si="22"/>
        <v>#REF!</v>
      </c>
    </row>
    <row r="133" spans="1:18" ht="30.75" customHeight="1">
      <c r="A133" s="1292"/>
      <c r="B133" s="1331"/>
      <c r="C133" s="513" t="s">
        <v>111</v>
      </c>
      <c r="D133" s="980" t="s">
        <v>14</v>
      </c>
      <c r="E133" s="613">
        <f>E126-E127</f>
        <v>2940.4639999999999</v>
      </c>
      <c r="F133" s="613">
        <f>F126-F127</f>
        <v>2875.1702216420304</v>
      </c>
      <c r="G133" s="613">
        <f>G134+G135</f>
        <v>3104.7290000000003</v>
      </c>
      <c r="H133" s="958">
        <f t="shared" si="23"/>
        <v>229.55877835796991</v>
      </c>
      <c r="I133" s="959">
        <f t="shared" si="24"/>
        <v>7.9841804366931446E-2</v>
      </c>
      <c r="J133" s="958">
        <f t="shared" si="25"/>
        <v>164.26500000000033</v>
      </c>
      <c r="K133" s="959">
        <f t="shared" si="26"/>
        <v>5.5863632406314215E-2</v>
      </c>
      <c r="L133" s="515" t="e">
        <f>L126-L127</f>
        <v>#REF!</v>
      </c>
      <c r="M133" s="514" t="e">
        <f>M126-M127</f>
        <v>#REF!</v>
      </c>
      <c r="N133" s="514" t="e">
        <f>N126-N127</f>
        <v>#REF!</v>
      </c>
      <c r="O133" s="958" t="e">
        <f t="shared" si="19"/>
        <v>#REF!</v>
      </c>
      <c r="P133" s="959" t="e">
        <f t="shared" si="20"/>
        <v>#REF!</v>
      </c>
      <c r="Q133" s="958" t="e">
        <f t="shared" si="21"/>
        <v>#REF!</v>
      </c>
      <c r="R133" s="961" t="e">
        <f t="shared" si="22"/>
        <v>#REF!</v>
      </c>
    </row>
    <row r="134" spans="1:18" ht="20.100000000000001" customHeight="1">
      <c r="A134" s="1292"/>
      <c r="B134" s="1331"/>
      <c r="C134" s="518" t="s">
        <v>104</v>
      </c>
      <c r="D134" s="978" t="s">
        <v>14</v>
      </c>
      <c r="E134" s="233">
        <v>14.282999999999999</v>
      </c>
      <c r="F134" s="233">
        <f>'Баланс ВОЭК (план 2013)'!F14+'Баланс ВОЭК (план 2013)'!F15</f>
        <v>18.524999999999999</v>
      </c>
      <c r="G134" s="952">
        <v>18.001000000000001</v>
      </c>
      <c r="H134" s="958">
        <f t="shared" si="23"/>
        <v>-0.52399999999999736</v>
      </c>
      <c r="I134" s="959">
        <f t="shared" si="24"/>
        <v>-2.8286099865047092E-2</v>
      </c>
      <c r="J134" s="958">
        <f t="shared" si="25"/>
        <v>3.7180000000000017</v>
      </c>
      <c r="K134" s="959">
        <f t="shared" si="26"/>
        <v>0.2603094587971716</v>
      </c>
      <c r="L134" s="516" t="e">
        <f>E134+'Март 2013'!L134</f>
        <v>#REF!</v>
      </c>
      <c r="M134" s="516" t="e">
        <f>F134+'Март 2013'!M134</f>
        <v>#REF!</v>
      </c>
      <c r="N134" s="516" t="e">
        <f>G134+'Март 2013'!N134</f>
        <v>#REF!</v>
      </c>
      <c r="O134" s="958" t="e">
        <f t="shared" si="19"/>
        <v>#REF!</v>
      </c>
      <c r="P134" s="959" t="e">
        <f t="shared" si="20"/>
        <v>#REF!</v>
      </c>
      <c r="Q134" s="958" t="e">
        <f t="shared" si="21"/>
        <v>#REF!</v>
      </c>
      <c r="R134" s="961" t="e">
        <f t="shared" si="22"/>
        <v>#REF!</v>
      </c>
    </row>
    <row r="135" spans="1:18" ht="33.75" customHeight="1" thickBot="1">
      <c r="A135" s="1293"/>
      <c r="B135" s="1332"/>
      <c r="C135" s="525" t="s">
        <v>106</v>
      </c>
      <c r="D135" s="526" t="s">
        <v>14</v>
      </c>
      <c r="E135" s="611">
        <f>E133-E134</f>
        <v>2926.181</v>
      </c>
      <c r="F135" s="611">
        <f>F133-F134</f>
        <v>2856.6452216420303</v>
      </c>
      <c r="G135" s="611">
        <v>3086.7280000000001</v>
      </c>
      <c r="H135" s="966">
        <f t="shared" si="23"/>
        <v>230.0827783579698</v>
      </c>
      <c r="I135" s="967">
        <f t="shared" si="24"/>
        <v>8.0543000795077993E-2</v>
      </c>
      <c r="J135" s="966">
        <f t="shared" si="25"/>
        <v>160.54700000000003</v>
      </c>
      <c r="K135" s="967">
        <f t="shared" si="26"/>
        <v>5.4865710631023856E-2</v>
      </c>
      <c r="L135" s="527" t="e">
        <f>E135+'Март 2013'!L135</f>
        <v>#REF!</v>
      </c>
      <c r="M135" s="527" t="e">
        <f>F135+'Март 2013'!M135</f>
        <v>#REF!</v>
      </c>
      <c r="N135" s="527" t="e">
        <f>G135+'Март 2013'!N135</f>
        <v>#REF!</v>
      </c>
      <c r="O135" s="966" t="e">
        <f t="shared" ref="O135:O185" si="30">N135-M135</f>
        <v>#REF!</v>
      </c>
      <c r="P135" s="967" t="e">
        <f t="shared" ref="P135:P185" si="31">IF(M135=0," ",O135/M135)</f>
        <v>#REF!</v>
      </c>
      <c r="Q135" s="966" t="e">
        <f t="shared" ref="Q135:Q185" si="32">N135-L135</f>
        <v>#REF!</v>
      </c>
      <c r="R135" s="968" t="e">
        <f t="shared" ref="R135:R185" si="33">IF(L135=0," ",Q135/L135)</f>
        <v>#REF!</v>
      </c>
    </row>
    <row r="136" spans="1:18" ht="20.100000000000001" customHeight="1">
      <c r="A136" s="1291">
        <v>12</v>
      </c>
      <c r="B136" s="1330" t="s">
        <v>24</v>
      </c>
      <c r="C136" s="519" t="s">
        <v>19</v>
      </c>
      <c r="D136" s="519" t="s">
        <v>14</v>
      </c>
      <c r="E136" s="521">
        <v>383.827</v>
      </c>
      <c r="F136" s="520">
        <v>408.7618327297314</v>
      </c>
      <c r="G136" s="520">
        <f>G137+G143</f>
        <v>432.76600000000002</v>
      </c>
      <c r="H136" s="955">
        <f t="shared" si="23"/>
        <v>24.004167270268624</v>
      </c>
      <c r="I136" s="956">
        <f t="shared" si="24"/>
        <v>5.8724091508171462E-2</v>
      </c>
      <c r="J136" s="955">
        <f t="shared" si="25"/>
        <v>48.939000000000021</v>
      </c>
      <c r="K136" s="956">
        <f t="shared" si="26"/>
        <v>0.1275027551475014</v>
      </c>
      <c r="L136" s="522" t="e">
        <f>E136+'Март 2013'!L136</f>
        <v>#REF!</v>
      </c>
      <c r="M136" s="522" t="e">
        <f>F136+'Март 2013'!M136</f>
        <v>#REF!</v>
      </c>
      <c r="N136" s="522" t="e">
        <f>G136+'Март 2013'!N136</f>
        <v>#REF!</v>
      </c>
      <c r="O136" s="955" t="e">
        <f t="shared" si="30"/>
        <v>#REF!</v>
      </c>
      <c r="P136" s="956" t="e">
        <f t="shared" si="31"/>
        <v>#REF!</v>
      </c>
      <c r="Q136" s="955" t="e">
        <f t="shared" si="32"/>
        <v>#REF!</v>
      </c>
      <c r="R136" s="957" t="e">
        <f t="shared" si="33"/>
        <v>#REF!</v>
      </c>
    </row>
    <row r="137" spans="1:18" ht="20.100000000000001" customHeight="1">
      <c r="A137" s="1292"/>
      <c r="B137" s="1331"/>
      <c r="C137" s="1307" t="s">
        <v>15</v>
      </c>
      <c r="D137" s="978" t="s">
        <v>14</v>
      </c>
      <c r="E137" s="9">
        <v>73.206999999999994</v>
      </c>
      <c r="F137" s="9">
        <v>94.303562729731354</v>
      </c>
      <c r="G137" s="147">
        <v>93.656000000000006</v>
      </c>
      <c r="H137" s="958">
        <f t="shared" si="23"/>
        <v>-0.64756272973134799</v>
      </c>
      <c r="I137" s="959">
        <f t="shared" si="24"/>
        <v>-6.8667896629443998E-3</v>
      </c>
      <c r="J137" s="958">
        <f t="shared" si="25"/>
        <v>20.449000000000012</v>
      </c>
      <c r="K137" s="960">
        <f t="shared" si="26"/>
        <v>0.27933121149616857</v>
      </c>
      <c r="L137" s="13" t="e">
        <f>E137+'Март 2013'!L137</f>
        <v>#REF!</v>
      </c>
      <c r="M137" s="13" t="e">
        <f>F137+'Март 2013'!M137</f>
        <v>#REF!</v>
      </c>
      <c r="N137" s="13" t="e">
        <f>G137+'Март 2013'!N137</f>
        <v>#REF!</v>
      </c>
      <c r="O137" s="958" t="e">
        <f t="shared" si="30"/>
        <v>#REF!</v>
      </c>
      <c r="P137" s="959" t="e">
        <f t="shared" si="31"/>
        <v>#REF!</v>
      </c>
      <c r="Q137" s="958" t="e">
        <f t="shared" si="32"/>
        <v>#REF!</v>
      </c>
      <c r="R137" s="961" t="e">
        <f t="shared" si="33"/>
        <v>#REF!</v>
      </c>
    </row>
    <row r="138" spans="1:18" ht="20.100000000000001" customHeight="1">
      <c r="A138" s="1292"/>
      <c r="B138" s="1331"/>
      <c r="C138" s="1308"/>
      <c r="D138" s="978" t="s">
        <v>16</v>
      </c>
      <c r="E138" s="11">
        <f>E137/E136</f>
        <v>0.19072915662525042</v>
      </c>
      <c r="F138" s="11">
        <f>F137/F136</f>
        <v>0.23070540148028884</v>
      </c>
      <c r="G138" s="11">
        <f>G137/G136</f>
        <v>0.21641256475785992</v>
      </c>
      <c r="H138" s="962"/>
      <c r="I138" s="963">
        <f>G138-F138</f>
        <v>-1.4292836722428925E-2</v>
      </c>
      <c r="J138" s="964"/>
      <c r="K138" s="963">
        <f>G138-E138</f>
        <v>2.5683408132609498E-2</v>
      </c>
      <c r="L138" s="19" t="e">
        <f>L137/L136</f>
        <v>#REF!</v>
      </c>
      <c r="M138" s="11" t="e">
        <f>M137/M136</f>
        <v>#REF!</v>
      </c>
      <c r="N138" s="11" t="e">
        <f>N137/N136</f>
        <v>#REF!</v>
      </c>
      <c r="O138" s="962"/>
      <c r="P138" s="963" t="e">
        <f>N138-M138</f>
        <v>#REF!</v>
      </c>
      <c r="Q138" s="964"/>
      <c r="R138" s="965" t="e">
        <f>N138-L138</f>
        <v>#REF!</v>
      </c>
    </row>
    <row r="139" spans="1:18" ht="20.100000000000001" hidden="1" customHeight="1">
      <c r="A139" s="1292"/>
      <c r="B139" s="1331"/>
      <c r="C139" s="1307" t="s">
        <v>17</v>
      </c>
      <c r="D139" s="978" t="s">
        <v>14</v>
      </c>
      <c r="E139" s="9">
        <v>66.061999999999998</v>
      </c>
      <c r="F139" s="9">
        <v>81.834021635750119</v>
      </c>
      <c r="G139" s="9">
        <f>F140*G136</f>
        <v>86.639650210769602</v>
      </c>
      <c r="H139" s="958">
        <f t="shared" si="23"/>
        <v>4.8056285750194832</v>
      </c>
      <c r="I139" s="959">
        <f t="shared" si="24"/>
        <v>5.872409150817158E-2</v>
      </c>
      <c r="J139" s="958">
        <f t="shared" si="25"/>
        <v>20.577650210769605</v>
      </c>
      <c r="K139" s="959">
        <f t="shared" si="26"/>
        <v>0.31148996716371902</v>
      </c>
      <c r="L139" s="18" t="e">
        <f>E139+'Март 2013'!L139</f>
        <v>#REF!</v>
      </c>
      <c r="M139" s="13" t="e">
        <f>F139+'Март 2013'!M139</f>
        <v>#REF!</v>
      </c>
      <c r="N139" s="13" t="e">
        <f>G139+'Март 2013'!N139</f>
        <v>#REF!</v>
      </c>
      <c r="O139" s="958" t="e">
        <f t="shared" si="30"/>
        <v>#REF!</v>
      </c>
      <c r="P139" s="959" t="e">
        <f t="shared" si="31"/>
        <v>#REF!</v>
      </c>
      <c r="Q139" s="958" t="e">
        <f t="shared" si="32"/>
        <v>#REF!</v>
      </c>
      <c r="R139" s="961" t="e">
        <f t="shared" si="33"/>
        <v>#REF!</v>
      </c>
    </row>
    <row r="140" spans="1:18" ht="20.100000000000001" hidden="1" customHeight="1">
      <c r="A140" s="1292"/>
      <c r="B140" s="1331"/>
      <c r="C140" s="1308"/>
      <c r="D140" s="978" t="s">
        <v>16</v>
      </c>
      <c r="E140" s="11">
        <f>E139/E136</f>
        <v>0.17211399927571536</v>
      </c>
      <c r="F140" s="11">
        <f>F139/F136</f>
        <v>0.20019976202097575</v>
      </c>
      <c r="G140" s="11">
        <f>G139/G136</f>
        <v>0.20019976202097575</v>
      </c>
      <c r="H140" s="958">
        <f t="shared" si="23"/>
        <v>0</v>
      </c>
      <c r="I140" s="959">
        <f t="shared" si="24"/>
        <v>0</v>
      </c>
      <c r="J140" s="958">
        <f t="shared" si="25"/>
        <v>2.8085762745260395E-2</v>
      </c>
      <c r="K140" s="959">
        <f t="shared" si="26"/>
        <v>0.16318116401600105</v>
      </c>
      <c r="L140" s="19" t="e">
        <f>L139/L136</f>
        <v>#REF!</v>
      </c>
      <c r="M140" s="11" t="e">
        <f>M139/M136</f>
        <v>#REF!</v>
      </c>
      <c r="N140" s="11" t="e">
        <f>N139/N136</f>
        <v>#REF!</v>
      </c>
      <c r="O140" s="958" t="e">
        <f t="shared" si="30"/>
        <v>#REF!</v>
      </c>
      <c r="P140" s="959" t="e">
        <f t="shared" si="31"/>
        <v>#REF!</v>
      </c>
      <c r="Q140" s="958" t="e">
        <f t="shared" si="32"/>
        <v>#REF!</v>
      </c>
      <c r="R140" s="961" t="e">
        <f t="shared" si="33"/>
        <v>#REF!</v>
      </c>
    </row>
    <row r="141" spans="1:18" ht="20.100000000000001" hidden="1" customHeight="1">
      <c r="A141" s="1292"/>
      <c r="B141" s="1331"/>
      <c r="C141" s="1307" t="s">
        <v>18</v>
      </c>
      <c r="D141" s="978" t="s">
        <v>14</v>
      </c>
      <c r="E141" s="9">
        <f>E137-E139</f>
        <v>7.144999999999996</v>
      </c>
      <c r="F141" s="9">
        <f>F137-F139</f>
        <v>12.469541093981235</v>
      </c>
      <c r="G141" s="9">
        <f>G137-G139</f>
        <v>7.0163497892304036</v>
      </c>
      <c r="H141" s="958">
        <f t="shared" si="23"/>
        <v>-5.4531913047508311</v>
      </c>
      <c r="I141" s="959">
        <f t="shared" si="24"/>
        <v>-0.43732092974800518</v>
      </c>
      <c r="J141" s="958">
        <f t="shared" si="25"/>
        <v>-0.12865021076959238</v>
      </c>
      <c r="K141" s="959">
        <f t="shared" si="26"/>
        <v>-1.8005627819397123E-2</v>
      </c>
      <c r="L141" s="18" t="e">
        <f>E141+'Март 2013'!L141</f>
        <v>#REF!</v>
      </c>
      <c r="M141" s="13" t="e">
        <f>F141+'Март 2013'!M141</f>
        <v>#REF!</v>
      </c>
      <c r="N141" s="13" t="e">
        <f>G141+'Март 2013'!N141</f>
        <v>#REF!</v>
      </c>
      <c r="O141" s="958" t="e">
        <f t="shared" si="30"/>
        <v>#REF!</v>
      </c>
      <c r="P141" s="959" t="e">
        <f t="shared" si="31"/>
        <v>#REF!</v>
      </c>
      <c r="Q141" s="958" t="e">
        <f t="shared" si="32"/>
        <v>#REF!</v>
      </c>
      <c r="R141" s="961" t="e">
        <f t="shared" si="33"/>
        <v>#REF!</v>
      </c>
    </row>
    <row r="142" spans="1:18" ht="20.100000000000001" hidden="1" customHeight="1">
      <c r="A142" s="1292"/>
      <c r="B142" s="1331"/>
      <c r="C142" s="1308"/>
      <c r="D142" s="978" t="s">
        <v>16</v>
      </c>
      <c r="E142" s="11">
        <f>E141/E136</f>
        <v>1.8615157349535068E-2</v>
      </c>
      <c r="F142" s="11">
        <f>F141/F136</f>
        <v>3.0505639459313099E-2</v>
      </c>
      <c r="G142" s="11">
        <f>G141/G136</f>
        <v>1.6212802736884142E-2</v>
      </c>
      <c r="H142" s="958">
        <f t="shared" si="23"/>
        <v>-1.4292836722428957E-2</v>
      </c>
      <c r="I142" s="959">
        <f t="shared" si="24"/>
        <v>-0.46853096593802041</v>
      </c>
      <c r="J142" s="958">
        <f t="shared" si="25"/>
        <v>-2.4023546126509254E-3</v>
      </c>
      <c r="K142" s="959">
        <f t="shared" si="26"/>
        <v>-0.12905368284254265</v>
      </c>
      <c r="L142" s="19" t="e">
        <f>L141/L136</f>
        <v>#REF!</v>
      </c>
      <c r="M142" s="11" t="e">
        <f>M141/M136</f>
        <v>#REF!</v>
      </c>
      <c r="N142" s="11" t="e">
        <f>N141/N136</f>
        <v>#REF!</v>
      </c>
      <c r="O142" s="958" t="e">
        <f t="shared" si="30"/>
        <v>#REF!</v>
      </c>
      <c r="P142" s="959" t="e">
        <f t="shared" si="31"/>
        <v>#REF!</v>
      </c>
      <c r="Q142" s="958" t="e">
        <f t="shared" si="32"/>
        <v>#REF!</v>
      </c>
      <c r="R142" s="961" t="e">
        <f t="shared" si="33"/>
        <v>#REF!</v>
      </c>
    </row>
    <row r="143" spans="1:18" ht="30.75" customHeight="1">
      <c r="A143" s="1292"/>
      <c r="B143" s="1331"/>
      <c r="C143" s="513" t="s">
        <v>111</v>
      </c>
      <c r="D143" s="980" t="s">
        <v>14</v>
      </c>
      <c r="E143" s="613">
        <f>E136-E137</f>
        <v>310.62</v>
      </c>
      <c r="F143" s="613">
        <f>F136-F137</f>
        <v>314.45827000000003</v>
      </c>
      <c r="G143" s="613">
        <f>G144+G145</f>
        <v>339.11</v>
      </c>
      <c r="H143" s="958">
        <f t="shared" si="23"/>
        <v>24.651729999999986</v>
      </c>
      <c r="I143" s="959">
        <f t="shared" si="24"/>
        <v>7.8394281059932E-2</v>
      </c>
      <c r="J143" s="958">
        <f t="shared" si="25"/>
        <v>28.490000000000009</v>
      </c>
      <c r="K143" s="959">
        <f t="shared" si="26"/>
        <v>9.1719786233983677E-2</v>
      </c>
      <c r="L143" s="515" t="e">
        <f>L136-L137</f>
        <v>#REF!</v>
      </c>
      <c r="M143" s="514" t="e">
        <f>M136-M137</f>
        <v>#REF!</v>
      </c>
      <c r="N143" s="514" t="e">
        <f>N136-N137</f>
        <v>#REF!</v>
      </c>
      <c r="O143" s="958" t="e">
        <f t="shared" si="30"/>
        <v>#REF!</v>
      </c>
      <c r="P143" s="959" t="e">
        <f t="shared" si="31"/>
        <v>#REF!</v>
      </c>
      <c r="Q143" s="958" t="e">
        <f t="shared" si="32"/>
        <v>#REF!</v>
      </c>
      <c r="R143" s="961" t="e">
        <f t="shared" si="33"/>
        <v>#REF!</v>
      </c>
    </row>
    <row r="144" spans="1:18" ht="20.100000000000001" customHeight="1">
      <c r="A144" s="1292"/>
      <c r="B144" s="1331"/>
      <c r="C144" s="518" t="s">
        <v>104</v>
      </c>
      <c r="D144" s="978" t="s">
        <v>14</v>
      </c>
      <c r="E144" s="233">
        <v>0</v>
      </c>
      <c r="F144" s="233">
        <v>0</v>
      </c>
      <c r="G144" s="952">
        <v>0</v>
      </c>
      <c r="H144" s="958">
        <f t="shared" si="23"/>
        <v>0</v>
      </c>
      <c r="I144" s="959" t="str">
        <f t="shared" si="24"/>
        <v xml:space="preserve"> </v>
      </c>
      <c r="J144" s="958">
        <f t="shared" si="25"/>
        <v>0</v>
      </c>
      <c r="K144" s="959" t="str">
        <f t="shared" si="26"/>
        <v xml:space="preserve"> </v>
      </c>
      <c r="L144" s="516" t="e">
        <f>E144+'Март 2013'!L144</f>
        <v>#REF!</v>
      </c>
      <c r="M144" s="516" t="e">
        <f>F144+'Март 2013'!M144</f>
        <v>#REF!</v>
      </c>
      <c r="N144" s="516" t="e">
        <f>G144+'Март 2013'!N144</f>
        <v>#REF!</v>
      </c>
      <c r="O144" s="958" t="e">
        <f t="shared" si="30"/>
        <v>#REF!</v>
      </c>
      <c r="P144" s="959" t="e">
        <f t="shared" si="31"/>
        <v>#REF!</v>
      </c>
      <c r="Q144" s="958" t="e">
        <f t="shared" si="32"/>
        <v>#REF!</v>
      </c>
      <c r="R144" s="961" t="e">
        <f t="shared" si="33"/>
        <v>#REF!</v>
      </c>
    </row>
    <row r="145" spans="1:18" ht="33.75" customHeight="1" thickBot="1">
      <c r="A145" s="1293"/>
      <c r="B145" s="1332"/>
      <c r="C145" s="525" t="s">
        <v>106</v>
      </c>
      <c r="D145" s="526" t="s">
        <v>14</v>
      </c>
      <c r="E145" s="611">
        <f>E143-E144</f>
        <v>310.62</v>
      </c>
      <c r="F145" s="611">
        <f>F143-F144</f>
        <v>314.45827000000003</v>
      </c>
      <c r="G145" s="611">
        <v>339.11</v>
      </c>
      <c r="H145" s="966">
        <f t="shared" si="23"/>
        <v>24.651729999999986</v>
      </c>
      <c r="I145" s="967">
        <f t="shared" si="24"/>
        <v>7.8394281059932E-2</v>
      </c>
      <c r="J145" s="966">
        <f t="shared" si="25"/>
        <v>28.490000000000009</v>
      </c>
      <c r="K145" s="967">
        <f t="shared" si="26"/>
        <v>9.1719786233983677E-2</v>
      </c>
      <c r="L145" s="527" t="e">
        <f>E145+'Март 2013'!L145</f>
        <v>#REF!</v>
      </c>
      <c r="M145" s="527" t="e">
        <f>F145+'Март 2013'!M145</f>
        <v>#REF!</v>
      </c>
      <c r="N145" s="527" t="e">
        <f>G145+'Март 2013'!N145</f>
        <v>#REF!</v>
      </c>
      <c r="O145" s="966" t="e">
        <f t="shared" si="30"/>
        <v>#REF!</v>
      </c>
      <c r="P145" s="967" t="e">
        <f t="shared" si="31"/>
        <v>#REF!</v>
      </c>
      <c r="Q145" s="966" t="e">
        <f t="shared" si="32"/>
        <v>#REF!</v>
      </c>
      <c r="R145" s="968" t="e">
        <f t="shared" si="33"/>
        <v>#REF!</v>
      </c>
    </row>
    <row r="146" spans="1:18" ht="20.100000000000001" customHeight="1">
      <c r="A146" s="1291">
        <v>11</v>
      </c>
      <c r="B146" s="1330" t="s">
        <v>88</v>
      </c>
      <c r="C146" s="519" t="s">
        <v>19</v>
      </c>
      <c r="D146" s="519" t="s">
        <v>14</v>
      </c>
      <c r="E146" s="521">
        <f>E126+E136</f>
        <v>4082.3559999999998</v>
      </c>
      <c r="F146" s="520">
        <f>F126+F136</f>
        <v>4040.3146837358527</v>
      </c>
      <c r="G146" s="520">
        <f>G126+G136</f>
        <v>4364.1859999999997</v>
      </c>
      <c r="H146" s="955">
        <f t="shared" si="23"/>
        <v>323.87131626414703</v>
      </c>
      <c r="I146" s="956">
        <f t="shared" si="24"/>
        <v>8.0159923574240358E-2</v>
      </c>
      <c r="J146" s="955">
        <f t="shared" si="25"/>
        <v>281.82999999999993</v>
      </c>
      <c r="K146" s="956">
        <f t="shared" si="26"/>
        <v>6.9036115419625316E-2</v>
      </c>
      <c r="L146" s="522" t="e">
        <f>E146+'Март 2013'!L146</f>
        <v>#REF!</v>
      </c>
      <c r="M146" s="522" t="e">
        <f>F146+'Март 2013'!M146</f>
        <v>#REF!</v>
      </c>
      <c r="N146" s="522" t="e">
        <f>G146+'Март 2013'!N146</f>
        <v>#REF!</v>
      </c>
      <c r="O146" s="955" t="e">
        <f t="shared" si="30"/>
        <v>#REF!</v>
      </c>
      <c r="P146" s="956" t="e">
        <f t="shared" si="31"/>
        <v>#REF!</v>
      </c>
      <c r="Q146" s="955" t="e">
        <f t="shared" si="32"/>
        <v>#REF!</v>
      </c>
      <c r="R146" s="957" t="e">
        <f t="shared" si="33"/>
        <v>#REF!</v>
      </c>
    </row>
    <row r="147" spans="1:18" ht="20.100000000000001" customHeight="1">
      <c r="A147" s="1292"/>
      <c r="B147" s="1331"/>
      <c r="C147" s="1307" t="s">
        <v>15</v>
      </c>
      <c r="D147" s="978" t="s">
        <v>14</v>
      </c>
      <c r="E147" s="9">
        <f>E127+E137</f>
        <v>831.27200000000005</v>
      </c>
      <c r="F147" s="9">
        <f>F127+F137</f>
        <v>850.68619209382234</v>
      </c>
      <c r="G147" s="147">
        <f t="shared" ref="G147" si="34">G127+G137</f>
        <v>920.34699999999998</v>
      </c>
      <c r="H147" s="958">
        <f t="shared" si="23"/>
        <v>69.660807906177638</v>
      </c>
      <c r="I147" s="959">
        <f t="shared" si="24"/>
        <v>8.1887784888948489E-2</v>
      </c>
      <c r="J147" s="958">
        <f t="shared" si="25"/>
        <v>89.074999999999932</v>
      </c>
      <c r="K147" s="960">
        <f t="shared" si="26"/>
        <v>0.10715505875333216</v>
      </c>
      <c r="L147" s="13" t="e">
        <f>E147+'Март 2013'!L147</f>
        <v>#REF!</v>
      </c>
      <c r="M147" s="13" t="e">
        <f>F147+'Март 2013'!M147</f>
        <v>#REF!</v>
      </c>
      <c r="N147" s="13" t="e">
        <f>G147+'Март 2013'!N147</f>
        <v>#REF!</v>
      </c>
      <c r="O147" s="958" t="e">
        <f t="shared" si="30"/>
        <v>#REF!</v>
      </c>
      <c r="P147" s="959" t="e">
        <f t="shared" si="31"/>
        <v>#REF!</v>
      </c>
      <c r="Q147" s="958" t="e">
        <f t="shared" si="32"/>
        <v>#REF!</v>
      </c>
      <c r="R147" s="961" t="e">
        <f t="shared" si="33"/>
        <v>#REF!</v>
      </c>
    </row>
    <row r="148" spans="1:18" ht="20.100000000000001" customHeight="1">
      <c r="A148" s="1292"/>
      <c r="B148" s="1331"/>
      <c r="C148" s="1308"/>
      <c r="D148" s="978" t="s">
        <v>16</v>
      </c>
      <c r="E148" s="11">
        <f>E147/E146</f>
        <v>0.20362555347941241</v>
      </c>
      <c r="F148" s="11">
        <f>F147/F146</f>
        <v>0.21054948900842557</v>
      </c>
      <c r="G148" s="970">
        <f>G147/G146</f>
        <v>0.21088629128089409</v>
      </c>
      <c r="H148" s="962"/>
      <c r="I148" s="963">
        <f>G148-F148</f>
        <v>3.3680227246851713E-4</v>
      </c>
      <c r="J148" s="964"/>
      <c r="K148" s="963">
        <f>G148-E148</f>
        <v>7.2607378014816759E-3</v>
      </c>
      <c r="L148" s="19" t="e">
        <f>L147/L146</f>
        <v>#REF!</v>
      </c>
      <c r="M148" s="11" t="e">
        <f>M147/M146</f>
        <v>#REF!</v>
      </c>
      <c r="N148" s="11" t="e">
        <f>N147/N146</f>
        <v>#REF!</v>
      </c>
      <c r="O148" s="962"/>
      <c r="P148" s="963" t="e">
        <f>N148-M148</f>
        <v>#REF!</v>
      </c>
      <c r="Q148" s="964"/>
      <c r="R148" s="965" t="e">
        <f>N148-L148</f>
        <v>#REF!</v>
      </c>
    </row>
    <row r="149" spans="1:18" ht="20.100000000000001" hidden="1" customHeight="1">
      <c r="A149" s="1292"/>
      <c r="B149" s="1331"/>
      <c r="C149" s="1307" t="s">
        <v>17</v>
      </c>
      <c r="D149" s="978" t="s">
        <v>14</v>
      </c>
      <c r="E149" s="9">
        <f>E129+E139</f>
        <v>825.37599999999998</v>
      </c>
      <c r="F149" s="9">
        <f>F129+F139</f>
        <v>738.20193250336229</v>
      </c>
      <c r="G149" s="9">
        <f>G129+G139</f>
        <v>797.20563617135736</v>
      </c>
      <c r="H149" s="958">
        <f t="shared" si="23"/>
        <v>59.003703667995069</v>
      </c>
      <c r="I149" s="959">
        <f t="shared" si="24"/>
        <v>7.9928947717467974E-2</v>
      </c>
      <c r="J149" s="958">
        <f t="shared" si="25"/>
        <v>-28.170363828642621</v>
      </c>
      <c r="K149" s="959">
        <f t="shared" si="26"/>
        <v>-3.4130340388674518E-2</v>
      </c>
      <c r="L149" s="18" t="e">
        <f>E149+'Март 2013'!L149</f>
        <v>#REF!</v>
      </c>
      <c r="M149" s="13" t="e">
        <f>F149+'Март 2013'!M149</f>
        <v>#REF!</v>
      </c>
      <c r="N149" s="13" t="e">
        <f>G149+'Март 2013'!N149</f>
        <v>#REF!</v>
      </c>
      <c r="O149" s="958" t="e">
        <f t="shared" si="30"/>
        <v>#REF!</v>
      </c>
      <c r="P149" s="959" t="e">
        <f t="shared" si="31"/>
        <v>#REF!</v>
      </c>
      <c r="Q149" s="958" t="e">
        <f t="shared" si="32"/>
        <v>#REF!</v>
      </c>
      <c r="R149" s="961" t="e">
        <f t="shared" si="33"/>
        <v>#REF!</v>
      </c>
    </row>
    <row r="150" spans="1:18" ht="20.100000000000001" hidden="1" customHeight="1">
      <c r="A150" s="1292"/>
      <c r="B150" s="1331"/>
      <c r="C150" s="1308"/>
      <c r="D150" s="978" t="s">
        <v>16</v>
      </c>
      <c r="E150" s="11">
        <f>E149/E146</f>
        <v>0.20218128943188687</v>
      </c>
      <c r="F150" s="11">
        <f>F149/F146</f>
        <v>0.18270901904620665</v>
      </c>
      <c r="G150" s="11">
        <f>G149/G146</f>
        <v>0.18266994948688195</v>
      </c>
      <c r="H150" s="958">
        <f t="shared" si="23"/>
        <v>-3.9069559324700354E-5</v>
      </c>
      <c r="I150" s="959">
        <f t="shared" si="24"/>
        <v>-2.1383486994049135E-4</v>
      </c>
      <c r="J150" s="958">
        <f t="shared" si="25"/>
        <v>-1.9511339945004924E-2</v>
      </c>
      <c r="K150" s="959">
        <f t="shared" si="26"/>
        <v>-9.6504181963772293E-2</v>
      </c>
      <c r="L150" s="19" t="e">
        <f>L149/L146</f>
        <v>#REF!</v>
      </c>
      <c r="M150" s="11" t="e">
        <f>M149/M146</f>
        <v>#REF!</v>
      </c>
      <c r="N150" s="11" t="e">
        <f>N149/N146</f>
        <v>#REF!</v>
      </c>
      <c r="O150" s="958" t="e">
        <f t="shared" si="30"/>
        <v>#REF!</v>
      </c>
      <c r="P150" s="959" t="e">
        <f t="shared" si="31"/>
        <v>#REF!</v>
      </c>
      <c r="Q150" s="958" t="e">
        <f t="shared" si="32"/>
        <v>#REF!</v>
      </c>
      <c r="R150" s="961" t="e">
        <f t="shared" si="33"/>
        <v>#REF!</v>
      </c>
    </row>
    <row r="151" spans="1:18" ht="20.100000000000001" hidden="1" customHeight="1">
      <c r="A151" s="1292"/>
      <c r="B151" s="1331"/>
      <c r="C151" s="1307" t="s">
        <v>18</v>
      </c>
      <c r="D151" s="978" t="s">
        <v>14</v>
      </c>
      <c r="E151" s="9">
        <f>E147-E149</f>
        <v>5.8960000000000719</v>
      </c>
      <c r="F151" s="9">
        <f>F131+F141</f>
        <v>112.48425959046008</v>
      </c>
      <c r="G151" s="9">
        <f>G131+G141</f>
        <v>123.14136382864264</v>
      </c>
      <c r="H151" s="958">
        <f t="shared" si="23"/>
        <v>10.657104238182555</v>
      </c>
      <c r="I151" s="959">
        <f t="shared" si="24"/>
        <v>9.4743071403800186E-2</v>
      </c>
      <c r="J151" s="958">
        <f t="shared" si="25"/>
        <v>117.24536382864257</v>
      </c>
      <c r="K151" s="959">
        <f t="shared" si="26"/>
        <v>19.885577311506299</v>
      </c>
      <c r="L151" s="18" t="e">
        <f>E151+'Март 2013'!L151</f>
        <v>#REF!</v>
      </c>
      <c r="M151" s="13" t="e">
        <f>F151+'Март 2013'!M151</f>
        <v>#REF!</v>
      </c>
      <c r="N151" s="13" t="e">
        <f>G151+'Март 2013'!N151</f>
        <v>#REF!</v>
      </c>
      <c r="O151" s="958" t="e">
        <f t="shared" si="30"/>
        <v>#REF!</v>
      </c>
      <c r="P151" s="959" t="e">
        <f t="shared" si="31"/>
        <v>#REF!</v>
      </c>
      <c r="Q151" s="958" t="e">
        <f t="shared" si="32"/>
        <v>#REF!</v>
      </c>
      <c r="R151" s="961" t="e">
        <f t="shared" si="33"/>
        <v>#REF!</v>
      </c>
    </row>
    <row r="152" spans="1:18" ht="20.100000000000001" hidden="1" customHeight="1">
      <c r="A152" s="1292"/>
      <c r="B152" s="1331"/>
      <c r="C152" s="1308"/>
      <c r="D152" s="978" t="s">
        <v>16</v>
      </c>
      <c r="E152" s="11">
        <f>E151/E146</f>
        <v>1.4442640475255152E-3</v>
      </c>
      <c r="F152" s="11">
        <f>F151/F146</f>
        <v>2.7840469962218929E-2</v>
      </c>
      <c r="G152" s="11">
        <f>G151/G146</f>
        <v>2.8216341794012136E-2</v>
      </c>
      <c r="H152" s="958">
        <f t="shared" si="23"/>
        <v>3.7587183179320707E-4</v>
      </c>
      <c r="I152" s="959">
        <f t="shared" si="24"/>
        <v>1.3500915476760489E-2</v>
      </c>
      <c r="J152" s="958">
        <f t="shared" si="25"/>
        <v>2.6772077746486621E-2</v>
      </c>
      <c r="K152" s="959">
        <f t="shared" si="26"/>
        <v>18.536830430942128</v>
      </c>
      <c r="L152" s="19" t="e">
        <f>L151/L146</f>
        <v>#REF!</v>
      </c>
      <c r="M152" s="11" t="e">
        <f>M151/M146</f>
        <v>#REF!</v>
      </c>
      <c r="N152" s="11" t="e">
        <f>N151/N146</f>
        <v>#REF!</v>
      </c>
      <c r="O152" s="958" t="e">
        <f t="shared" si="30"/>
        <v>#REF!</v>
      </c>
      <c r="P152" s="959" t="e">
        <f t="shared" si="31"/>
        <v>#REF!</v>
      </c>
      <c r="Q152" s="958" t="e">
        <f t="shared" si="32"/>
        <v>#REF!</v>
      </c>
      <c r="R152" s="961" t="e">
        <f t="shared" si="33"/>
        <v>#REF!</v>
      </c>
    </row>
    <row r="153" spans="1:18" ht="30.75" customHeight="1">
      <c r="A153" s="1292"/>
      <c r="B153" s="1331"/>
      <c r="C153" s="513" t="s">
        <v>111</v>
      </c>
      <c r="D153" s="980" t="s">
        <v>14</v>
      </c>
      <c r="E153" s="613">
        <f>E146-E147</f>
        <v>3251.0839999999998</v>
      </c>
      <c r="F153" s="613">
        <f>F146-F147</f>
        <v>3189.6284916420304</v>
      </c>
      <c r="G153" s="613">
        <f>G146-G147</f>
        <v>3443.8389999999999</v>
      </c>
      <c r="H153" s="958">
        <f t="shared" si="23"/>
        <v>254.2105083579695</v>
      </c>
      <c r="I153" s="959">
        <f t="shared" si="24"/>
        <v>7.9699096312969397E-2</v>
      </c>
      <c r="J153" s="958">
        <f t="shared" si="25"/>
        <v>192.75500000000011</v>
      </c>
      <c r="K153" s="959">
        <f t="shared" si="26"/>
        <v>5.9289455455472734E-2</v>
      </c>
      <c r="L153" s="515" t="e">
        <f>L146-L147</f>
        <v>#REF!</v>
      </c>
      <c r="M153" s="514" t="e">
        <f>M146-M147</f>
        <v>#REF!</v>
      </c>
      <c r="N153" s="514" t="e">
        <f>N146-N147</f>
        <v>#REF!</v>
      </c>
      <c r="O153" s="958" t="e">
        <f t="shared" si="30"/>
        <v>#REF!</v>
      </c>
      <c r="P153" s="959" t="e">
        <f t="shared" si="31"/>
        <v>#REF!</v>
      </c>
      <c r="Q153" s="958" t="e">
        <f t="shared" si="32"/>
        <v>#REF!</v>
      </c>
      <c r="R153" s="961" t="e">
        <f t="shared" si="33"/>
        <v>#REF!</v>
      </c>
    </row>
    <row r="154" spans="1:18" ht="20.100000000000001" customHeight="1">
      <c r="A154" s="1292"/>
      <c r="B154" s="1331"/>
      <c r="C154" s="518" t="s">
        <v>104</v>
      </c>
      <c r="D154" s="978" t="s">
        <v>14</v>
      </c>
      <c r="E154" s="233">
        <f>E134+E144</f>
        <v>14.282999999999999</v>
      </c>
      <c r="F154" s="233">
        <f>F134+F144</f>
        <v>18.524999999999999</v>
      </c>
      <c r="G154" s="952">
        <f>G134+G144</f>
        <v>18.001000000000001</v>
      </c>
      <c r="H154" s="958">
        <f t="shared" si="23"/>
        <v>-0.52399999999999736</v>
      </c>
      <c r="I154" s="959">
        <f t="shared" si="24"/>
        <v>-2.8286099865047092E-2</v>
      </c>
      <c r="J154" s="958">
        <f t="shared" si="25"/>
        <v>3.7180000000000017</v>
      </c>
      <c r="K154" s="959">
        <f t="shared" si="26"/>
        <v>0.2603094587971716</v>
      </c>
      <c r="L154" s="516" t="e">
        <f>E154+'Март 2013'!L154</f>
        <v>#REF!</v>
      </c>
      <c r="M154" s="516" t="e">
        <f>F154+'Март 2013'!M154</f>
        <v>#REF!</v>
      </c>
      <c r="N154" s="516" t="e">
        <f>G154+'Март 2013'!N154</f>
        <v>#REF!</v>
      </c>
      <c r="O154" s="958" t="e">
        <f t="shared" si="30"/>
        <v>#REF!</v>
      </c>
      <c r="P154" s="959" t="e">
        <f t="shared" si="31"/>
        <v>#REF!</v>
      </c>
      <c r="Q154" s="958" t="e">
        <f t="shared" si="32"/>
        <v>#REF!</v>
      </c>
      <c r="R154" s="961" t="e">
        <f t="shared" si="33"/>
        <v>#REF!</v>
      </c>
    </row>
    <row r="155" spans="1:18" ht="33.75" customHeight="1" thickBot="1">
      <c r="A155" s="1293"/>
      <c r="B155" s="1332"/>
      <c r="C155" s="525" t="s">
        <v>106</v>
      </c>
      <c r="D155" s="526" t="s">
        <v>14</v>
      </c>
      <c r="E155" s="611">
        <f>E153-E154</f>
        <v>3236.8009999999999</v>
      </c>
      <c r="F155" s="611">
        <f>F153-F154</f>
        <v>3171.1034916420303</v>
      </c>
      <c r="G155" s="611">
        <f>G145+G135</f>
        <v>3425.8380000000002</v>
      </c>
      <c r="H155" s="966">
        <f t="shared" si="23"/>
        <v>254.73450835796984</v>
      </c>
      <c r="I155" s="967">
        <f t="shared" si="24"/>
        <v>8.0329925853686243E-2</v>
      </c>
      <c r="J155" s="966">
        <f t="shared" si="25"/>
        <v>189.03700000000026</v>
      </c>
      <c r="K155" s="967">
        <f t="shared" si="26"/>
        <v>5.8402416459955454E-2</v>
      </c>
      <c r="L155" s="527" t="e">
        <f>E155+'Март 2013'!L155</f>
        <v>#REF!</v>
      </c>
      <c r="M155" s="527" t="e">
        <f>F155+'Март 2013'!M155</f>
        <v>#REF!</v>
      </c>
      <c r="N155" s="527" t="e">
        <f>G155+'Март 2013'!N155</f>
        <v>#REF!</v>
      </c>
      <c r="O155" s="966" t="e">
        <f t="shared" si="30"/>
        <v>#REF!</v>
      </c>
      <c r="P155" s="967" t="e">
        <f t="shared" si="31"/>
        <v>#REF!</v>
      </c>
      <c r="Q155" s="966" t="e">
        <f t="shared" si="32"/>
        <v>#REF!</v>
      </c>
      <c r="R155" s="968" t="e">
        <f t="shared" si="33"/>
        <v>#REF!</v>
      </c>
    </row>
    <row r="156" spans="1:18" ht="20.100000000000001" customHeight="1">
      <c r="A156" s="1291">
        <v>13</v>
      </c>
      <c r="B156" s="1330" t="s">
        <v>11</v>
      </c>
      <c r="C156" s="519" t="s">
        <v>19</v>
      </c>
      <c r="D156" s="519" t="s">
        <v>14</v>
      </c>
      <c r="E156" s="521">
        <v>2892.192</v>
      </c>
      <c r="F156" s="520">
        <v>2740.3430043931012</v>
      </c>
      <c r="G156" s="520">
        <f>G157+G163</f>
        <v>3099.2150000000001</v>
      </c>
      <c r="H156" s="955">
        <f t="shared" si="23"/>
        <v>358.87199560689896</v>
      </c>
      <c r="I156" s="956">
        <f t="shared" si="24"/>
        <v>0.13095878692250706</v>
      </c>
      <c r="J156" s="955">
        <f t="shared" si="25"/>
        <v>207.02300000000014</v>
      </c>
      <c r="K156" s="956">
        <f t="shared" si="26"/>
        <v>7.1579964262400333E-2</v>
      </c>
      <c r="L156" s="522" t="e">
        <f>E156+'Март 2013'!L156</f>
        <v>#REF!</v>
      </c>
      <c r="M156" s="522" t="e">
        <f>F156+'Март 2013'!M156</f>
        <v>#REF!</v>
      </c>
      <c r="N156" s="522" t="e">
        <f>G156+'Март 2013'!N156</f>
        <v>#REF!</v>
      </c>
      <c r="O156" s="955" t="e">
        <f t="shared" si="30"/>
        <v>#REF!</v>
      </c>
      <c r="P156" s="956" t="e">
        <f t="shared" si="31"/>
        <v>#REF!</v>
      </c>
      <c r="Q156" s="955" t="e">
        <f t="shared" si="32"/>
        <v>#REF!</v>
      </c>
      <c r="R156" s="957" t="e">
        <f t="shared" si="33"/>
        <v>#REF!</v>
      </c>
    </row>
    <row r="157" spans="1:18" ht="20.100000000000001" customHeight="1">
      <c r="A157" s="1292"/>
      <c r="B157" s="1331"/>
      <c r="C157" s="1307" t="s">
        <v>15</v>
      </c>
      <c r="D157" s="978" t="s">
        <v>14</v>
      </c>
      <c r="E157" s="9">
        <v>80.046000000000006</v>
      </c>
      <c r="F157" s="9">
        <v>95.807087878646243</v>
      </c>
      <c r="G157" s="147">
        <v>244.3</v>
      </c>
      <c r="H157" s="958">
        <f t="shared" si="23"/>
        <v>148.49291212135375</v>
      </c>
      <c r="I157" s="959">
        <f t="shared" si="24"/>
        <v>1.549915725540493</v>
      </c>
      <c r="J157" s="958">
        <f t="shared" si="25"/>
        <v>164.25400000000002</v>
      </c>
      <c r="K157" s="960">
        <f t="shared" si="26"/>
        <v>2.0519951028158809</v>
      </c>
      <c r="L157" s="13" t="e">
        <f>E157+'Март 2013'!L157</f>
        <v>#REF!</v>
      </c>
      <c r="M157" s="13" t="e">
        <f>F157+'Март 2013'!M157</f>
        <v>#REF!</v>
      </c>
      <c r="N157" s="13" t="e">
        <f>G157+'Март 2013'!N157</f>
        <v>#REF!</v>
      </c>
      <c r="O157" s="958" t="e">
        <f t="shared" si="30"/>
        <v>#REF!</v>
      </c>
      <c r="P157" s="959" t="e">
        <f t="shared" si="31"/>
        <v>#REF!</v>
      </c>
      <c r="Q157" s="958" t="e">
        <f t="shared" si="32"/>
        <v>#REF!</v>
      </c>
      <c r="R157" s="961" t="e">
        <f t="shared" si="33"/>
        <v>#REF!</v>
      </c>
    </row>
    <row r="158" spans="1:18" ht="20.100000000000001" customHeight="1">
      <c r="A158" s="1292"/>
      <c r="B158" s="1331"/>
      <c r="C158" s="1308"/>
      <c r="D158" s="978" t="s">
        <v>16</v>
      </c>
      <c r="E158" s="11">
        <f>E157/E156</f>
        <v>2.7676585786835732E-2</v>
      </c>
      <c r="F158" s="11">
        <f>F157/F156</f>
        <v>3.4961713816502496E-2</v>
      </c>
      <c r="G158" s="970">
        <f>G157/G156</f>
        <v>7.8826412494776898E-2</v>
      </c>
      <c r="H158" s="962"/>
      <c r="I158" s="963">
        <f>G158-F158</f>
        <v>4.3864698678274402E-2</v>
      </c>
      <c r="J158" s="964"/>
      <c r="K158" s="963">
        <f>G158-E158</f>
        <v>5.1149826707941166E-2</v>
      </c>
      <c r="L158" s="19" t="e">
        <f>L157/L156</f>
        <v>#REF!</v>
      </c>
      <c r="M158" s="11" t="e">
        <f>M157/M156</f>
        <v>#REF!</v>
      </c>
      <c r="N158" s="11" t="e">
        <f>N157/N156</f>
        <v>#REF!</v>
      </c>
      <c r="O158" s="962"/>
      <c r="P158" s="963" t="e">
        <f>N158-M158</f>
        <v>#REF!</v>
      </c>
      <c r="Q158" s="964"/>
      <c r="R158" s="965" t="e">
        <f>N158-L158</f>
        <v>#REF!</v>
      </c>
    </row>
    <row r="159" spans="1:18" ht="20.100000000000001" hidden="1" customHeight="1">
      <c r="A159" s="1292"/>
      <c r="B159" s="1331"/>
      <c r="C159" s="1307" t="s">
        <v>17</v>
      </c>
      <c r="D159" s="978" t="s">
        <v>14</v>
      </c>
      <c r="E159" s="9">
        <v>159.24799999999999</v>
      </c>
      <c r="F159" s="9">
        <v>83.138739145933897</v>
      </c>
      <c r="G159" s="9">
        <f>F160*G156</f>
        <v>94.026487570752153</v>
      </c>
      <c r="H159" s="958">
        <f t="shared" si="23"/>
        <v>10.887748424818255</v>
      </c>
      <c r="I159" s="959">
        <f t="shared" si="24"/>
        <v>0.13095878692250709</v>
      </c>
      <c r="J159" s="958">
        <f t="shared" si="25"/>
        <v>-65.221512429247838</v>
      </c>
      <c r="K159" s="959">
        <f t="shared" si="26"/>
        <v>-0.40955938177715162</v>
      </c>
      <c r="L159" s="18" t="e">
        <f>E159+'Март 2013'!L159</f>
        <v>#REF!</v>
      </c>
      <c r="M159" s="13" t="e">
        <f>F159+'Март 2013'!M159</f>
        <v>#REF!</v>
      </c>
      <c r="N159" s="13" t="e">
        <f>G159+'Март 2013'!N159</f>
        <v>#REF!</v>
      </c>
      <c r="O159" s="958" t="e">
        <f t="shared" si="30"/>
        <v>#REF!</v>
      </c>
      <c r="P159" s="959" t="e">
        <f t="shared" si="31"/>
        <v>#REF!</v>
      </c>
      <c r="Q159" s="958" t="e">
        <f t="shared" si="32"/>
        <v>#REF!</v>
      </c>
      <c r="R159" s="961" t="e">
        <f t="shared" si="33"/>
        <v>#REF!</v>
      </c>
    </row>
    <row r="160" spans="1:18" ht="20.100000000000001" hidden="1" customHeight="1">
      <c r="A160" s="1292"/>
      <c r="B160" s="1331"/>
      <c r="C160" s="1308"/>
      <c r="D160" s="978" t="s">
        <v>16</v>
      </c>
      <c r="E160" s="11">
        <f>E159/E156</f>
        <v>5.5061351390225818E-2</v>
      </c>
      <c r="F160" s="11">
        <f>F159/F156</f>
        <v>3.0338807591842498E-2</v>
      </c>
      <c r="G160" s="11">
        <f>G159/G156</f>
        <v>3.0338807591842498E-2</v>
      </c>
      <c r="H160" s="958">
        <f t="shared" si="23"/>
        <v>0</v>
      </c>
      <c r="I160" s="959">
        <f t="shared" si="24"/>
        <v>0</v>
      </c>
      <c r="J160" s="958">
        <f t="shared" si="25"/>
        <v>-2.4722543798383321E-2</v>
      </c>
      <c r="K160" s="959">
        <f t="shared" si="26"/>
        <v>-0.44899994595432191</v>
      </c>
      <c r="L160" s="19" t="e">
        <f>L159/L156</f>
        <v>#REF!</v>
      </c>
      <c r="M160" s="11" t="e">
        <f>M159/M156</f>
        <v>#REF!</v>
      </c>
      <c r="N160" s="11" t="e">
        <f>N159/N156</f>
        <v>#REF!</v>
      </c>
      <c r="O160" s="958" t="e">
        <f t="shared" si="30"/>
        <v>#REF!</v>
      </c>
      <c r="P160" s="959" t="e">
        <f t="shared" si="31"/>
        <v>#REF!</v>
      </c>
      <c r="Q160" s="958" t="e">
        <f t="shared" si="32"/>
        <v>#REF!</v>
      </c>
      <c r="R160" s="961" t="e">
        <f t="shared" si="33"/>
        <v>#REF!</v>
      </c>
    </row>
    <row r="161" spans="1:22" ht="20.100000000000001" hidden="1" customHeight="1">
      <c r="A161" s="1292"/>
      <c r="B161" s="1331"/>
      <c r="C161" s="1307" t="s">
        <v>18</v>
      </c>
      <c r="D161" s="978" t="s">
        <v>14</v>
      </c>
      <c r="E161" s="9">
        <f>E157-E159</f>
        <v>-79.201999999999984</v>
      </c>
      <c r="F161" s="9">
        <f>F157-F159</f>
        <v>12.668348732712346</v>
      </c>
      <c r="G161" s="9">
        <f>G157-G159</f>
        <v>150.27351242924786</v>
      </c>
      <c r="H161" s="958">
        <f t="shared" si="23"/>
        <v>137.6051636965355</v>
      </c>
      <c r="I161" s="959">
        <f t="shared" si="24"/>
        <v>10.862123122740533</v>
      </c>
      <c r="J161" s="958">
        <f t="shared" si="25"/>
        <v>229.47551242924783</v>
      </c>
      <c r="K161" s="959">
        <f t="shared" si="26"/>
        <v>-2.8973449209520954</v>
      </c>
      <c r="L161" s="18" t="e">
        <f>E161+'Март 2013'!L161</f>
        <v>#REF!</v>
      </c>
      <c r="M161" s="13" t="e">
        <f>F161+'Март 2013'!M161</f>
        <v>#REF!</v>
      </c>
      <c r="N161" s="13" t="e">
        <f>G161+'Март 2013'!N161</f>
        <v>#REF!</v>
      </c>
      <c r="O161" s="958" t="e">
        <f t="shared" si="30"/>
        <v>#REF!</v>
      </c>
      <c r="P161" s="959" t="e">
        <f t="shared" si="31"/>
        <v>#REF!</v>
      </c>
      <c r="Q161" s="958" t="e">
        <f t="shared" si="32"/>
        <v>#REF!</v>
      </c>
      <c r="R161" s="961" t="e">
        <f t="shared" si="33"/>
        <v>#REF!</v>
      </c>
    </row>
    <row r="162" spans="1:22" ht="20.100000000000001" hidden="1" customHeight="1">
      <c r="A162" s="1292"/>
      <c r="B162" s="1331"/>
      <c r="C162" s="1308"/>
      <c r="D162" s="978" t="s">
        <v>16</v>
      </c>
      <c r="E162" s="11">
        <f>E161/E156</f>
        <v>-2.7384765603390086E-2</v>
      </c>
      <c r="F162" s="11">
        <f>F161/F156</f>
        <v>4.6229062246599976E-3</v>
      </c>
      <c r="G162" s="11">
        <f>G161/G156</f>
        <v>4.8487604902934404E-2</v>
      </c>
      <c r="H162" s="958">
        <f t="shared" si="23"/>
        <v>4.3864698678274409E-2</v>
      </c>
      <c r="I162" s="959">
        <f t="shared" si="24"/>
        <v>9.4885547200344824</v>
      </c>
      <c r="J162" s="958">
        <f t="shared" si="25"/>
        <v>7.5872370506324491E-2</v>
      </c>
      <c r="K162" s="959">
        <f t="shared" si="26"/>
        <v>-2.7706050730969887</v>
      </c>
      <c r="L162" s="19" t="e">
        <f>L161/L156</f>
        <v>#REF!</v>
      </c>
      <c r="M162" s="11" t="e">
        <f>M161/M156</f>
        <v>#REF!</v>
      </c>
      <c r="N162" s="11" t="e">
        <f>N161/N156</f>
        <v>#REF!</v>
      </c>
      <c r="O162" s="958" t="e">
        <f t="shared" si="30"/>
        <v>#REF!</v>
      </c>
      <c r="P162" s="959" t="e">
        <f t="shared" si="31"/>
        <v>#REF!</v>
      </c>
      <c r="Q162" s="958" t="e">
        <f t="shared" si="32"/>
        <v>#REF!</v>
      </c>
      <c r="R162" s="961" t="e">
        <f t="shared" si="33"/>
        <v>#REF!</v>
      </c>
    </row>
    <row r="163" spans="1:22" ht="30.75" customHeight="1">
      <c r="A163" s="1292"/>
      <c r="B163" s="1331"/>
      <c r="C163" s="513" t="s">
        <v>111</v>
      </c>
      <c r="D163" s="980" t="s">
        <v>14</v>
      </c>
      <c r="E163" s="613">
        <f>E156-E157</f>
        <v>2812.1460000000002</v>
      </c>
      <c r="F163" s="613">
        <f>F156-F157</f>
        <v>2644.535916514455</v>
      </c>
      <c r="G163" s="613">
        <f>G164+G165</f>
        <v>2854.915</v>
      </c>
      <c r="H163" s="958">
        <f t="shared" si="23"/>
        <v>210.37908348554492</v>
      </c>
      <c r="I163" s="959">
        <f t="shared" si="24"/>
        <v>7.9552363865350056E-2</v>
      </c>
      <c r="J163" s="958">
        <f t="shared" si="25"/>
        <v>42.768999999999778</v>
      </c>
      <c r="K163" s="959">
        <f t="shared" si="26"/>
        <v>1.520866982013017E-2</v>
      </c>
      <c r="L163" s="515" t="e">
        <f>L156-L157</f>
        <v>#REF!</v>
      </c>
      <c r="M163" s="514" t="e">
        <f>M156-M157</f>
        <v>#REF!</v>
      </c>
      <c r="N163" s="514" t="e">
        <f>N156-N157</f>
        <v>#REF!</v>
      </c>
      <c r="O163" s="958" t="e">
        <f t="shared" si="30"/>
        <v>#REF!</v>
      </c>
      <c r="P163" s="959" t="e">
        <f t="shared" si="31"/>
        <v>#REF!</v>
      </c>
      <c r="Q163" s="958" t="e">
        <f t="shared" si="32"/>
        <v>#REF!</v>
      </c>
      <c r="R163" s="961" t="e">
        <f t="shared" si="33"/>
        <v>#REF!</v>
      </c>
    </row>
    <row r="164" spans="1:22" ht="20.100000000000001" customHeight="1">
      <c r="A164" s="1292"/>
      <c r="B164" s="1331"/>
      <c r="C164" s="518" t="s">
        <v>104</v>
      </c>
      <c r="D164" s="978" t="s">
        <v>14</v>
      </c>
      <c r="E164" s="233">
        <v>0</v>
      </c>
      <c r="F164" s="233">
        <v>0</v>
      </c>
      <c r="G164" s="952">
        <v>0</v>
      </c>
      <c r="H164" s="958">
        <f t="shared" si="23"/>
        <v>0</v>
      </c>
      <c r="I164" s="959" t="str">
        <f t="shared" si="24"/>
        <v xml:space="preserve"> </v>
      </c>
      <c r="J164" s="958">
        <f t="shared" si="25"/>
        <v>0</v>
      </c>
      <c r="K164" s="959" t="str">
        <f t="shared" si="26"/>
        <v xml:space="preserve"> </v>
      </c>
      <c r="L164" s="516" t="e">
        <f>E164+'Март 2013'!L164</f>
        <v>#REF!</v>
      </c>
      <c r="M164" s="516" t="e">
        <f>F164+'Март 2013'!M164</f>
        <v>#REF!</v>
      </c>
      <c r="N164" s="516" t="e">
        <f>G164+'Март 2013'!N164</f>
        <v>#REF!</v>
      </c>
      <c r="O164" s="958" t="e">
        <f t="shared" si="30"/>
        <v>#REF!</v>
      </c>
      <c r="P164" s="959" t="e">
        <f t="shared" si="31"/>
        <v>#REF!</v>
      </c>
      <c r="Q164" s="958" t="e">
        <f t="shared" si="32"/>
        <v>#REF!</v>
      </c>
      <c r="R164" s="961" t="e">
        <f t="shared" si="33"/>
        <v>#REF!</v>
      </c>
    </row>
    <row r="165" spans="1:22" ht="33.75" customHeight="1" thickBot="1">
      <c r="A165" s="1293"/>
      <c r="B165" s="1332"/>
      <c r="C165" s="525" t="s">
        <v>106</v>
      </c>
      <c r="D165" s="526" t="s">
        <v>14</v>
      </c>
      <c r="E165" s="611">
        <f>E163-E164</f>
        <v>2812.1460000000002</v>
      </c>
      <c r="F165" s="611">
        <f>F163-F164</f>
        <v>2644.535916514455</v>
      </c>
      <c r="G165" s="611">
        <v>2854.915</v>
      </c>
      <c r="H165" s="966">
        <f t="shared" si="23"/>
        <v>210.37908348554492</v>
      </c>
      <c r="I165" s="967">
        <f t="shared" si="24"/>
        <v>7.9552363865350056E-2</v>
      </c>
      <c r="J165" s="966">
        <f t="shared" si="25"/>
        <v>42.768999999999778</v>
      </c>
      <c r="K165" s="967">
        <f t="shared" si="26"/>
        <v>1.520866982013017E-2</v>
      </c>
      <c r="L165" s="527" t="e">
        <f>E165+'Март 2013'!L165</f>
        <v>#REF!</v>
      </c>
      <c r="M165" s="527" t="e">
        <f>F165+'Март 2013'!M165</f>
        <v>#REF!</v>
      </c>
      <c r="N165" s="527" t="e">
        <f>G165+'Март 2013'!N165</f>
        <v>#REF!</v>
      </c>
      <c r="O165" s="966" t="e">
        <f t="shared" si="30"/>
        <v>#REF!</v>
      </c>
      <c r="P165" s="967" t="e">
        <f t="shared" si="31"/>
        <v>#REF!</v>
      </c>
      <c r="Q165" s="966" t="e">
        <f t="shared" si="32"/>
        <v>#REF!</v>
      </c>
      <c r="R165" s="968" t="e">
        <f t="shared" si="33"/>
        <v>#REF!</v>
      </c>
    </row>
    <row r="166" spans="1:22" ht="20.100000000000001" customHeight="1">
      <c r="A166" s="1291">
        <v>14</v>
      </c>
      <c r="B166" s="1330" t="s">
        <v>25</v>
      </c>
      <c r="C166" s="519" t="s">
        <v>19</v>
      </c>
      <c r="D166" s="519" t="s">
        <v>14</v>
      </c>
      <c r="E166" s="521">
        <v>3848.9001689999996</v>
      </c>
      <c r="F166" s="520">
        <v>3823.9651672702657</v>
      </c>
      <c r="G166" s="520">
        <f>G167+G173</f>
        <v>3781.42</v>
      </c>
      <c r="H166" s="955">
        <f t="shared" si="23"/>
        <v>-42.545167270265665</v>
      </c>
      <c r="I166" s="956">
        <f t="shared" si="24"/>
        <v>-1.1125929606894536E-2</v>
      </c>
      <c r="J166" s="955">
        <f t="shared" si="25"/>
        <v>-67.480168999999478</v>
      </c>
      <c r="K166" s="956">
        <f t="shared" si="26"/>
        <v>-1.7532325089515587E-2</v>
      </c>
      <c r="L166" s="522" t="e">
        <f>E166+'Март 2013'!L166</f>
        <v>#REF!</v>
      </c>
      <c r="M166" s="522" t="e">
        <f>F166+'Март 2013'!M166</f>
        <v>#REF!</v>
      </c>
      <c r="N166" s="522" t="e">
        <f>G166+'Март 2013'!N166</f>
        <v>#REF!</v>
      </c>
      <c r="O166" s="955" t="e">
        <f t="shared" si="30"/>
        <v>#REF!</v>
      </c>
      <c r="P166" s="956" t="e">
        <f t="shared" si="31"/>
        <v>#REF!</v>
      </c>
      <c r="Q166" s="955" t="e">
        <f t="shared" si="32"/>
        <v>#REF!</v>
      </c>
      <c r="R166" s="957" t="e">
        <f t="shared" si="33"/>
        <v>#REF!</v>
      </c>
    </row>
    <row r="167" spans="1:22" ht="20.100000000000001" customHeight="1">
      <c r="A167" s="1292"/>
      <c r="B167" s="1331"/>
      <c r="C167" s="1307" t="s">
        <v>15</v>
      </c>
      <c r="D167" s="978" t="s">
        <v>14</v>
      </c>
      <c r="E167" s="9">
        <v>673.45399999999995</v>
      </c>
      <c r="F167" s="9">
        <v>648.51899827026591</v>
      </c>
      <c r="G167" s="147">
        <v>405.55700000000002</v>
      </c>
      <c r="H167" s="958">
        <f t="shared" si="23"/>
        <v>-242.96199827026589</v>
      </c>
      <c r="I167" s="959">
        <f t="shared" si="24"/>
        <v>-0.3746412964281628</v>
      </c>
      <c r="J167" s="958">
        <f t="shared" si="25"/>
        <v>-267.89699999999993</v>
      </c>
      <c r="K167" s="960">
        <f t="shared" si="26"/>
        <v>-0.39779554357090458</v>
      </c>
      <c r="L167" s="13" t="e">
        <f>E167+'Март 2013'!L167</f>
        <v>#REF!</v>
      </c>
      <c r="M167" s="13" t="e">
        <f>F167+'Март 2013'!M167</f>
        <v>#REF!</v>
      </c>
      <c r="N167" s="13" t="e">
        <f>G167+'Март 2013'!N167</f>
        <v>#REF!</v>
      </c>
      <c r="O167" s="958" t="e">
        <f t="shared" si="30"/>
        <v>#REF!</v>
      </c>
      <c r="P167" s="959" t="e">
        <f t="shared" si="31"/>
        <v>#REF!</v>
      </c>
      <c r="Q167" s="958" t="e">
        <f t="shared" si="32"/>
        <v>#REF!</v>
      </c>
      <c r="R167" s="961" t="e">
        <f t="shared" si="33"/>
        <v>#REF!</v>
      </c>
    </row>
    <row r="168" spans="1:22" ht="20.100000000000001" customHeight="1">
      <c r="A168" s="1292"/>
      <c r="B168" s="1331"/>
      <c r="C168" s="1308"/>
      <c r="D168" s="978" t="s">
        <v>16</v>
      </c>
      <c r="E168" s="11">
        <f>E167/E166</f>
        <v>0.17497310151719864</v>
      </c>
      <c r="F168" s="11">
        <f>F167/F166</f>
        <v>0.16959333307243765</v>
      </c>
      <c r="G168" s="11">
        <f>G167/G166</f>
        <v>0.10724992198697844</v>
      </c>
      <c r="H168" s="962"/>
      <c r="I168" s="963">
        <f>G168-F168</f>
        <v>-6.2343411085459211E-2</v>
      </c>
      <c r="J168" s="964"/>
      <c r="K168" s="963">
        <f>G168-E168</f>
        <v>-6.7723179530220196E-2</v>
      </c>
      <c r="L168" s="19" t="e">
        <f>L167/L166</f>
        <v>#REF!</v>
      </c>
      <c r="M168" s="11" t="e">
        <f>M167/M166</f>
        <v>#REF!</v>
      </c>
      <c r="N168" s="11" t="e">
        <f>N167/N166</f>
        <v>#REF!</v>
      </c>
      <c r="O168" s="962"/>
      <c r="P168" s="963" t="e">
        <f>N168-M168</f>
        <v>#REF!</v>
      </c>
      <c r="Q168" s="964"/>
      <c r="R168" s="965" t="e">
        <f>N168-L168</f>
        <v>#REF!</v>
      </c>
    </row>
    <row r="169" spans="1:22" ht="20.100000000000001" hidden="1" customHeight="1">
      <c r="A169" s="1292"/>
      <c r="B169" s="1331"/>
      <c r="C169" s="1307" t="s">
        <v>17</v>
      </c>
      <c r="D169" s="978" t="s">
        <v>14</v>
      </c>
      <c r="E169" s="9">
        <v>456.233</v>
      </c>
      <c r="F169" s="9">
        <v>562.76683721634322</v>
      </c>
      <c r="G169" s="9">
        <f>F170*G166</f>
        <v>556.5055330003795</v>
      </c>
      <c r="H169" s="958">
        <f t="shared" si="23"/>
        <v>-6.2613042159637189</v>
      </c>
      <c r="I169" s="959">
        <f t="shared" si="24"/>
        <v>-1.112592960689455E-2</v>
      </c>
      <c r="J169" s="958">
        <f t="shared" si="25"/>
        <v>100.2725330003795</v>
      </c>
      <c r="K169" s="959">
        <f t="shared" si="26"/>
        <v>0.21978360399265176</v>
      </c>
      <c r="L169" s="18" t="e">
        <f>E169+'Март 2013'!L169</f>
        <v>#REF!</v>
      </c>
      <c r="M169" s="13" t="e">
        <f>F169+'Март 2013'!M169</f>
        <v>#REF!</v>
      </c>
      <c r="N169" s="13" t="e">
        <f>G169+'Март 2013'!N169</f>
        <v>#REF!</v>
      </c>
      <c r="O169" s="958" t="e">
        <f t="shared" si="30"/>
        <v>#REF!</v>
      </c>
      <c r="P169" s="959" t="e">
        <f t="shared" si="31"/>
        <v>#REF!</v>
      </c>
      <c r="Q169" s="958" t="e">
        <f t="shared" si="32"/>
        <v>#REF!</v>
      </c>
      <c r="R169" s="961" t="e">
        <f t="shared" si="33"/>
        <v>#REF!</v>
      </c>
    </row>
    <row r="170" spans="1:22" ht="20.100000000000001" hidden="1" customHeight="1">
      <c r="A170" s="1292"/>
      <c r="B170" s="1331"/>
      <c r="C170" s="1308"/>
      <c r="D170" s="978" t="s">
        <v>16</v>
      </c>
      <c r="E170" s="11">
        <f>E169/E166</f>
        <v>0.11853594013027778</v>
      </c>
      <c r="F170" s="11">
        <f>F169/F166</f>
        <v>0.14716840049515248</v>
      </c>
      <c r="G170" s="11">
        <f>G169/G166</f>
        <v>0.14716840049515248</v>
      </c>
      <c r="H170" s="958">
        <f t="shared" si="23"/>
        <v>0</v>
      </c>
      <c r="I170" s="959">
        <f t="shared" si="24"/>
        <v>0</v>
      </c>
      <c r="J170" s="958">
        <f t="shared" si="25"/>
        <v>2.8632460364874698E-2</v>
      </c>
      <c r="K170" s="959">
        <f t="shared" si="26"/>
        <v>0.2415508775937997</v>
      </c>
      <c r="L170" s="19" t="e">
        <f>L169/L166</f>
        <v>#REF!</v>
      </c>
      <c r="M170" s="11" t="e">
        <f>M169/M166</f>
        <v>#REF!</v>
      </c>
      <c r="N170" s="11" t="e">
        <f>N169/N166</f>
        <v>#REF!</v>
      </c>
      <c r="O170" s="958" t="e">
        <f t="shared" si="30"/>
        <v>#REF!</v>
      </c>
      <c r="P170" s="959" t="e">
        <f t="shared" si="31"/>
        <v>#REF!</v>
      </c>
      <c r="Q170" s="958" t="e">
        <f t="shared" si="32"/>
        <v>#REF!</v>
      </c>
      <c r="R170" s="961" t="e">
        <f t="shared" si="33"/>
        <v>#REF!</v>
      </c>
    </row>
    <row r="171" spans="1:22" ht="20.100000000000001" hidden="1" customHeight="1">
      <c r="A171" s="1292"/>
      <c r="B171" s="1331"/>
      <c r="C171" s="1307" t="s">
        <v>18</v>
      </c>
      <c r="D171" s="978" t="s">
        <v>14</v>
      </c>
      <c r="E171" s="9">
        <f>E167-E169</f>
        <v>217.22099999999995</v>
      </c>
      <c r="F171" s="9">
        <f>F167-F169</f>
        <v>85.752161053922691</v>
      </c>
      <c r="G171" s="9">
        <f>G167-G169</f>
        <v>-150.94853300037948</v>
      </c>
      <c r="H171" s="958">
        <f t="shared" si="23"/>
        <v>-236.70069405430218</v>
      </c>
      <c r="I171" s="959">
        <f t="shared" si="24"/>
        <v>-2.7602883839330881</v>
      </c>
      <c r="J171" s="958">
        <f t="shared" si="25"/>
        <v>-368.16953300037943</v>
      </c>
      <c r="K171" s="959">
        <f t="shared" si="26"/>
        <v>-1.6949076424488403</v>
      </c>
      <c r="L171" s="18" t="e">
        <f>E171+'Март 2013'!L171</f>
        <v>#REF!</v>
      </c>
      <c r="M171" s="13" t="e">
        <f>F171+'Март 2013'!M171</f>
        <v>#REF!</v>
      </c>
      <c r="N171" s="13" t="e">
        <f>G171+'Март 2013'!N171</f>
        <v>#REF!</v>
      </c>
      <c r="O171" s="958" t="e">
        <f t="shared" si="30"/>
        <v>#REF!</v>
      </c>
      <c r="P171" s="959" t="e">
        <f t="shared" si="31"/>
        <v>#REF!</v>
      </c>
      <c r="Q171" s="958" t="e">
        <f t="shared" si="32"/>
        <v>#REF!</v>
      </c>
      <c r="R171" s="961" t="e">
        <f t="shared" si="33"/>
        <v>#REF!</v>
      </c>
    </row>
    <row r="172" spans="1:22" ht="20.100000000000001" hidden="1" customHeight="1">
      <c r="A172" s="1292"/>
      <c r="B172" s="1331"/>
      <c r="C172" s="1308"/>
      <c r="D172" s="978" t="s">
        <v>16</v>
      </c>
      <c r="E172" s="11">
        <f>E171/E166</f>
        <v>5.6437161386920863E-2</v>
      </c>
      <c r="F172" s="11">
        <f>F171/F166</f>
        <v>2.2424932577285162E-2</v>
      </c>
      <c r="G172" s="11">
        <f>G171/G166</f>
        <v>-3.9918478508174038E-2</v>
      </c>
      <c r="H172" s="958">
        <f t="shared" si="23"/>
        <v>-6.2343411085459197E-2</v>
      </c>
      <c r="I172" s="959">
        <f t="shared" si="24"/>
        <v>-2.7800935797955786</v>
      </c>
      <c r="J172" s="958">
        <f t="shared" si="25"/>
        <v>-9.6355639895094908E-2</v>
      </c>
      <c r="K172" s="959">
        <f t="shared" si="26"/>
        <v>-1.7073084033142927</v>
      </c>
      <c r="L172" s="19" t="e">
        <f>L171/L166</f>
        <v>#REF!</v>
      </c>
      <c r="M172" s="11" t="e">
        <f>M171/M166</f>
        <v>#REF!</v>
      </c>
      <c r="N172" s="11" t="e">
        <f>N171/N166</f>
        <v>#REF!</v>
      </c>
      <c r="O172" s="958" t="e">
        <f t="shared" si="30"/>
        <v>#REF!</v>
      </c>
      <c r="P172" s="959" t="e">
        <f t="shared" si="31"/>
        <v>#REF!</v>
      </c>
      <c r="Q172" s="958" t="e">
        <f t="shared" si="32"/>
        <v>#REF!</v>
      </c>
      <c r="R172" s="961" t="e">
        <f t="shared" si="33"/>
        <v>#REF!</v>
      </c>
    </row>
    <row r="173" spans="1:22" ht="30.75" customHeight="1">
      <c r="A173" s="1292"/>
      <c r="B173" s="1331"/>
      <c r="C173" s="513" t="s">
        <v>111</v>
      </c>
      <c r="D173" s="980" t="s">
        <v>14</v>
      </c>
      <c r="E173" s="613">
        <f>E166-E167</f>
        <v>3175.4461689999998</v>
      </c>
      <c r="F173" s="613">
        <f>F166-F167</f>
        <v>3175.4461689999998</v>
      </c>
      <c r="G173" s="613">
        <f>G174+G175</f>
        <v>3375.8629999999998</v>
      </c>
      <c r="H173" s="958">
        <f t="shared" si="23"/>
        <v>200.416831</v>
      </c>
      <c r="I173" s="959">
        <f t="shared" si="24"/>
        <v>6.3114542125308509E-2</v>
      </c>
      <c r="J173" s="958">
        <f t="shared" si="25"/>
        <v>200.416831</v>
      </c>
      <c r="K173" s="959">
        <f t="shared" si="26"/>
        <v>6.3114542125308509E-2</v>
      </c>
      <c r="L173" s="515" t="e">
        <f>L166-L167</f>
        <v>#REF!</v>
      </c>
      <c r="M173" s="514" t="e">
        <f>M166-M167</f>
        <v>#REF!</v>
      </c>
      <c r="N173" s="514" t="e">
        <f>N166-N167</f>
        <v>#REF!</v>
      </c>
      <c r="O173" s="958" t="e">
        <f t="shared" si="30"/>
        <v>#REF!</v>
      </c>
      <c r="P173" s="959" t="e">
        <f t="shared" si="31"/>
        <v>#REF!</v>
      </c>
      <c r="Q173" s="958" t="e">
        <f t="shared" si="32"/>
        <v>#REF!</v>
      </c>
      <c r="R173" s="961" t="e">
        <f t="shared" si="33"/>
        <v>#REF!</v>
      </c>
    </row>
    <row r="174" spans="1:22" ht="20.100000000000001" customHeight="1">
      <c r="A174" s="1292"/>
      <c r="B174" s="1331"/>
      <c r="C174" s="518" t="s">
        <v>104</v>
      </c>
      <c r="D174" s="978" t="s">
        <v>14</v>
      </c>
      <c r="E174" s="233">
        <v>0</v>
      </c>
      <c r="F174" s="233">
        <v>0</v>
      </c>
      <c r="G174" s="952">
        <v>0</v>
      </c>
      <c r="H174" s="958">
        <f>G174-F174</f>
        <v>0</v>
      </c>
      <c r="I174" s="959" t="str">
        <f t="shared" si="24"/>
        <v xml:space="preserve"> </v>
      </c>
      <c r="J174" s="958">
        <f t="shared" si="25"/>
        <v>0</v>
      </c>
      <c r="K174" s="959" t="str">
        <f t="shared" si="26"/>
        <v xml:space="preserve"> </v>
      </c>
      <c r="L174" s="516" t="e">
        <f>E174+'Март 2013'!L174</f>
        <v>#REF!</v>
      </c>
      <c r="M174" s="516" t="e">
        <f>F174+'Март 2013'!M174</f>
        <v>#REF!</v>
      </c>
      <c r="N174" s="516" t="e">
        <f>G174+'Март 2013'!N174</f>
        <v>#REF!</v>
      </c>
      <c r="O174" s="958" t="e">
        <f t="shared" si="30"/>
        <v>#REF!</v>
      </c>
      <c r="P174" s="959" t="e">
        <f t="shared" si="31"/>
        <v>#REF!</v>
      </c>
      <c r="Q174" s="958" t="e">
        <f t="shared" si="32"/>
        <v>#REF!</v>
      </c>
      <c r="R174" s="961" t="e">
        <f t="shared" si="33"/>
        <v>#REF!</v>
      </c>
    </row>
    <row r="175" spans="1:22" ht="33.75" customHeight="1" thickBot="1">
      <c r="A175" s="1293"/>
      <c r="B175" s="1332"/>
      <c r="C175" s="525" t="s">
        <v>106</v>
      </c>
      <c r="D175" s="526" t="s">
        <v>14</v>
      </c>
      <c r="E175" s="611">
        <f>E173-E174</f>
        <v>3175.4461689999998</v>
      </c>
      <c r="F175" s="611">
        <f>F173-F174</f>
        <v>3175.4461689999998</v>
      </c>
      <c r="G175" s="611">
        <v>3375.8629999999998</v>
      </c>
      <c r="H175" s="966">
        <f t="shared" si="23"/>
        <v>200.416831</v>
      </c>
      <c r="I175" s="967">
        <f t="shared" si="24"/>
        <v>6.3114542125308509E-2</v>
      </c>
      <c r="J175" s="966">
        <f t="shared" si="25"/>
        <v>200.416831</v>
      </c>
      <c r="K175" s="967">
        <f t="shared" si="26"/>
        <v>6.3114542125308509E-2</v>
      </c>
      <c r="L175" s="527" t="e">
        <f>E175+'Март 2013'!L175</f>
        <v>#REF!</v>
      </c>
      <c r="M175" s="527" t="e">
        <f>F175+'Март 2013'!M175</f>
        <v>#REF!</v>
      </c>
      <c r="N175" s="527" t="e">
        <f>G175+'Март 2013'!N175</f>
        <v>#REF!</v>
      </c>
      <c r="O175" s="966" t="e">
        <f t="shared" si="30"/>
        <v>#REF!</v>
      </c>
      <c r="P175" s="967" t="e">
        <f t="shared" si="31"/>
        <v>#REF!</v>
      </c>
      <c r="Q175" s="966" t="e">
        <f t="shared" si="32"/>
        <v>#REF!</v>
      </c>
      <c r="R175" s="968" t="e">
        <f t="shared" si="33"/>
        <v>#REF!</v>
      </c>
    </row>
    <row r="176" spans="1:22" ht="20.100000000000001" customHeight="1">
      <c r="A176" s="1291"/>
      <c r="B176" s="1291" t="s">
        <v>34</v>
      </c>
      <c r="C176" s="519" t="s">
        <v>19</v>
      </c>
      <c r="D176" s="519" t="s">
        <v>14</v>
      </c>
      <c r="E176" s="521">
        <f t="shared" ref="E176:G177" si="35">E6+E16+E26+E36+E56+E66+E76+E86+E96+E106+E126+E136+E156+E166</f>
        <v>115444.25916900001</v>
      </c>
      <c r="F176" s="520">
        <f t="shared" si="35"/>
        <v>116615.80894737506</v>
      </c>
      <c r="G176" s="520">
        <f t="shared" si="35"/>
        <v>119948.79699999999</v>
      </c>
      <c r="H176" s="955">
        <f t="shared" si="23"/>
        <v>3332.9880526249326</v>
      </c>
      <c r="I176" s="956">
        <f t="shared" si="24"/>
        <v>2.8580928115235237E-2</v>
      </c>
      <c r="J176" s="955">
        <f t="shared" si="25"/>
        <v>4504.5378309999796</v>
      </c>
      <c r="K176" s="956">
        <f t="shared" si="26"/>
        <v>3.9019158366339735E-2</v>
      </c>
      <c r="L176" s="522" t="e">
        <f>E176+'Март 2013'!L176</f>
        <v>#REF!</v>
      </c>
      <c r="M176" s="522" t="e">
        <f>F176+'Март 2013'!M176</f>
        <v>#REF!</v>
      </c>
      <c r="N176" s="522" t="e">
        <f>G176+'Март 2013'!N176</f>
        <v>#REF!</v>
      </c>
      <c r="O176" s="955" t="e">
        <f t="shared" si="30"/>
        <v>#REF!</v>
      </c>
      <c r="P176" s="956" t="e">
        <f t="shared" si="31"/>
        <v>#REF!</v>
      </c>
      <c r="Q176" s="955" t="e">
        <f t="shared" si="32"/>
        <v>#REF!</v>
      </c>
      <c r="R176" s="957" t="e">
        <f t="shared" si="33"/>
        <v>#REF!</v>
      </c>
      <c r="S176" s="520">
        <v>120726.792</v>
      </c>
      <c r="T176" s="950">
        <f>G176-S176</f>
        <v>-777.9950000000099</v>
      </c>
      <c r="U176">
        <v>778.01599999999996</v>
      </c>
      <c r="V176" s="950">
        <f>T176+U176</f>
        <v>2.0999999990067408E-2</v>
      </c>
    </row>
    <row r="177" spans="1:18" ht="20.100000000000001" customHeight="1">
      <c r="A177" s="1292"/>
      <c r="B177" s="1292"/>
      <c r="C177" s="1307" t="s">
        <v>15</v>
      </c>
      <c r="D177" s="978" t="s">
        <v>14</v>
      </c>
      <c r="E177" s="9">
        <f t="shared" si="35"/>
        <v>10763.581</v>
      </c>
      <c r="F177" s="9">
        <f t="shared" si="35"/>
        <v>11887.165981021895</v>
      </c>
      <c r="G177" s="147">
        <f t="shared" si="35"/>
        <v>11983.447000000002</v>
      </c>
      <c r="H177" s="958">
        <f t="shared" ref="H177:H185" si="36">G177-F177</f>
        <v>96.281018978106658</v>
      </c>
      <c r="I177" s="959">
        <f t="shared" ref="I177:I185" si="37">IF(F177=0," ",H177/F177)</f>
        <v>8.0995772358038315E-3</v>
      </c>
      <c r="J177" s="958">
        <f t="shared" ref="J177:J185" si="38">G177-E177</f>
        <v>1219.8660000000018</v>
      </c>
      <c r="K177" s="960">
        <f t="shared" ref="K177:K185" si="39">IF(E177=0," ",J177/E177)</f>
        <v>0.1133327282063471</v>
      </c>
      <c r="L177" s="13" t="e">
        <f>E177+'Март 2013'!L177</f>
        <v>#REF!</v>
      </c>
      <c r="M177" s="13" t="e">
        <f>F177+'Март 2013'!M177</f>
        <v>#REF!</v>
      </c>
      <c r="N177" s="13" t="e">
        <f>G177+'Март 2013'!N177</f>
        <v>#REF!</v>
      </c>
      <c r="O177" s="958" t="e">
        <f t="shared" si="30"/>
        <v>#REF!</v>
      </c>
      <c r="P177" s="959" t="e">
        <f t="shared" si="31"/>
        <v>#REF!</v>
      </c>
      <c r="Q177" s="958" t="e">
        <f t="shared" si="32"/>
        <v>#REF!</v>
      </c>
      <c r="R177" s="961" t="e">
        <f t="shared" si="33"/>
        <v>#REF!</v>
      </c>
    </row>
    <row r="178" spans="1:18" ht="20.100000000000001" customHeight="1">
      <c r="A178" s="1292"/>
      <c r="B178" s="1292"/>
      <c r="C178" s="1308"/>
      <c r="D178" s="978" t="s">
        <v>16</v>
      </c>
      <c r="E178" s="11">
        <f>E177/E176</f>
        <v>9.3236173695247032E-2</v>
      </c>
      <c r="F178" s="11">
        <f>F177/F176</f>
        <v>0.10193442971686788</v>
      </c>
      <c r="G178" s="11">
        <f>G177/G176</f>
        <v>9.9904686830664946E-2</v>
      </c>
      <c r="H178" s="962"/>
      <c r="I178" s="963">
        <f>G178-F178</f>
        <v>-2.0297428862029315E-3</v>
      </c>
      <c r="J178" s="964"/>
      <c r="K178" s="963">
        <f>G178-E178</f>
        <v>6.6685131354179139E-3</v>
      </c>
      <c r="L178" s="19" t="e">
        <f>L177/L176</f>
        <v>#REF!</v>
      </c>
      <c r="M178" s="11" t="e">
        <f>M177/M176</f>
        <v>#REF!</v>
      </c>
      <c r="N178" s="11" t="e">
        <f>N177/N176</f>
        <v>#REF!</v>
      </c>
      <c r="O178" s="962"/>
      <c r="P178" s="963" t="e">
        <f>N178-M178</f>
        <v>#REF!</v>
      </c>
      <c r="Q178" s="964"/>
      <c r="R178" s="965" t="e">
        <f>N178-L178</f>
        <v>#REF!</v>
      </c>
    </row>
    <row r="179" spans="1:18" ht="20.100000000000001" hidden="1" customHeight="1">
      <c r="A179" s="1292"/>
      <c r="B179" s="1292"/>
      <c r="C179" s="1307" t="s">
        <v>17</v>
      </c>
      <c r="D179" s="978" t="s">
        <v>14</v>
      </c>
      <c r="E179" s="9">
        <f>E9+E19+E29+E39+E59+E69+E79+E89+E99+E109+E129+E139+E159+E169</f>
        <v>12900.034000000001</v>
      </c>
      <c r="F179" s="9">
        <f>F9+F19+F29+F39+F59+F69+F79+F89+F99+F109+F129+F139+F159+F169</f>
        <v>10315.353629497702</v>
      </c>
      <c r="G179" s="9">
        <f>G9+G19+G29+G39+G59+G69+G79+G89+G99+G109+G129+G139+G159+G169</f>
        <v>10613.592548977136</v>
      </c>
      <c r="H179" s="958">
        <f t="shared" si="36"/>
        <v>298.23891947943412</v>
      </c>
      <c r="I179" s="959">
        <f t="shared" si="37"/>
        <v>2.891213720745283E-2</v>
      </c>
      <c r="J179" s="958">
        <f t="shared" si="38"/>
        <v>-2286.4414510228653</v>
      </c>
      <c r="K179" s="959">
        <f t="shared" si="39"/>
        <v>-0.17724305618286471</v>
      </c>
      <c r="L179" s="18" t="e">
        <f>E179+'Март 2013'!L179</f>
        <v>#REF!</v>
      </c>
      <c r="M179" s="13" t="e">
        <f>F179+'Март 2013'!M179</f>
        <v>#REF!</v>
      </c>
      <c r="N179" s="13" t="e">
        <f>G179+'Март 2013'!N179</f>
        <v>#REF!</v>
      </c>
      <c r="O179" s="958" t="e">
        <f t="shared" si="30"/>
        <v>#REF!</v>
      </c>
      <c r="P179" s="959" t="e">
        <f t="shared" si="31"/>
        <v>#REF!</v>
      </c>
      <c r="Q179" s="958" t="e">
        <f t="shared" si="32"/>
        <v>#REF!</v>
      </c>
      <c r="R179" s="961" t="e">
        <f t="shared" si="33"/>
        <v>#REF!</v>
      </c>
    </row>
    <row r="180" spans="1:18" ht="20.100000000000001" hidden="1" customHeight="1">
      <c r="A180" s="1292"/>
      <c r="B180" s="1292"/>
      <c r="C180" s="1308"/>
      <c r="D180" s="978" t="s">
        <v>16</v>
      </c>
      <c r="E180" s="11">
        <f>E179/E176</f>
        <v>0.11174253352100871</v>
      </c>
      <c r="F180" s="11">
        <f>F179/F176</f>
        <v>8.8455876802712802E-2</v>
      </c>
      <c r="G180" s="11">
        <f>G179/G176</f>
        <v>8.8484360113900415E-2</v>
      </c>
      <c r="H180" s="958">
        <f t="shared" si="36"/>
        <v>2.8483311187613158E-5</v>
      </c>
      <c r="I180" s="959">
        <f t="shared" si="37"/>
        <v>3.2200586571699239E-4</v>
      </c>
      <c r="J180" s="958">
        <f t="shared" si="38"/>
        <v>-2.3258173407108299E-2</v>
      </c>
      <c r="K180" s="959">
        <f t="shared" si="39"/>
        <v>-0.20814073812578743</v>
      </c>
      <c r="L180" s="19" t="e">
        <f>L179/L176</f>
        <v>#REF!</v>
      </c>
      <c r="M180" s="11" t="e">
        <f>M179/M176</f>
        <v>#REF!</v>
      </c>
      <c r="N180" s="11" t="e">
        <f>N179/N176</f>
        <v>#REF!</v>
      </c>
      <c r="O180" s="958" t="e">
        <f t="shared" si="30"/>
        <v>#REF!</v>
      </c>
      <c r="P180" s="959" t="e">
        <f t="shared" si="31"/>
        <v>#REF!</v>
      </c>
      <c r="Q180" s="958" t="e">
        <f t="shared" si="32"/>
        <v>#REF!</v>
      </c>
      <c r="R180" s="961" t="e">
        <f t="shared" si="33"/>
        <v>#REF!</v>
      </c>
    </row>
    <row r="181" spans="1:18" ht="20.100000000000001" hidden="1" customHeight="1">
      <c r="A181" s="1292"/>
      <c r="B181" s="1292"/>
      <c r="C181" s="1307" t="s">
        <v>18</v>
      </c>
      <c r="D181" s="978" t="s">
        <v>14</v>
      </c>
      <c r="E181" s="9">
        <f>E11+E21+E31+E41+E61+E71+E81+E91+E101+E111+E131+E141+E161+E171</f>
        <v>-2136.4529999999995</v>
      </c>
      <c r="F181" s="9">
        <f>F11+F21+F31+F41+F61+F71+F81+F91+F101+F111+F131+F141+F161+F171</f>
        <v>1571.812351524193</v>
      </c>
      <c r="G181" s="9">
        <f>G11+G21+G31+G41+G61+G71+G81+G91+G101+G111+G131+G141+G161+G171</f>
        <v>1369.854451022866</v>
      </c>
      <c r="H181" s="958">
        <f t="shared" si="36"/>
        <v>-201.957900501327</v>
      </c>
      <c r="I181" s="959">
        <f t="shared" si="37"/>
        <v>-0.12848728431576936</v>
      </c>
      <c r="J181" s="958">
        <f t="shared" si="38"/>
        <v>3506.3074510228653</v>
      </c>
      <c r="K181" s="959">
        <f t="shared" si="39"/>
        <v>-1.6411816459444069</v>
      </c>
      <c r="L181" s="18" t="e">
        <f>E181+'Март 2013'!L181</f>
        <v>#REF!</v>
      </c>
      <c r="M181" s="13" t="e">
        <f>F181+'Март 2013'!M181</f>
        <v>#REF!</v>
      </c>
      <c r="N181" s="13" t="e">
        <f>G181+'Март 2013'!N181</f>
        <v>#REF!</v>
      </c>
      <c r="O181" s="958" t="e">
        <f t="shared" si="30"/>
        <v>#REF!</v>
      </c>
      <c r="P181" s="959" t="e">
        <f t="shared" si="31"/>
        <v>#REF!</v>
      </c>
      <c r="Q181" s="958" t="e">
        <f t="shared" si="32"/>
        <v>#REF!</v>
      </c>
      <c r="R181" s="961" t="e">
        <f t="shared" si="33"/>
        <v>#REF!</v>
      </c>
    </row>
    <row r="182" spans="1:18" ht="20.100000000000001" hidden="1" customHeight="1">
      <c r="A182" s="1292"/>
      <c r="B182" s="1292"/>
      <c r="C182" s="1308"/>
      <c r="D182" s="978" t="s">
        <v>16</v>
      </c>
      <c r="E182" s="11">
        <f>E181/E176</f>
        <v>-1.8506359825761664E-2</v>
      </c>
      <c r="F182" s="11">
        <f>F181/F176</f>
        <v>1.3478552914155071E-2</v>
      </c>
      <c r="G182" s="11">
        <f>G181/G176</f>
        <v>1.1420326716764538E-2</v>
      </c>
      <c r="H182" s="958">
        <f t="shared" si="36"/>
        <v>-2.0582261973905325E-3</v>
      </c>
      <c r="I182" s="959">
        <f t="shared" si="37"/>
        <v>-0.15270379620864191</v>
      </c>
      <c r="J182" s="958">
        <f t="shared" si="38"/>
        <v>2.9926686542526202E-2</v>
      </c>
      <c r="K182" s="959">
        <f t="shared" si="39"/>
        <v>-1.6171028135347796</v>
      </c>
      <c r="L182" s="19" t="e">
        <f>L181/L176</f>
        <v>#REF!</v>
      </c>
      <c r="M182" s="11" t="e">
        <f>M181/M176</f>
        <v>#REF!</v>
      </c>
      <c r="N182" s="11" t="e">
        <f>N181/N176</f>
        <v>#REF!</v>
      </c>
      <c r="O182" s="958" t="e">
        <f t="shared" si="30"/>
        <v>#REF!</v>
      </c>
      <c r="P182" s="959" t="e">
        <f t="shared" si="31"/>
        <v>#REF!</v>
      </c>
      <c r="Q182" s="958" t="e">
        <f t="shared" si="32"/>
        <v>#REF!</v>
      </c>
      <c r="R182" s="961" t="e">
        <f t="shared" si="33"/>
        <v>#REF!</v>
      </c>
    </row>
    <row r="183" spans="1:18" ht="30.75" customHeight="1">
      <c r="A183" s="1292"/>
      <c r="B183" s="1292"/>
      <c r="C183" s="513" t="s">
        <v>111</v>
      </c>
      <c r="D183" s="980" t="s">
        <v>14</v>
      </c>
      <c r="E183" s="613">
        <f>E13+E23+E33+E43+E63+E73+E83+E93+E103+E113+E133+E143+E163+E173</f>
        <v>104680.67816900001</v>
      </c>
      <c r="F183" s="613">
        <f t="shared" ref="F183:G185" si="40">F13+F23+F33+F43+F63+F73+F83+F93+F103+F113+F133+F143+F163+F173</f>
        <v>104728.64296635317</v>
      </c>
      <c r="G183" s="613">
        <f t="shared" si="40"/>
        <v>107965.34999999999</v>
      </c>
      <c r="H183" s="958">
        <f t="shared" si="36"/>
        <v>3236.7070336468169</v>
      </c>
      <c r="I183" s="959">
        <f t="shared" si="37"/>
        <v>3.0905652379041079E-2</v>
      </c>
      <c r="J183" s="958">
        <f t="shared" si="38"/>
        <v>3284.6718309999851</v>
      </c>
      <c r="K183" s="959">
        <f t="shared" si="39"/>
        <v>3.1378014438319751E-2</v>
      </c>
      <c r="L183" s="515" t="e">
        <f>L176-L177</f>
        <v>#REF!</v>
      </c>
      <c r="M183" s="514" t="e">
        <f>M176-M177</f>
        <v>#REF!</v>
      </c>
      <c r="N183" s="514" t="e">
        <f>N176-N177</f>
        <v>#REF!</v>
      </c>
      <c r="O183" s="958" t="e">
        <f t="shared" si="30"/>
        <v>#REF!</v>
      </c>
      <c r="P183" s="959" t="e">
        <f t="shared" si="31"/>
        <v>#REF!</v>
      </c>
      <c r="Q183" s="958" t="e">
        <f t="shared" si="32"/>
        <v>#REF!</v>
      </c>
      <c r="R183" s="961" t="e">
        <f t="shared" si="33"/>
        <v>#REF!</v>
      </c>
    </row>
    <row r="184" spans="1:18" ht="20.100000000000001" customHeight="1">
      <c r="A184" s="1292"/>
      <c r="B184" s="1292"/>
      <c r="C184" s="518" t="s">
        <v>104</v>
      </c>
      <c r="D184" s="978" t="s">
        <v>14</v>
      </c>
      <c r="E184" s="233">
        <f>E14+E24+E34+E44+E64+E74+E84+E94+E104+E114+E134+E144+E164+E174</f>
        <v>375.27500000000003</v>
      </c>
      <c r="F184" s="233">
        <f>F14+F24+F34+F44+F64+F74+F84+F94+F104+F114+F134+F144+F164+F174</f>
        <v>370.64</v>
      </c>
      <c r="G184" s="988">
        <f t="shared" si="40"/>
        <v>450.67</v>
      </c>
      <c r="H184" s="958">
        <f>G184-F184</f>
        <v>80.03000000000003</v>
      </c>
      <c r="I184" s="959">
        <f t="shared" si="37"/>
        <v>0.21592380746816325</v>
      </c>
      <c r="J184" s="958">
        <f t="shared" si="38"/>
        <v>75.394999999999982</v>
      </c>
      <c r="K184" s="959">
        <f t="shared" si="39"/>
        <v>0.2009060022650056</v>
      </c>
      <c r="L184" s="516" t="e">
        <f>E184+'Март 2013'!L184</f>
        <v>#REF!</v>
      </c>
      <c r="M184" s="516" t="e">
        <f>F184+'Март 2013'!M184</f>
        <v>#REF!</v>
      </c>
      <c r="N184" s="516" t="e">
        <f>G184+'Март 2013'!N184</f>
        <v>#REF!</v>
      </c>
      <c r="O184" s="958" t="e">
        <f t="shared" si="30"/>
        <v>#REF!</v>
      </c>
      <c r="P184" s="959" t="e">
        <f t="shared" si="31"/>
        <v>#REF!</v>
      </c>
      <c r="Q184" s="958" t="e">
        <f t="shared" si="32"/>
        <v>#REF!</v>
      </c>
      <c r="R184" s="961" t="e">
        <f t="shared" si="33"/>
        <v>#REF!</v>
      </c>
    </row>
    <row r="185" spans="1:18" ht="33.75" customHeight="1" thickBot="1">
      <c r="A185" s="1293"/>
      <c r="B185" s="1293"/>
      <c r="C185" s="525" t="s">
        <v>106</v>
      </c>
      <c r="D185" s="526" t="s">
        <v>14</v>
      </c>
      <c r="E185" s="611">
        <f>E15+E25+E35+E45+E65+E75+E85+E95+E105+E115+E135+E145+E165+E175</f>
        <v>104305.403169</v>
      </c>
      <c r="F185" s="611">
        <f t="shared" si="40"/>
        <v>104358.00296635319</v>
      </c>
      <c r="G185" s="611">
        <f t="shared" si="40"/>
        <v>107514.68</v>
      </c>
      <c r="H185" s="966">
        <f t="shared" si="36"/>
        <v>3156.6770336468035</v>
      </c>
      <c r="I185" s="967">
        <f t="shared" si="37"/>
        <v>3.0248538146754017E-2</v>
      </c>
      <c r="J185" s="966">
        <f t="shared" si="38"/>
        <v>3209.2768309999956</v>
      </c>
      <c r="K185" s="967">
        <f t="shared" si="39"/>
        <v>3.0768078483913153E-2</v>
      </c>
      <c r="L185" s="527" t="e">
        <f>E185+'Март 2013'!L185</f>
        <v>#REF!</v>
      </c>
      <c r="M185" s="527" t="e">
        <f>F185+'Март 2013'!M185</f>
        <v>#REF!</v>
      </c>
      <c r="N185" s="527" t="e">
        <f>G185+'Март 2013'!N185</f>
        <v>#REF!</v>
      </c>
      <c r="O185" s="966" t="e">
        <f t="shared" si="30"/>
        <v>#REF!</v>
      </c>
      <c r="P185" s="967" t="e">
        <f t="shared" si="31"/>
        <v>#REF!</v>
      </c>
      <c r="Q185" s="966" t="e">
        <f t="shared" si="32"/>
        <v>#REF!</v>
      </c>
      <c r="R185" s="968" t="e">
        <f t="shared" si="33"/>
        <v>#REF!</v>
      </c>
    </row>
    <row r="186" spans="1:18" hidden="1">
      <c r="B186" s="977" t="s">
        <v>35</v>
      </c>
      <c r="E186" s="16">
        <f>E176-E177</f>
        <v>104680.67816900001</v>
      </c>
      <c r="F186" s="16">
        <f>F176-F177</f>
        <v>104728.64296635316</v>
      </c>
      <c r="G186" s="16">
        <f>G176-G177</f>
        <v>107965.34999999999</v>
      </c>
      <c r="L186" s="16" t="e">
        <f>L176-L177</f>
        <v>#REF!</v>
      </c>
      <c r="M186" s="16" t="e">
        <f>M176-M177</f>
        <v>#REF!</v>
      </c>
      <c r="N186" s="16" t="e">
        <f>N176-N177</f>
        <v>#REF!</v>
      </c>
    </row>
    <row r="187" spans="1:18" hidden="1">
      <c r="E187" s="14">
        <f>E183-E186</f>
        <v>0</v>
      </c>
      <c r="F187" s="14">
        <f>F183-F186</f>
        <v>0</v>
      </c>
      <c r="G187" s="14">
        <f>G183-G186</f>
        <v>0</v>
      </c>
      <c r="L187" s="14" t="e">
        <f>L183-L186</f>
        <v>#REF!</v>
      </c>
      <c r="M187" s="14" t="e">
        <f>M183-M186</f>
        <v>#REF!</v>
      </c>
      <c r="N187" s="14" t="e">
        <f>N183-N186</f>
        <v>#REF!</v>
      </c>
    </row>
    <row r="188" spans="1:18" hidden="1"/>
    <row r="189" spans="1:18" hidden="1">
      <c r="F189" s="155" t="e">
        <f>F176-#REF!</f>
        <v>#REF!</v>
      </c>
      <c r="G189" s="6">
        <v>8843.9869999999992</v>
      </c>
    </row>
    <row r="190" spans="1:18" hidden="1">
      <c r="F190" s="155" t="e">
        <f>F177-#REF!</f>
        <v>#REF!</v>
      </c>
      <c r="G190" s="155">
        <f>G177-G189</f>
        <v>3139.4600000000028</v>
      </c>
    </row>
    <row r="191" spans="1:18" hidden="1">
      <c r="F191" s="155" t="e">
        <f>F179-#REF!</f>
        <v>#REF!</v>
      </c>
    </row>
    <row r="192" spans="1:18" hidden="1">
      <c r="F192" s="155" t="e">
        <f>F183-#REF!</f>
        <v>#REF!</v>
      </c>
    </row>
    <row r="194" spans="2:18" s="985" customFormat="1" ht="29.25" customHeight="1">
      <c r="B194" s="1348" t="s">
        <v>188</v>
      </c>
      <c r="C194" s="1348"/>
      <c r="D194" s="1348"/>
      <c r="E194" s="1348"/>
      <c r="F194" s="1348"/>
      <c r="G194" s="1348"/>
      <c r="H194" s="1348"/>
      <c r="I194" s="1348"/>
      <c r="J194" s="1348"/>
      <c r="K194" s="1348"/>
      <c r="L194" s="986"/>
      <c r="M194" s="986"/>
      <c r="N194" s="986"/>
      <c r="O194" s="987"/>
      <c r="P194" s="987"/>
      <c r="Q194" s="987"/>
      <c r="R194" s="987"/>
    </row>
    <row r="196" spans="2:18">
      <c r="E196" s="216"/>
      <c r="F196" s="216"/>
      <c r="G196" s="216"/>
      <c r="H196" s="216"/>
      <c r="J196" s="216"/>
    </row>
    <row r="197" spans="2:18">
      <c r="E197" s="216"/>
      <c r="F197" s="216"/>
      <c r="G197" s="216"/>
      <c r="J197" s="216"/>
    </row>
    <row r="198" spans="2:18">
      <c r="E198" s="216"/>
      <c r="F198" s="216"/>
      <c r="G198" s="216"/>
    </row>
    <row r="199" spans="2:18">
      <c r="E199" s="216"/>
      <c r="F199" s="216"/>
      <c r="G199" s="216"/>
    </row>
    <row r="200" spans="2:18">
      <c r="E200" s="216" t="e">
        <f>E185+'01-2021'!#REF!</f>
        <v>#REF!</v>
      </c>
      <c r="F200" s="216" t="e">
        <f>F185+'01-2021'!#REF!</f>
        <v>#REF!</v>
      </c>
      <c r="G200" s="216" t="e">
        <f>G185+'01-2021'!#REF!</f>
        <v>#REF!</v>
      </c>
    </row>
    <row r="201" spans="2:18">
      <c r="E201" s="216" t="e">
        <f>E200-L185</f>
        <v>#REF!</v>
      </c>
      <c r="F201" s="216" t="e">
        <f>F200-M185</f>
        <v>#REF!</v>
      </c>
      <c r="G201" s="216" t="e">
        <f>G200-N185</f>
        <v>#REF!</v>
      </c>
    </row>
  </sheetData>
  <mergeCells count="102">
    <mergeCell ref="B194:K194"/>
    <mergeCell ref="A156:A165"/>
    <mergeCell ref="B156:B165"/>
    <mergeCell ref="C157:C158"/>
    <mergeCell ref="C159:C160"/>
    <mergeCell ref="C161:C162"/>
    <mergeCell ref="A166:A175"/>
    <mergeCell ref="B166:B175"/>
    <mergeCell ref="C167:C168"/>
    <mergeCell ref="C169:C170"/>
    <mergeCell ref="C171:C172"/>
    <mergeCell ref="A146:A155"/>
    <mergeCell ref="B146:B155"/>
    <mergeCell ref="C147:C148"/>
    <mergeCell ref="C149:C150"/>
    <mergeCell ref="C151:C152"/>
    <mergeCell ref="A176:A185"/>
    <mergeCell ref="B176:B185"/>
    <mergeCell ref="C177:C178"/>
    <mergeCell ref="C179:C180"/>
    <mergeCell ref="C181:C182"/>
    <mergeCell ref="A126:A135"/>
    <mergeCell ref="B126:B135"/>
    <mergeCell ref="C127:C128"/>
    <mergeCell ref="C129:C130"/>
    <mergeCell ref="C131:C132"/>
    <mergeCell ref="A136:A145"/>
    <mergeCell ref="B136:B145"/>
    <mergeCell ref="C137:C138"/>
    <mergeCell ref="C139:C140"/>
    <mergeCell ref="C141:C142"/>
    <mergeCell ref="A106:A115"/>
    <mergeCell ref="B106:B115"/>
    <mergeCell ref="C107:C108"/>
    <mergeCell ref="C109:C110"/>
    <mergeCell ref="C111:C112"/>
    <mergeCell ref="A116:A125"/>
    <mergeCell ref="B116:B125"/>
    <mergeCell ref="C117:C118"/>
    <mergeCell ref="C119:C120"/>
    <mergeCell ref="C121:C122"/>
    <mergeCell ref="A86:A95"/>
    <mergeCell ref="B86:B95"/>
    <mergeCell ref="C87:C88"/>
    <mergeCell ref="C89:C90"/>
    <mergeCell ref="C91:C92"/>
    <mergeCell ref="A96:A105"/>
    <mergeCell ref="B96:B105"/>
    <mergeCell ref="C97:C98"/>
    <mergeCell ref="C99:C100"/>
    <mergeCell ref="C101:C102"/>
    <mergeCell ref="A66:A75"/>
    <mergeCell ref="B66:B75"/>
    <mergeCell ref="C67:C68"/>
    <mergeCell ref="C69:C70"/>
    <mergeCell ref="C71:C72"/>
    <mergeCell ref="A76:A85"/>
    <mergeCell ref="B76:B85"/>
    <mergeCell ref="C77:C78"/>
    <mergeCell ref="C79:C80"/>
    <mergeCell ref="C81:C82"/>
    <mergeCell ref="A46:A55"/>
    <mergeCell ref="B46:B55"/>
    <mergeCell ref="C47:C48"/>
    <mergeCell ref="C49:C50"/>
    <mergeCell ref="C51:C52"/>
    <mergeCell ref="A56:A65"/>
    <mergeCell ref="B56:B65"/>
    <mergeCell ref="C57:C58"/>
    <mergeCell ref="C59:C60"/>
    <mergeCell ref="C61:C62"/>
    <mergeCell ref="A26:A35"/>
    <mergeCell ref="B26:B35"/>
    <mergeCell ref="C27:C28"/>
    <mergeCell ref="C29:C30"/>
    <mergeCell ref="C31:C32"/>
    <mergeCell ref="A36:A45"/>
    <mergeCell ref="B36:B45"/>
    <mergeCell ref="C37:C38"/>
    <mergeCell ref="C39:C40"/>
    <mergeCell ref="C41:C42"/>
    <mergeCell ref="A6:A15"/>
    <mergeCell ref="B6:B15"/>
    <mergeCell ref="C7:C8"/>
    <mergeCell ref="C9:C10"/>
    <mergeCell ref="C11:C12"/>
    <mergeCell ref="A16:A25"/>
    <mergeCell ref="B16:B25"/>
    <mergeCell ref="C17:C18"/>
    <mergeCell ref="C19:C20"/>
    <mergeCell ref="C21:C22"/>
    <mergeCell ref="B1:D1"/>
    <mergeCell ref="A2:A4"/>
    <mergeCell ref="B2:B4"/>
    <mergeCell ref="C2:C4"/>
    <mergeCell ref="D2:D4"/>
    <mergeCell ref="E2:K2"/>
    <mergeCell ref="L2:R2"/>
    <mergeCell ref="H3:I3"/>
    <mergeCell ref="J3:K3"/>
    <mergeCell ref="O3:P3"/>
    <mergeCell ref="Q3:R3"/>
  </mergeCells>
  <pageMargins left="0.70866141732283472" right="0.70866141732283472" top="0.74803149606299213" bottom="0.74803149606299213" header="0.31496062992125984" footer="0.31496062992125984"/>
  <pageSetup paperSize="8" scale="60" fitToHeight="3" orientation="landscape" horizontalDpi="180" verticalDpi="180" r:id="rId1"/>
  <headerFooter alignWithMargins="0"/>
  <rowBreaks count="2" manualBreakCount="2">
    <brk id="85" max="17" man="1"/>
    <brk id="165" max="17" man="1"/>
  </rowBreaks>
  <colBreaks count="1" manualBreakCount="1">
    <brk id="18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R222"/>
  <sheetViews>
    <sheetView view="pageBreakPreview" zoomScale="80" zoomScaleNormal="90" zoomScaleSheetLayoutView="80" workbookViewId="0">
      <pane xSplit="3" ySplit="4" topLeftCell="E163" activePane="bottomRight" state="frozen"/>
      <selection activeCell="A5" sqref="A5:XFD5"/>
      <selection pane="topRight" activeCell="A5" sqref="A5:XFD5"/>
      <selection pane="bottomLeft" activeCell="A5" sqref="A5:XFD5"/>
      <selection pane="bottomRight" activeCell="A5" sqref="A5:XFD5"/>
    </sheetView>
  </sheetViews>
  <sheetFormatPr defaultRowHeight="15"/>
  <cols>
    <col min="1" max="1" width="7.140625" customWidth="1"/>
    <col min="2" max="2" width="22.7109375" style="2" customWidth="1"/>
    <col min="3" max="3" width="34.28515625" style="6" customWidth="1"/>
    <col min="4" max="4" width="18.140625" style="6" customWidth="1"/>
    <col min="5" max="5" width="19.140625" style="6" customWidth="1"/>
    <col min="6" max="6" width="19.7109375" style="6" customWidth="1"/>
    <col min="7" max="7" width="22.140625" style="6" customWidth="1"/>
    <col min="8" max="8" width="14" style="80" customWidth="1"/>
    <col min="9" max="9" width="14.28515625" style="80" customWidth="1"/>
    <col min="10" max="10" width="15.42578125" style="80" customWidth="1"/>
    <col min="11" max="11" width="13.28515625" style="80" customWidth="1"/>
    <col min="12" max="12" width="16.5703125" style="6" customWidth="1"/>
    <col min="13" max="13" width="15" style="6" customWidth="1"/>
    <col min="14" max="14" width="18.42578125" style="6" customWidth="1"/>
    <col min="15" max="15" width="14" style="80" customWidth="1"/>
    <col min="16" max="16" width="14.28515625" style="80" customWidth="1"/>
    <col min="17" max="17" width="16.42578125" style="80" customWidth="1"/>
    <col min="18" max="18" width="13.28515625" style="80" customWidth="1"/>
    <col min="19" max="19" width="15.42578125" customWidth="1"/>
    <col min="20" max="20" width="10.42578125" customWidth="1"/>
    <col min="21" max="21" width="9.28515625" customWidth="1"/>
  </cols>
  <sheetData>
    <row r="1" spans="1:18" ht="32.25" customHeight="1" thickBot="1">
      <c r="B1" s="1362" t="s">
        <v>305</v>
      </c>
      <c r="C1" s="1362"/>
      <c r="D1" s="1362"/>
      <c r="E1" s="1362"/>
      <c r="F1" s="1362"/>
      <c r="G1" s="1362"/>
      <c r="H1" s="1362"/>
      <c r="I1" s="1362"/>
    </row>
    <row r="2" spans="1:18">
      <c r="A2" s="1339" t="s">
        <v>30</v>
      </c>
      <c r="B2" s="1342" t="s">
        <v>29</v>
      </c>
      <c r="C2" s="538" t="s">
        <v>27</v>
      </c>
      <c r="D2" s="1342" t="s">
        <v>28</v>
      </c>
      <c r="E2" s="1344" t="s">
        <v>39</v>
      </c>
      <c r="F2" s="1344"/>
      <c r="G2" s="1344"/>
      <c r="H2" s="1344"/>
      <c r="I2" s="1344"/>
      <c r="J2" s="1344"/>
      <c r="K2" s="1344"/>
      <c r="L2" s="1345" t="s">
        <v>33</v>
      </c>
      <c r="M2" s="1345"/>
      <c r="N2" s="1345"/>
      <c r="O2" s="1345"/>
      <c r="P2" s="1345"/>
      <c r="Q2" s="1345"/>
      <c r="R2" s="1346"/>
    </row>
    <row r="3" spans="1:18" ht="37.5" customHeight="1">
      <c r="A3" s="1340" t="s">
        <v>30</v>
      </c>
      <c r="B3" s="1305" t="s">
        <v>29</v>
      </c>
      <c r="C3" s="450" t="s">
        <v>27</v>
      </c>
      <c r="D3" s="1305" t="s">
        <v>28</v>
      </c>
      <c r="E3" s="451" t="s">
        <v>2</v>
      </c>
      <c r="F3" s="451" t="s">
        <v>107</v>
      </c>
      <c r="G3" s="451" t="s">
        <v>108</v>
      </c>
      <c r="H3" s="1302" t="s">
        <v>109</v>
      </c>
      <c r="I3" s="1302"/>
      <c r="J3" s="1302" t="s">
        <v>110</v>
      </c>
      <c r="K3" s="1303"/>
      <c r="L3" s="448" t="s">
        <v>2</v>
      </c>
      <c r="M3" s="448" t="s">
        <v>107</v>
      </c>
      <c r="N3" s="448" t="s">
        <v>108</v>
      </c>
      <c r="O3" s="1288" t="s">
        <v>109</v>
      </c>
      <c r="P3" s="1288"/>
      <c r="Q3" s="1288" t="s">
        <v>110</v>
      </c>
      <c r="R3" s="1347"/>
    </row>
    <row r="4" spans="1:18" ht="22.5" customHeight="1">
      <c r="A4" s="1340"/>
      <c r="B4" s="1305"/>
      <c r="C4" s="990"/>
      <c r="D4" s="1305"/>
      <c r="E4" s="1008" t="s">
        <v>14</v>
      </c>
      <c r="F4" s="1008" t="s">
        <v>14</v>
      </c>
      <c r="G4" s="1008" t="s">
        <v>14</v>
      </c>
      <c r="H4" s="1009" t="s">
        <v>14</v>
      </c>
      <c r="I4" s="1009" t="s">
        <v>26</v>
      </c>
      <c r="J4" s="1009" t="s">
        <v>14</v>
      </c>
      <c r="K4" s="1010" t="s">
        <v>26</v>
      </c>
      <c r="L4" s="1008" t="s">
        <v>14</v>
      </c>
      <c r="M4" s="1008" t="s">
        <v>14</v>
      </c>
      <c r="N4" s="1008" t="s">
        <v>14</v>
      </c>
      <c r="O4" s="1009" t="s">
        <v>14</v>
      </c>
      <c r="P4" s="1009" t="s">
        <v>26</v>
      </c>
      <c r="Q4" s="1009" t="s">
        <v>14</v>
      </c>
      <c r="R4" s="1011" t="s">
        <v>26</v>
      </c>
    </row>
    <row r="5" spans="1:18" ht="13.5" customHeight="1">
      <c r="A5" s="989">
        <v>1</v>
      </c>
      <c r="B5" s="989">
        <v>2</v>
      </c>
      <c r="C5" s="989">
        <v>3</v>
      </c>
      <c r="D5" s="989">
        <v>4</v>
      </c>
      <c r="E5" s="989">
        <v>5</v>
      </c>
      <c r="F5" s="989">
        <v>6</v>
      </c>
      <c r="G5" s="989">
        <v>7</v>
      </c>
      <c r="H5" s="989">
        <v>8</v>
      </c>
      <c r="I5" s="989">
        <v>9</v>
      </c>
      <c r="J5" s="989">
        <v>10</v>
      </c>
      <c r="K5" s="989">
        <v>11</v>
      </c>
      <c r="L5" s="989">
        <v>12</v>
      </c>
      <c r="M5" s="989">
        <v>13</v>
      </c>
      <c r="N5" s="989">
        <v>14</v>
      </c>
      <c r="O5" s="989">
        <v>15</v>
      </c>
      <c r="P5" s="989">
        <v>16</v>
      </c>
      <c r="Q5" s="989">
        <v>17</v>
      </c>
      <c r="R5" s="989">
        <v>18</v>
      </c>
    </row>
    <row r="6" spans="1:18" ht="18.75" customHeight="1">
      <c r="A6" s="1292">
        <v>1</v>
      </c>
      <c r="B6" s="1331" t="s">
        <v>13</v>
      </c>
      <c r="C6" s="991" t="s">
        <v>19</v>
      </c>
      <c r="D6" s="991" t="s">
        <v>14</v>
      </c>
      <c r="E6" s="567">
        <v>45427.961000000003</v>
      </c>
      <c r="F6" s="16" t="e">
        <f>#REF!</f>
        <v>#REF!</v>
      </c>
      <c r="G6" s="16">
        <f>G7+G13</f>
        <v>46300.214999999997</v>
      </c>
      <c r="H6" s="568" t="e">
        <f>G6-F6</f>
        <v>#REF!</v>
      </c>
      <c r="I6" s="569" t="e">
        <f>IF(F6=0," ",H6/F6)</f>
        <v>#REF!</v>
      </c>
      <c r="J6" s="568">
        <f>G6-E6</f>
        <v>872.25399999999354</v>
      </c>
      <c r="K6" s="569">
        <f>IF(E6=0," ",J6/E6)</f>
        <v>1.920081775186858E-2</v>
      </c>
      <c r="L6" s="629" t="e">
        <f>E6+'апрель 2013 (по бухг)'!L6</f>
        <v>#REF!</v>
      </c>
      <c r="M6" s="629" t="e">
        <f>F6+'апрель 2013 (по бухг)'!M6</f>
        <v>#REF!</v>
      </c>
      <c r="N6" s="629" t="e">
        <f>G6+'апрель 2013 (по бухг)'!N6</f>
        <v>#REF!</v>
      </c>
      <c r="O6" s="1012" t="e">
        <f>N6-M6</f>
        <v>#REF!</v>
      </c>
      <c r="P6" s="1013" t="e">
        <f>IF(M6=0," ",O6/M6)</f>
        <v>#REF!</v>
      </c>
      <c r="Q6" s="1012" t="e">
        <f>N6-L6</f>
        <v>#REF!</v>
      </c>
      <c r="R6" s="1014" t="e">
        <f>IF(L6=0," ",Q6/L6)</f>
        <v>#REF!</v>
      </c>
    </row>
    <row r="7" spans="1:18" ht="17.25" customHeight="1">
      <c r="A7" s="1292"/>
      <c r="B7" s="1331"/>
      <c r="C7" s="1307" t="s">
        <v>15</v>
      </c>
      <c r="D7" s="492" t="s">
        <v>14</v>
      </c>
      <c r="E7" s="9">
        <v>2821.3890000000001</v>
      </c>
      <c r="F7" s="9" t="e">
        <f>F6-F13</f>
        <v>#REF!</v>
      </c>
      <c r="G7" s="951">
        <v>5053.5640000000003</v>
      </c>
      <c r="H7" s="78" t="e">
        <f t="shared" ref="H7:H12" si="0">G7-F7</f>
        <v>#REF!</v>
      </c>
      <c r="I7" s="86" t="e">
        <f t="shared" ref="I7:I12" si="1">IF(F7=0," ",H7/F7)</f>
        <v>#REF!</v>
      </c>
      <c r="J7" s="78">
        <f>G7-E7</f>
        <v>2232.1750000000002</v>
      </c>
      <c r="K7" s="86">
        <f>IF(E7=0," ",J7/E7)</f>
        <v>0.79116172920501215</v>
      </c>
      <c r="L7" s="18" t="e">
        <f>E7+'апрель 2013 (по бухг)'!L7</f>
        <v>#REF!</v>
      </c>
      <c r="M7" s="18" t="e">
        <f>F7+'апрель 2013 (по бухг)'!M7</f>
        <v>#REF!</v>
      </c>
      <c r="N7" s="18" t="e">
        <f>G7+'апрель 2013 (по бухг)'!N7</f>
        <v>#REF!</v>
      </c>
      <c r="O7" s="958" t="e">
        <f t="shared" ref="O7:O70" si="2">N7-M7</f>
        <v>#REF!</v>
      </c>
      <c r="P7" s="959" t="e">
        <f t="shared" ref="P7:P70" si="3">IF(M7=0," ",O7/M7)</f>
        <v>#REF!</v>
      </c>
      <c r="Q7" s="958" t="e">
        <f t="shared" ref="Q7:Q70" si="4">N7-L7</f>
        <v>#REF!</v>
      </c>
      <c r="R7" s="961" t="e">
        <f t="shared" ref="R7:R70" si="5">IF(L7=0," ",Q7/L7)</f>
        <v>#REF!</v>
      </c>
    </row>
    <row r="8" spans="1:18" ht="20.25" customHeight="1">
      <c r="A8" s="1292"/>
      <c r="B8" s="1331"/>
      <c r="C8" s="1308"/>
      <c r="D8" s="492" t="s">
        <v>16</v>
      </c>
      <c r="E8" s="11">
        <f>E7/E6</f>
        <v>6.2106881706621167E-2</v>
      </c>
      <c r="F8" s="11" t="e">
        <f>F7/F6</f>
        <v>#REF!</v>
      </c>
      <c r="G8" s="969">
        <f>G7/G6</f>
        <v>0.10914774369838241</v>
      </c>
      <c r="H8" s="452"/>
      <c r="I8" s="453" t="e">
        <f>G8-F8</f>
        <v>#REF!</v>
      </c>
      <c r="J8" s="454"/>
      <c r="K8" s="453">
        <f>G8-E8</f>
        <v>4.7040861991761246E-2</v>
      </c>
      <c r="L8" s="19" t="e">
        <f>L7/L6</f>
        <v>#REF!</v>
      </c>
      <c r="M8" s="11" t="e">
        <f>M7/M6</f>
        <v>#REF!</v>
      </c>
      <c r="N8" s="11" t="e">
        <f>N7/N6</f>
        <v>#REF!</v>
      </c>
      <c r="O8" s="962"/>
      <c r="P8" s="963" t="e">
        <f>N8-M8</f>
        <v>#REF!</v>
      </c>
      <c r="Q8" s="964"/>
      <c r="R8" s="965" t="e">
        <f>N8-L8</f>
        <v>#REF!</v>
      </c>
    </row>
    <row r="9" spans="1:18">
      <c r="A9" s="1292"/>
      <c r="B9" s="1331"/>
      <c r="C9" s="1307" t="s">
        <v>17</v>
      </c>
      <c r="D9" s="492" t="s">
        <v>14</v>
      </c>
      <c r="E9" s="9">
        <v>2492.127</v>
      </c>
      <c r="F9" s="9" t="e">
        <f>#REF!</f>
        <v>#REF!</v>
      </c>
      <c r="G9" s="9"/>
      <c r="H9" s="78" t="e">
        <f t="shared" si="0"/>
        <v>#REF!</v>
      </c>
      <c r="I9" s="86" t="e">
        <f t="shared" si="1"/>
        <v>#REF!</v>
      </c>
      <c r="J9" s="78">
        <f>G9-E9</f>
        <v>-2492.127</v>
      </c>
      <c r="K9" s="86">
        <f>IF(E9=0," ",J9/E9)</f>
        <v>-1</v>
      </c>
      <c r="L9" s="18" t="e">
        <f>E9+'апрель 2013 (по бухг)'!L9</f>
        <v>#REF!</v>
      </c>
      <c r="M9" s="18" t="e">
        <f>F9+'апрель 2013 (по бухг)'!M9</f>
        <v>#REF!</v>
      </c>
      <c r="N9" s="18" t="e">
        <f>G9+'апрель 2013 (по бухг)'!N9</f>
        <v>#REF!</v>
      </c>
      <c r="O9" s="958" t="e">
        <f t="shared" si="2"/>
        <v>#REF!</v>
      </c>
      <c r="P9" s="959" t="e">
        <f t="shared" si="3"/>
        <v>#REF!</v>
      </c>
      <c r="Q9" s="958" t="e">
        <f t="shared" si="4"/>
        <v>#REF!</v>
      </c>
      <c r="R9" s="961" t="e">
        <f t="shared" si="5"/>
        <v>#REF!</v>
      </c>
    </row>
    <row r="10" spans="1:18">
      <c r="A10" s="1292"/>
      <c r="B10" s="1331"/>
      <c r="C10" s="1308"/>
      <c r="D10" s="492" t="s">
        <v>16</v>
      </c>
      <c r="E10" s="11">
        <f>E9/E6</f>
        <v>5.4858878654051847E-2</v>
      </c>
      <c r="F10" s="11" t="e">
        <f>F9/F6</f>
        <v>#REF!</v>
      </c>
      <c r="G10" s="11">
        <f>G9/G6</f>
        <v>0</v>
      </c>
      <c r="H10" s="78" t="e">
        <f t="shared" si="0"/>
        <v>#REF!</v>
      </c>
      <c r="I10" s="86" t="e">
        <f t="shared" si="1"/>
        <v>#REF!</v>
      </c>
      <c r="J10" s="78">
        <f t="shared" ref="J10" si="6">G10-E10</f>
        <v>-5.4858878654051847E-2</v>
      </c>
      <c r="K10" s="86">
        <f>IF(E10=0," ",J10/E10)</f>
        <v>-1</v>
      </c>
      <c r="L10" s="19" t="e">
        <f>L9/L6</f>
        <v>#REF!</v>
      </c>
      <c r="M10" s="11" t="e">
        <f>M9/M6</f>
        <v>#REF!</v>
      </c>
      <c r="N10" s="11" t="e">
        <f>N9/N6</f>
        <v>#REF!</v>
      </c>
      <c r="O10" s="958" t="e">
        <f t="shared" si="2"/>
        <v>#REF!</v>
      </c>
      <c r="P10" s="959" t="e">
        <f t="shared" si="3"/>
        <v>#REF!</v>
      </c>
      <c r="Q10" s="958" t="e">
        <f t="shared" si="4"/>
        <v>#REF!</v>
      </c>
      <c r="R10" s="961" t="e">
        <f t="shared" si="5"/>
        <v>#REF!</v>
      </c>
    </row>
    <row r="11" spans="1:18">
      <c r="A11" s="1292"/>
      <c r="B11" s="1331"/>
      <c r="C11" s="1307" t="s">
        <v>18</v>
      </c>
      <c r="D11" s="492" t="s">
        <v>14</v>
      </c>
      <c r="E11" s="9">
        <v>329.26200000000017</v>
      </c>
      <c r="F11" s="9" t="e">
        <f>F7-F9</f>
        <v>#REF!</v>
      </c>
      <c r="G11" s="9">
        <f>G7-G9</f>
        <v>5053.5640000000003</v>
      </c>
      <c r="H11" s="78" t="e">
        <f t="shared" si="0"/>
        <v>#REF!</v>
      </c>
      <c r="I11" s="86" t="e">
        <f t="shared" si="1"/>
        <v>#REF!</v>
      </c>
      <c r="J11" s="78">
        <f>G11-E11</f>
        <v>4724.3019999999997</v>
      </c>
      <c r="K11" s="86">
        <f>IF(E11=0," ",J11/E11)</f>
        <v>14.348154357320302</v>
      </c>
      <c r="L11" s="18" t="e">
        <f>E11+'апрель 2013 (по бухг)'!L11</f>
        <v>#REF!</v>
      </c>
      <c r="M11" s="18" t="e">
        <f>F11+'апрель 2013 (по бухг)'!M11</f>
        <v>#REF!</v>
      </c>
      <c r="N11" s="18" t="e">
        <f>G11+'апрель 2013 (по бухг)'!N11</f>
        <v>#REF!</v>
      </c>
      <c r="O11" s="958" t="e">
        <f t="shared" si="2"/>
        <v>#REF!</v>
      </c>
      <c r="P11" s="959" t="e">
        <f t="shared" si="3"/>
        <v>#REF!</v>
      </c>
      <c r="Q11" s="958" t="e">
        <f t="shared" si="4"/>
        <v>#REF!</v>
      </c>
      <c r="R11" s="961" t="e">
        <f t="shared" si="5"/>
        <v>#REF!</v>
      </c>
    </row>
    <row r="12" spans="1:18">
      <c r="A12" s="1292"/>
      <c r="B12" s="1331"/>
      <c r="C12" s="1308"/>
      <c r="D12" s="492" t="s">
        <v>16</v>
      </c>
      <c r="E12" s="11">
        <f>E11/E6</f>
        <v>7.2480030525693233E-3</v>
      </c>
      <c r="F12" s="11" t="e">
        <f t="shared" ref="F12" si="7">F11/F6</f>
        <v>#REF!</v>
      </c>
      <c r="G12" s="11">
        <f t="shared" ref="G12" si="8">G11/G6</f>
        <v>0.10914774369838241</v>
      </c>
      <c r="H12" s="78" t="e">
        <f t="shared" si="0"/>
        <v>#REF!</v>
      </c>
      <c r="I12" s="86" t="e">
        <f t="shared" si="1"/>
        <v>#REF!</v>
      </c>
      <c r="J12" s="78">
        <f t="shared" ref="J12" si="9">G12-E12</f>
        <v>0.10189974064581309</v>
      </c>
      <c r="K12" s="86">
        <f t="shared" ref="K12" si="10">IF(E12=0," ",J12/E12)</f>
        <v>14.059009068669052</v>
      </c>
      <c r="L12" s="19" t="e">
        <f>L11/L6</f>
        <v>#REF!</v>
      </c>
      <c r="M12" s="11" t="e">
        <f>M11/M6</f>
        <v>#REF!</v>
      </c>
      <c r="N12" s="11" t="e">
        <f>N11/N6</f>
        <v>#REF!</v>
      </c>
      <c r="O12" s="958" t="e">
        <f t="shared" si="2"/>
        <v>#REF!</v>
      </c>
      <c r="P12" s="959" t="e">
        <f t="shared" si="3"/>
        <v>#REF!</v>
      </c>
      <c r="Q12" s="958" t="e">
        <f t="shared" si="4"/>
        <v>#REF!</v>
      </c>
      <c r="R12" s="961" t="e">
        <f t="shared" si="5"/>
        <v>#REF!</v>
      </c>
    </row>
    <row r="13" spans="1:18" ht="30" customHeight="1">
      <c r="A13" s="1292"/>
      <c r="B13" s="1331"/>
      <c r="C13" s="513" t="s">
        <v>111</v>
      </c>
      <c r="D13" s="493" t="s">
        <v>14</v>
      </c>
      <c r="E13" s="514">
        <f>E6-E7</f>
        <v>42606.572</v>
      </c>
      <c r="F13" s="514" t="e">
        <f>#REF!</f>
        <v>#REF!</v>
      </c>
      <c r="G13" s="613">
        <f>G14+G15</f>
        <v>41246.650999999998</v>
      </c>
      <c r="H13" s="78" t="e">
        <f t="shared" ref="H13:H25" si="11">G13-F13</f>
        <v>#REF!</v>
      </c>
      <c r="I13" s="86" t="e">
        <f t="shared" ref="I13:I25" si="12">IF(F13=0," ",H13/F13)</f>
        <v>#REF!</v>
      </c>
      <c r="J13" s="78">
        <f t="shared" ref="J13:J25" si="13">G13-E13</f>
        <v>-1359.9210000000021</v>
      </c>
      <c r="K13" s="86">
        <f t="shared" ref="K13:K25" si="14">IF(E13=0," ",J13/E13)</f>
        <v>-3.1918104089669594E-2</v>
      </c>
      <c r="L13" s="515" t="e">
        <f>L6-L7</f>
        <v>#REF!</v>
      </c>
      <c r="M13" s="514" t="e">
        <f>M6-M7</f>
        <v>#REF!</v>
      </c>
      <c r="N13" s="514" t="e">
        <f>N6-N7</f>
        <v>#REF!</v>
      </c>
      <c r="O13" s="958" t="e">
        <f t="shared" si="2"/>
        <v>#REF!</v>
      </c>
      <c r="P13" s="959" t="e">
        <f t="shared" si="3"/>
        <v>#REF!</v>
      </c>
      <c r="Q13" s="958" t="e">
        <f t="shared" si="4"/>
        <v>#REF!</v>
      </c>
      <c r="R13" s="961" t="e">
        <f t="shared" si="5"/>
        <v>#REF!</v>
      </c>
    </row>
    <row r="14" spans="1:18" ht="18.75" customHeight="1">
      <c r="A14" s="1292"/>
      <c r="B14" s="1331"/>
      <c r="C14" s="518" t="s">
        <v>104</v>
      </c>
      <c r="D14" s="492" t="s">
        <v>14</v>
      </c>
      <c r="E14" s="516">
        <v>0</v>
      </c>
      <c r="F14" s="996">
        <v>0</v>
      </c>
      <c r="G14" s="997">
        <v>172.066</v>
      </c>
      <c r="H14" s="78">
        <f t="shared" si="11"/>
        <v>172.066</v>
      </c>
      <c r="I14" s="86" t="str">
        <f t="shared" si="12"/>
        <v xml:space="preserve"> </v>
      </c>
      <c r="J14" s="78">
        <f t="shared" si="13"/>
        <v>172.066</v>
      </c>
      <c r="K14" s="86" t="str">
        <f t="shared" si="14"/>
        <v xml:space="preserve"> </v>
      </c>
      <c r="L14" s="516" t="e">
        <f>E14+'апрель 2013 (по бухг)'!L14</f>
        <v>#REF!</v>
      </c>
      <c r="M14" s="516" t="e">
        <f>F14+'апрель 2013 (по бухг)'!M14</f>
        <v>#REF!</v>
      </c>
      <c r="N14" s="516" t="e">
        <f>G14+'апрель 2013 (по бухг)'!N14</f>
        <v>#REF!</v>
      </c>
      <c r="O14" s="958" t="e">
        <f>N14-M14</f>
        <v>#REF!</v>
      </c>
      <c r="P14" s="959" t="e">
        <f t="shared" si="3"/>
        <v>#REF!</v>
      </c>
      <c r="Q14" s="958" t="e">
        <f t="shared" si="4"/>
        <v>#REF!</v>
      </c>
      <c r="R14" s="961" t="e">
        <f t="shared" si="5"/>
        <v>#REF!</v>
      </c>
    </row>
    <row r="15" spans="1:18" ht="33.75" customHeight="1" thickBot="1">
      <c r="A15" s="1293"/>
      <c r="B15" s="1332"/>
      <c r="C15" s="525" t="s">
        <v>106</v>
      </c>
      <c r="D15" s="526" t="s">
        <v>14</v>
      </c>
      <c r="E15" s="527">
        <f>E13-E14</f>
        <v>42606.572</v>
      </c>
      <c r="F15" s="527" t="e">
        <f>F13-F14</f>
        <v>#REF!</v>
      </c>
      <c r="G15" s="611">
        <v>41074.584999999999</v>
      </c>
      <c r="H15" s="528" t="e">
        <f t="shared" si="11"/>
        <v>#REF!</v>
      </c>
      <c r="I15" s="529" t="e">
        <f t="shared" si="12"/>
        <v>#REF!</v>
      </c>
      <c r="J15" s="528">
        <f t="shared" si="13"/>
        <v>-1531.987000000001</v>
      </c>
      <c r="K15" s="529">
        <f t="shared" si="14"/>
        <v>-3.5956589044525832E-2</v>
      </c>
      <c r="L15" s="527" t="e">
        <f>E15+'апрель 2013 (по бухг)'!L15</f>
        <v>#REF!</v>
      </c>
      <c r="M15" s="527" t="e">
        <f>F15+'апрель 2013 (по бухг)'!M15</f>
        <v>#REF!</v>
      </c>
      <c r="N15" s="527" t="e">
        <f>G15+'апрель 2013 (по бухг)'!N15</f>
        <v>#REF!</v>
      </c>
      <c r="O15" s="966" t="e">
        <f t="shared" si="2"/>
        <v>#REF!</v>
      </c>
      <c r="P15" s="967" t="e">
        <f t="shared" si="3"/>
        <v>#REF!</v>
      </c>
      <c r="Q15" s="966" t="e">
        <f t="shared" si="4"/>
        <v>#REF!</v>
      </c>
      <c r="R15" s="968" t="e">
        <f t="shared" si="5"/>
        <v>#REF!</v>
      </c>
    </row>
    <row r="16" spans="1:18" ht="22.5" customHeight="1">
      <c r="A16" s="1291">
        <v>2</v>
      </c>
      <c r="B16" s="1330" t="s">
        <v>5</v>
      </c>
      <c r="C16" s="519" t="s">
        <v>19</v>
      </c>
      <c r="D16" s="519" t="s">
        <v>14</v>
      </c>
      <c r="E16" s="521">
        <v>7472.9849999999997</v>
      </c>
      <c r="F16" s="520" t="e">
        <f>#REF!</f>
        <v>#REF!</v>
      </c>
      <c r="G16" s="520">
        <f>G17+G23</f>
        <v>7669.3119999999999</v>
      </c>
      <c r="H16" s="534" t="e">
        <f t="shared" si="11"/>
        <v>#REF!</v>
      </c>
      <c r="I16" s="535" t="e">
        <f t="shared" si="12"/>
        <v>#REF!</v>
      </c>
      <c r="J16" s="534">
        <f t="shared" si="13"/>
        <v>196.32700000000023</v>
      </c>
      <c r="K16" s="535">
        <f t="shared" si="14"/>
        <v>2.6271563505078657E-2</v>
      </c>
      <c r="L16" s="522" t="e">
        <f>E16+'апрель 2013 (по бухг)'!L16</f>
        <v>#REF!</v>
      </c>
      <c r="M16" s="522" t="e">
        <f>F16+'апрель 2013 (по бухг)'!M16</f>
        <v>#REF!</v>
      </c>
      <c r="N16" s="522" t="e">
        <f>G16+'апрель 2013 (по бухг)'!N16</f>
        <v>#REF!</v>
      </c>
      <c r="O16" s="955" t="e">
        <f t="shared" si="2"/>
        <v>#REF!</v>
      </c>
      <c r="P16" s="956" t="e">
        <f t="shared" si="3"/>
        <v>#REF!</v>
      </c>
      <c r="Q16" s="955" t="e">
        <f t="shared" si="4"/>
        <v>#REF!</v>
      </c>
      <c r="R16" s="957" t="e">
        <f t="shared" si="5"/>
        <v>#REF!</v>
      </c>
    </row>
    <row r="17" spans="1:18" ht="16.5" customHeight="1">
      <c r="A17" s="1292"/>
      <c r="B17" s="1331"/>
      <c r="C17" s="1307" t="s">
        <v>15</v>
      </c>
      <c r="D17" s="492" t="s">
        <v>14</v>
      </c>
      <c r="E17" s="9">
        <v>1282.29</v>
      </c>
      <c r="F17" s="147" t="e">
        <f>#REF!</f>
        <v>#REF!</v>
      </c>
      <c r="G17" s="147">
        <v>1231.0419999999999</v>
      </c>
      <c r="H17" s="78" t="e">
        <f t="shared" si="11"/>
        <v>#REF!</v>
      </c>
      <c r="I17" s="86" t="e">
        <f t="shared" si="12"/>
        <v>#REF!</v>
      </c>
      <c r="J17" s="78">
        <f t="shared" si="13"/>
        <v>-51.248000000000047</v>
      </c>
      <c r="K17" s="86">
        <f t="shared" si="14"/>
        <v>-3.9965998331110787E-2</v>
      </c>
      <c r="L17" s="18" t="e">
        <f>E17+'апрель 2013 (по бухг)'!L17</f>
        <v>#REF!</v>
      </c>
      <c r="M17" s="18" t="e">
        <f>F17+'апрель 2013 (по бухг)'!M17</f>
        <v>#REF!</v>
      </c>
      <c r="N17" s="18" t="e">
        <f>G17+'апрель 2013 (по бухг)'!N17</f>
        <v>#REF!</v>
      </c>
      <c r="O17" s="958" t="e">
        <f t="shared" si="2"/>
        <v>#REF!</v>
      </c>
      <c r="P17" s="959" t="e">
        <f t="shared" si="3"/>
        <v>#REF!</v>
      </c>
      <c r="Q17" s="958" t="e">
        <f t="shared" si="4"/>
        <v>#REF!</v>
      </c>
      <c r="R17" s="961" t="e">
        <f t="shared" si="5"/>
        <v>#REF!</v>
      </c>
    </row>
    <row r="18" spans="1:18">
      <c r="A18" s="1292"/>
      <c r="B18" s="1331"/>
      <c r="C18" s="1308"/>
      <c r="D18" s="492" t="s">
        <v>16</v>
      </c>
      <c r="E18" s="11">
        <f>E17/E16</f>
        <v>0.17159006742285712</v>
      </c>
      <c r="F18" s="15" t="e">
        <f>F17/F16</f>
        <v>#REF!</v>
      </c>
      <c r="G18" s="15">
        <f>G17/G16</f>
        <v>0.16051531089098994</v>
      </c>
      <c r="H18" s="452"/>
      <c r="I18" s="453" t="e">
        <f>G18-F18</f>
        <v>#REF!</v>
      </c>
      <c r="J18" s="454"/>
      <c r="K18" s="453">
        <f>G18-E18</f>
        <v>-1.107475653186718E-2</v>
      </c>
      <c r="L18" s="19" t="e">
        <f>L17/L16</f>
        <v>#REF!</v>
      </c>
      <c r="M18" s="11" t="e">
        <f>M17/M16</f>
        <v>#REF!</v>
      </c>
      <c r="N18" s="11" t="e">
        <f>N17/N16</f>
        <v>#REF!</v>
      </c>
      <c r="O18" s="962"/>
      <c r="P18" s="963" t="e">
        <f>N18-M18</f>
        <v>#REF!</v>
      </c>
      <c r="Q18" s="964"/>
      <c r="R18" s="965" t="e">
        <f>N18-L18</f>
        <v>#REF!</v>
      </c>
    </row>
    <row r="19" spans="1:18">
      <c r="A19" s="1292"/>
      <c r="B19" s="1331"/>
      <c r="C19" s="1307" t="s">
        <v>17</v>
      </c>
      <c r="D19" s="492" t="s">
        <v>14</v>
      </c>
      <c r="E19" s="9">
        <v>1066.6220000000001</v>
      </c>
      <c r="F19" s="147" t="e">
        <f>#REF!</f>
        <v>#REF!</v>
      </c>
      <c r="G19" s="147" t="e">
        <f>F20*G16</f>
        <v>#REF!</v>
      </c>
      <c r="H19" s="78" t="e">
        <f t="shared" si="11"/>
        <v>#REF!</v>
      </c>
      <c r="I19" s="86" t="e">
        <f t="shared" si="12"/>
        <v>#REF!</v>
      </c>
      <c r="J19" s="78" t="e">
        <f t="shared" si="13"/>
        <v>#REF!</v>
      </c>
      <c r="K19" s="86" t="e">
        <f t="shared" si="14"/>
        <v>#REF!</v>
      </c>
      <c r="L19" s="18" t="e">
        <f>E19+'апрель 2013 (по бухг)'!L19</f>
        <v>#REF!</v>
      </c>
      <c r="M19" s="18" t="e">
        <f>F19+'апрель 2013 (по бухг)'!M19</f>
        <v>#REF!</v>
      </c>
      <c r="N19" s="18" t="e">
        <f>G19+'апрель 2013 (по бухг)'!N19</f>
        <v>#REF!</v>
      </c>
      <c r="O19" s="958" t="e">
        <f t="shared" si="2"/>
        <v>#REF!</v>
      </c>
      <c r="P19" s="959" t="e">
        <f t="shared" si="3"/>
        <v>#REF!</v>
      </c>
      <c r="Q19" s="958" t="e">
        <f t="shared" si="4"/>
        <v>#REF!</v>
      </c>
      <c r="R19" s="961" t="e">
        <f t="shared" si="5"/>
        <v>#REF!</v>
      </c>
    </row>
    <row r="20" spans="1:18">
      <c r="A20" s="1292"/>
      <c r="B20" s="1331"/>
      <c r="C20" s="1308"/>
      <c r="D20" s="492" t="s">
        <v>16</v>
      </c>
      <c r="E20" s="11">
        <f>E19/E16</f>
        <v>0.14273038150083267</v>
      </c>
      <c r="F20" s="15" t="e">
        <f>F19/F16</f>
        <v>#REF!</v>
      </c>
      <c r="G20" s="15" t="e">
        <f>G19/G16</f>
        <v>#REF!</v>
      </c>
      <c r="H20" s="78" t="e">
        <f t="shared" si="11"/>
        <v>#REF!</v>
      </c>
      <c r="I20" s="86" t="e">
        <f t="shared" si="12"/>
        <v>#REF!</v>
      </c>
      <c r="J20" s="78" t="e">
        <f t="shared" si="13"/>
        <v>#REF!</v>
      </c>
      <c r="K20" s="86" t="e">
        <f t="shared" si="14"/>
        <v>#REF!</v>
      </c>
      <c r="L20" s="19" t="e">
        <f>L19/L16</f>
        <v>#REF!</v>
      </c>
      <c r="M20" s="11" t="e">
        <f>M19/M16</f>
        <v>#REF!</v>
      </c>
      <c r="N20" s="11" t="e">
        <f>N19/N16</f>
        <v>#REF!</v>
      </c>
      <c r="O20" s="958" t="e">
        <f t="shared" si="2"/>
        <v>#REF!</v>
      </c>
      <c r="P20" s="959" t="e">
        <f t="shared" si="3"/>
        <v>#REF!</v>
      </c>
      <c r="Q20" s="958" t="e">
        <f t="shared" si="4"/>
        <v>#REF!</v>
      </c>
      <c r="R20" s="961" t="e">
        <f t="shared" si="5"/>
        <v>#REF!</v>
      </c>
    </row>
    <row r="21" spans="1:18">
      <c r="A21" s="1292"/>
      <c r="B21" s="1331"/>
      <c r="C21" s="1307" t="s">
        <v>18</v>
      </c>
      <c r="D21" s="492" t="s">
        <v>14</v>
      </c>
      <c r="E21" s="9">
        <v>215.66799999999989</v>
      </c>
      <c r="F21" s="147" t="e">
        <f>F17-F19</f>
        <v>#REF!</v>
      </c>
      <c r="G21" s="147" t="e">
        <f>G17-G19</f>
        <v>#REF!</v>
      </c>
      <c r="H21" s="78" t="e">
        <f t="shared" si="11"/>
        <v>#REF!</v>
      </c>
      <c r="I21" s="86" t="e">
        <f t="shared" si="12"/>
        <v>#REF!</v>
      </c>
      <c r="J21" s="78" t="e">
        <f t="shared" si="13"/>
        <v>#REF!</v>
      </c>
      <c r="K21" s="86" t="e">
        <f t="shared" si="14"/>
        <v>#REF!</v>
      </c>
      <c r="L21" s="18" t="e">
        <f>E21+'апрель 2013 (по бухг)'!L21</f>
        <v>#REF!</v>
      </c>
      <c r="M21" s="18" t="e">
        <f>F21+'апрель 2013 (по бухг)'!M21</f>
        <v>#REF!</v>
      </c>
      <c r="N21" s="18" t="e">
        <f>G21+'апрель 2013 (по бухг)'!N21</f>
        <v>#REF!</v>
      </c>
      <c r="O21" s="958" t="e">
        <f t="shared" si="2"/>
        <v>#REF!</v>
      </c>
      <c r="P21" s="959" t="e">
        <f t="shared" si="3"/>
        <v>#REF!</v>
      </c>
      <c r="Q21" s="958" t="e">
        <f t="shared" si="4"/>
        <v>#REF!</v>
      </c>
      <c r="R21" s="961" t="e">
        <f t="shared" si="5"/>
        <v>#REF!</v>
      </c>
    </row>
    <row r="22" spans="1:18">
      <c r="A22" s="1292"/>
      <c r="B22" s="1331"/>
      <c r="C22" s="1308"/>
      <c r="D22" s="492" t="s">
        <v>16</v>
      </c>
      <c r="E22" s="11">
        <f>E21/E16</f>
        <v>2.8859685922024453E-2</v>
      </c>
      <c r="F22" s="11" t="e">
        <f t="shared" ref="F22" si="15">F21/F16</f>
        <v>#REF!</v>
      </c>
      <c r="G22" s="11" t="e">
        <f t="shared" ref="G22" si="16">G21/G16</f>
        <v>#REF!</v>
      </c>
      <c r="H22" s="78" t="e">
        <f t="shared" si="11"/>
        <v>#REF!</v>
      </c>
      <c r="I22" s="86" t="e">
        <f t="shared" si="12"/>
        <v>#REF!</v>
      </c>
      <c r="J22" s="78" t="e">
        <f t="shared" si="13"/>
        <v>#REF!</v>
      </c>
      <c r="K22" s="86" t="e">
        <f t="shared" si="14"/>
        <v>#REF!</v>
      </c>
      <c r="L22" s="19" t="e">
        <f>L21/L16</f>
        <v>#REF!</v>
      </c>
      <c r="M22" s="11" t="e">
        <f>M21/M16</f>
        <v>#REF!</v>
      </c>
      <c r="N22" s="11" t="e">
        <f>N21/N16</f>
        <v>#REF!</v>
      </c>
      <c r="O22" s="958" t="e">
        <f t="shared" si="2"/>
        <v>#REF!</v>
      </c>
      <c r="P22" s="959" t="e">
        <f t="shared" si="3"/>
        <v>#REF!</v>
      </c>
      <c r="Q22" s="958" t="e">
        <f t="shared" si="4"/>
        <v>#REF!</v>
      </c>
      <c r="R22" s="961" t="e">
        <f t="shared" si="5"/>
        <v>#REF!</v>
      </c>
    </row>
    <row r="23" spans="1:18" ht="25.5" customHeight="1">
      <c r="A23" s="1292"/>
      <c r="B23" s="1331"/>
      <c r="C23" s="513" t="s">
        <v>111</v>
      </c>
      <c r="D23" s="493" t="s">
        <v>14</v>
      </c>
      <c r="E23" s="514">
        <f>E16-E17</f>
        <v>6190.6949999999997</v>
      </c>
      <c r="F23" s="992" t="e">
        <f>F16-F17</f>
        <v>#REF!</v>
      </c>
      <c r="G23" s="993">
        <f>G24+G25</f>
        <v>6438.2699999999995</v>
      </c>
      <c r="H23" s="78" t="e">
        <f t="shared" si="11"/>
        <v>#REF!</v>
      </c>
      <c r="I23" s="86" t="e">
        <f t="shared" si="12"/>
        <v>#REF!</v>
      </c>
      <c r="J23" s="78">
        <f t="shared" si="13"/>
        <v>247.57499999999982</v>
      </c>
      <c r="K23" s="86">
        <f t="shared" si="14"/>
        <v>3.9991471070695589E-2</v>
      </c>
      <c r="L23" s="515" t="e">
        <f>L16-L17</f>
        <v>#REF!</v>
      </c>
      <c r="M23" s="514" t="e">
        <f>M16-M17</f>
        <v>#REF!</v>
      </c>
      <c r="N23" s="514" t="e">
        <f>N16-N17</f>
        <v>#REF!</v>
      </c>
      <c r="O23" s="958" t="e">
        <f t="shared" si="2"/>
        <v>#REF!</v>
      </c>
      <c r="P23" s="959" t="e">
        <f t="shared" si="3"/>
        <v>#REF!</v>
      </c>
      <c r="Q23" s="958" t="e">
        <f t="shared" si="4"/>
        <v>#REF!</v>
      </c>
      <c r="R23" s="961" t="e">
        <f t="shared" si="5"/>
        <v>#REF!</v>
      </c>
    </row>
    <row r="24" spans="1:18" ht="25.5" customHeight="1">
      <c r="A24" s="1292"/>
      <c r="B24" s="1331"/>
      <c r="C24" s="518" t="s">
        <v>104</v>
      </c>
      <c r="D24" s="492" t="s">
        <v>14</v>
      </c>
      <c r="E24" s="516">
        <v>29.806000000000001</v>
      </c>
      <c r="F24" s="996">
        <v>0</v>
      </c>
      <c r="G24" s="997">
        <v>31.088999999999999</v>
      </c>
      <c r="H24" s="78">
        <f t="shared" si="11"/>
        <v>31.088999999999999</v>
      </c>
      <c r="I24" s="86" t="str">
        <f t="shared" si="12"/>
        <v xml:space="preserve"> </v>
      </c>
      <c r="J24" s="78">
        <f t="shared" si="13"/>
        <v>1.2829999999999977</v>
      </c>
      <c r="K24" s="86">
        <f t="shared" si="14"/>
        <v>4.3045024491712998E-2</v>
      </c>
      <c r="L24" s="516" t="e">
        <f>E24+'апрель 2013 (по бухг)'!L24</f>
        <v>#REF!</v>
      </c>
      <c r="M24" s="516" t="e">
        <f>F24+'апрель 2013 (по бухг)'!M24</f>
        <v>#REF!</v>
      </c>
      <c r="N24" s="516" t="e">
        <f>G24+'апрель 2013 (по бухг)'!N24</f>
        <v>#REF!</v>
      </c>
      <c r="O24" s="958" t="e">
        <f t="shared" si="2"/>
        <v>#REF!</v>
      </c>
      <c r="P24" s="959" t="e">
        <f t="shared" si="3"/>
        <v>#REF!</v>
      </c>
      <c r="Q24" s="958" t="e">
        <f t="shared" si="4"/>
        <v>#REF!</v>
      </c>
      <c r="R24" s="961" t="e">
        <f t="shared" si="5"/>
        <v>#REF!</v>
      </c>
    </row>
    <row r="25" spans="1:18" ht="25.5" customHeight="1" thickBot="1">
      <c r="A25" s="1293"/>
      <c r="B25" s="1332"/>
      <c r="C25" s="525" t="s">
        <v>106</v>
      </c>
      <c r="D25" s="526" t="s">
        <v>14</v>
      </c>
      <c r="E25" s="527">
        <f>E23-E24</f>
        <v>6160.8890000000001</v>
      </c>
      <c r="F25" s="527" t="e">
        <f>F23-F24</f>
        <v>#REF!</v>
      </c>
      <c r="G25" s="995">
        <v>6407.1809999999996</v>
      </c>
      <c r="H25" s="528" t="e">
        <f t="shared" si="11"/>
        <v>#REF!</v>
      </c>
      <c r="I25" s="529" t="e">
        <f t="shared" si="12"/>
        <v>#REF!</v>
      </c>
      <c r="J25" s="528">
        <f t="shared" si="13"/>
        <v>246.29199999999946</v>
      </c>
      <c r="K25" s="529">
        <f t="shared" si="14"/>
        <v>3.9976698168072734E-2</v>
      </c>
      <c r="L25" s="527" t="e">
        <f>E25+'апрель 2013 (по бухг)'!L25</f>
        <v>#REF!</v>
      </c>
      <c r="M25" s="527" t="e">
        <f>F25+'апрель 2013 (по бухг)'!M25</f>
        <v>#REF!</v>
      </c>
      <c r="N25" s="527" t="e">
        <f>G25+'апрель 2013 (по бухг)'!N25</f>
        <v>#REF!</v>
      </c>
      <c r="O25" s="966" t="e">
        <f t="shared" si="2"/>
        <v>#REF!</v>
      </c>
      <c r="P25" s="967" t="e">
        <f t="shared" si="3"/>
        <v>#REF!</v>
      </c>
      <c r="Q25" s="966" t="e">
        <f t="shared" si="4"/>
        <v>#REF!</v>
      </c>
      <c r="R25" s="968" t="e">
        <f t="shared" si="5"/>
        <v>#REF!</v>
      </c>
    </row>
    <row r="26" spans="1:18" ht="22.5" customHeight="1">
      <c r="A26" s="1350">
        <v>3</v>
      </c>
      <c r="B26" s="1353" t="s">
        <v>21</v>
      </c>
      <c r="C26" s="519" t="s">
        <v>19</v>
      </c>
      <c r="D26" s="519" t="s">
        <v>14</v>
      </c>
      <c r="E26" s="521">
        <v>2578.4299999999998</v>
      </c>
      <c r="F26" s="520" t="e">
        <f>#REF!</f>
        <v>#REF!</v>
      </c>
      <c r="G26" s="520">
        <f>G27+G33</f>
        <v>2621.5240000000003</v>
      </c>
      <c r="H26" s="534" t="e">
        <f>G26-F26</f>
        <v>#REF!</v>
      </c>
      <c r="I26" s="535" t="e">
        <f>IF(F26=0," ",H26/F26)</f>
        <v>#REF!</v>
      </c>
      <c r="J26" s="534">
        <f>G26-E26</f>
        <v>43.094000000000506</v>
      </c>
      <c r="K26" s="535">
        <f>IF(E26=0," ",J26/E26)</f>
        <v>1.6713271254213031E-2</v>
      </c>
      <c r="L26" s="522" t="e">
        <f>E26+'апрель 2013 (по бухг)'!L26</f>
        <v>#REF!</v>
      </c>
      <c r="M26" s="522" t="e">
        <f>F26+'апрель 2013 (по бухг)'!M26</f>
        <v>#REF!</v>
      </c>
      <c r="N26" s="522" t="e">
        <f>G26+'апрель 2013 (по бухг)'!N26</f>
        <v>#REF!</v>
      </c>
      <c r="O26" s="955" t="e">
        <f t="shared" si="2"/>
        <v>#REF!</v>
      </c>
      <c r="P26" s="956" t="e">
        <f t="shared" si="3"/>
        <v>#REF!</v>
      </c>
      <c r="Q26" s="955" t="e">
        <f t="shared" si="4"/>
        <v>#REF!</v>
      </c>
      <c r="R26" s="957" t="e">
        <f t="shared" si="5"/>
        <v>#REF!</v>
      </c>
    </row>
    <row r="27" spans="1:18" ht="16.5" customHeight="1">
      <c r="A27" s="1351"/>
      <c r="B27" s="1354"/>
      <c r="C27" s="1283" t="s">
        <v>15</v>
      </c>
      <c r="D27" s="492" t="s">
        <v>14</v>
      </c>
      <c r="E27" s="9">
        <v>220.791</v>
      </c>
      <c r="F27" s="147" t="e">
        <f>#REF!</f>
        <v>#REF!</v>
      </c>
      <c r="G27" s="147">
        <v>262.94499999999999</v>
      </c>
      <c r="H27" s="78" t="e">
        <f>G27-F27</f>
        <v>#REF!</v>
      </c>
      <c r="I27" s="86" t="e">
        <f>IF(F27=0," ",H27/F27)</f>
        <v>#REF!</v>
      </c>
      <c r="J27" s="78">
        <f>G27-E27</f>
        <v>42.153999999999996</v>
      </c>
      <c r="K27" s="86">
        <f>IF(E27=0," ",J27/E27)</f>
        <v>0.19092263724517755</v>
      </c>
      <c r="L27" s="18" t="e">
        <f>E27+'апрель 2013 (по бухг)'!L27</f>
        <v>#REF!</v>
      </c>
      <c r="M27" s="18" t="e">
        <f>F27+'апрель 2013 (по бухг)'!M27</f>
        <v>#REF!</v>
      </c>
      <c r="N27" s="18" t="e">
        <f>G27+'апрель 2013 (по бухг)'!N27</f>
        <v>#REF!</v>
      </c>
      <c r="O27" s="958" t="e">
        <f t="shared" si="2"/>
        <v>#REF!</v>
      </c>
      <c r="P27" s="959" t="e">
        <f t="shared" si="3"/>
        <v>#REF!</v>
      </c>
      <c r="Q27" s="958" t="e">
        <f t="shared" si="4"/>
        <v>#REF!</v>
      </c>
      <c r="R27" s="961" t="e">
        <f t="shared" si="5"/>
        <v>#REF!</v>
      </c>
    </row>
    <row r="28" spans="1:18">
      <c r="A28" s="1351"/>
      <c r="B28" s="1354"/>
      <c r="C28" s="1283"/>
      <c r="D28" s="492" t="s">
        <v>16</v>
      </c>
      <c r="E28" s="11">
        <f>E27/E26</f>
        <v>8.5630015164266632E-2</v>
      </c>
      <c r="F28" s="15" t="e">
        <f t="shared" ref="F28:G28" si="17">F27/F26</f>
        <v>#REF!</v>
      </c>
      <c r="G28" s="969">
        <f t="shared" si="17"/>
        <v>0.10030234321715154</v>
      </c>
      <c r="H28" s="452"/>
      <c r="I28" s="453" t="e">
        <f>G28-F28</f>
        <v>#REF!</v>
      </c>
      <c r="J28" s="454"/>
      <c r="K28" s="453">
        <f>G28-E28</f>
        <v>1.4672328052884903E-2</v>
      </c>
      <c r="L28" s="19" t="e">
        <f>L27/L26</f>
        <v>#REF!</v>
      </c>
      <c r="M28" s="11" t="e">
        <f>M27/M26</f>
        <v>#REF!</v>
      </c>
      <c r="N28" s="11" t="e">
        <f>N27/N26</f>
        <v>#REF!</v>
      </c>
      <c r="O28" s="962"/>
      <c r="P28" s="963" t="e">
        <f>N28-M28</f>
        <v>#REF!</v>
      </c>
      <c r="Q28" s="964"/>
      <c r="R28" s="965" t="e">
        <f>N28-L28</f>
        <v>#REF!</v>
      </c>
    </row>
    <row r="29" spans="1:18" hidden="1">
      <c r="A29" s="1351"/>
      <c r="B29" s="1354"/>
      <c r="C29" s="1283" t="s">
        <v>17</v>
      </c>
      <c r="D29" s="492" t="s">
        <v>14</v>
      </c>
      <c r="E29" s="9">
        <v>311.09100000000001</v>
      </c>
      <c r="F29" s="147" t="e">
        <f>#REF!</f>
        <v>#REF!</v>
      </c>
      <c r="G29" s="147" t="e">
        <f>F30*G26</f>
        <v>#REF!</v>
      </c>
      <c r="H29" s="78" t="e">
        <f t="shared" ref="H29:H45" si="18">G29-F29</f>
        <v>#REF!</v>
      </c>
      <c r="I29" s="86" t="e">
        <f t="shared" ref="I29:I45" si="19">IF(F29=0," ",H29/F29)</f>
        <v>#REF!</v>
      </c>
      <c r="J29" s="78" t="e">
        <f t="shared" ref="J29:J45" si="20">G29-E29</f>
        <v>#REF!</v>
      </c>
      <c r="K29" s="86" t="e">
        <f t="shared" ref="K29:K45" si="21">IF(E29=0," ",J29/E29)</f>
        <v>#REF!</v>
      </c>
      <c r="L29" s="18" t="e">
        <f>E29+'апрель 2013 (по бухг)'!L29</f>
        <v>#REF!</v>
      </c>
      <c r="M29" s="18" t="e">
        <f>F29+'апрель 2013 (по бухг)'!M29</f>
        <v>#REF!</v>
      </c>
      <c r="N29" s="18" t="e">
        <f>G29+'апрель 2013 (по бухг)'!N29</f>
        <v>#REF!</v>
      </c>
      <c r="O29" s="958" t="e">
        <f t="shared" si="2"/>
        <v>#REF!</v>
      </c>
      <c r="P29" s="959" t="e">
        <f t="shared" si="3"/>
        <v>#REF!</v>
      </c>
      <c r="Q29" s="958" t="e">
        <f t="shared" si="4"/>
        <v>#REF!</v>
      </c>
      <c r="R29" s="961" t="e">
        <f t="shared" si="5"/>
        <v>#REF!</v>
      </c>
    </row>
    <row r="30" spans="1:18" hidden="1">
      <c r="A30" s="1351"/>
      <c r="B30" s="1354"/>
      <c r="C30" s="1283"/>
      <c r="D30" s="492" t="s">
        <v>16</v>
      </c>
      <c r="E30" s="11">
        <f>E29/E26</f>
        <v>0.12065132658245523</v>
      </c>
      <c r="F30" s="15" t="e">
        <f t="shared" ref="F30:G30" si="22">F29/F26</f>
        <v>#REF!</v>
      </c>
      <c r="G30" s="15" t="e">
        <f t="shared" si="22"/>
        <v>#REF!</v>
      </c>
      <c r="H30" s="78" t="e">
        <f t="shared" si="18"/>
        <v>#REF!</v>
      </c>
      <c r="I30" s="86" t="e">
        <f t="shared" si="19"/>
        <v>#REF!</v>
      </c>
      <c r="J30" s="78" t="e">
        <f t="shared" si="20"/>
        <v>#REF!</v>
      </c>
      <c r="K30" s="86" t="e">
        <f t="shared" si="21"/>
        <v>#REF!</v>
      </c>
      <c r="L30" s="19" t="e">
        <f>L29/L26</f>
        <v>#REF!</v>
      </c>
      <c r="M30" s="11" t="e">
        <f>M29/M26</f>
        <v>#REF!</v>
      </c>
      <c r="N30" s="11" t="e">
        <f>N29/N26</f>
        <v>#REF!</v>
      </c>
      <c r="O30" s="958" t="e">
        <f t="shared" si="2"/>
        <v>#REF!</v>
      </c>
      <c r="P30" s="959" t="e">
        <f t="shared" si="3"/>
        <v>#REF!</v>
      </c>
      <c r="Q30" s="958" t="e">
        <f t="shared" si="4"/>
        <v>#REF!</v>
      </c>
      <c r="R30" s="961" t="e">
        <f t="shared" si="5"/>
        <v>#REF!</v>
      </c>
    </row>
    <row r="31" spans="1:18" hidden="1">
      <c r="A31" s="1351"/>
      <c r="B31" s="1354"/>
      <c r="C31" s="1283" t="s">
        <v>18</v>
      </c>
      <c r="D31" s="492" t="s">
        <v>14</v>
      </c>
      <c r="E31" s="9">
        <v>-90.3</v>
      </c>
      <c r="F31" s="147" t="e">
        <f t="shared" ref="F31:G31" si="23">F27-F29</f>
        <v>#REF!</v>
      </c>
      <c r="G31" s="147" t="e">
        <f t="shared" si="23"/>
        <v>#REF!</v>
      </c>
      <c r="H31" s="78" t="e">
        <f t="shared" si="18"/>
        <v>#REF!</v>
      </c>
      <c r="I31" s="86" t="e">
        <f t="shared" si="19"/>
        <v>#REF!</v>
      </c>
      <c r="J31" s="78" t="e">
        <f t="shared" si="20"/>
        <v>#REF!</v>
      </c>
      <c r="K31" s="86" t="e">
        <f t="shared" si="21"/>
        <v>#REF!</v>
      </c>
      <c r="L31" s="18" t="e">
        <f>E31+'апрель 2013 (по бухг)'!L31</f>
        <v>#REF!</v>
      </c>
      <c r="M31" s="18" t="e">
        <f>F31+'апрель 2013 (по бухг)'!M31</f>
        <v>#REF!</v>
      </c>
      <c r="N31" s="18" t="e">
        <f>G31+'апрель 2013 (по бухг)'!N31</f>
        <v>#REF!</v>
      </c>
      <c r="O31" s="958" t="e">
        <f t="shared" si="2"/>
        <v>#REF!</v>
      </c>
      <c r="P31" s="959" t="e">
        <f t="shared" si="3"/>
        <v>#REF!</v>
      </c>
      <c r="Q31" s="958" t="e">
        <f t="shared" si="4"/>
        <v>#REF!</v>
      </c>
      <c r="R31" s="961" t="e">
        <f t="shared" si="5"/>
        <v>#REF!</v>
      </c>
    </row>
    <row r="32" spans="1:18" hidden="1">
      <c r="A32" s="1351"/>
      <c r="B32" s="1354"/>
      <c r="C32" s="1283"/>
      <c r="D32" s="492" t="s">
        <v>16</v>
      </c>
      <c r="E32" s="11">
        <f>E31/E26</f>
        <v>-3.5021311418188587E-2</v>
      </c>
      <c r="F32" s="11" t="e">
        <f t="shared" ref="F32" si="24">F31/F26</f>
        <v>#REF!</v>
      </c>
      <c r="G32" s="11" t="e">
        <f t="shared" ref="G32" si="25">G31/G26</f>
        <v>#REF!</v>
      </c>
      <c r="H32" s="78" t="e">
        <f t="shared" si="18"/>
        <v>#REF!</v>
      </c>
      <c r="I32" s="86" t="e">
        <f t="shared" si="19"/>
        <v>#REF!</v>
      </c>
      <c r="J32" s="78" t="e">
        <f t="shared" si="20"/>
        <v>#REF!</v>
      </c>
      <c r="K32" s="86" t="e">
        <f t="shared" si="21"/>
        <v>#REF!</v>
      </c>
      <c r="L32" s="19" t="e">
        <f>L31/L26</f>
        <v>#REF!</v>
      </c>
      <c r="M32" s="11" t="e">
        <f>M31/M26</f>
        <v>#REF!</v>
      </c>
      <c r="N32" s="11" t="e">
        <f>N31/N26</f>
        <v>#REF!</v>
      </c>
      <c r="O32" s="958" t="e">
        <f t="shared" si="2"/>
        <v>#REF!</v>
      </c>
      <c r="P32" s="959" t="e">
        <f t="shared" si="3"/>
        <v>#REF!</v>
      </c>
      <c r="Q32" s="958" t="e">
        <f t="shared" si="4"/>
        <v>#REF!</v>
      </c>
      <c r="R32" s="961" t="e">
        <f t="shared" si="5"/>
        <v>#REF!</v>
      </c>
    </row>
    <row r="33" spans="1:18" ht="25.5" customHeight="1">
      <c r="A33" s="1351"/>
      <c r="B33" s="1354"/>
      <c r="C33" s="513" t="s">
        <v>111</v>
      </c>
      <c r="D33" s="492" t="s">
        <v>14</v>
      </c>
      <c r="E33" s="516">
        <f>E26-E27</f>
        <v>2357.6389999999997</v>
      </c>
      <c r="F33" s="992" t="e">
        <f t="shared" ref="F33" si="26">F26-F27</f>
        <v>#REF!</v>
      </c>
      <c r="G33" s="993">
        <f>G34+G35</f>
        <v>2358.5790000000002</v>
      </c>
      <c r="H33" s="78" t="e">
        <f t="shared" si="18"/>
        <v>#REF!</v>
      </c>
      <c r="I33" s="86" t="e">
        <f t="shared" si="19"/>
        <v>#REF!</v>
      </c>
      <c r="J33" s="78">
        <f t="shared" si="20"/>
        <v>0.94000000000050932</v>
      </c>
      <c r="K33" s="86">
        <f t="shared" si="21"/>
        <v>3.9870395764597948E-4</v>
      </c>
      <c r="L33" s="515" t="e">
        <f>L26-L27</f>
        <v>#REF!</v>
      </c>
      <c r="M33" s="514" t="e">
        <f>M26-M27</f>
        <v>#REF!</v>
      </c>
      <c r="N33" s="514" t="e">
        <f>N26-N27</f>
        <v>#REF!</v>
      </c>
      <c r="O33" s="958" t="e">
        <f t="shared" si="2"/>
        <v>#REF!</v>
      </c>
      <c r="P33" s="959" t="e">
        <f t="shared" si="3"/>
        <v>#REF!</v>
      </c>
      <c r="Q33" s="958" t="e">
        <f t="shared" si="4"/>
        <v>#REF!</v>
      </c>
      <c r="R33" s="961" t="e">
        <f t="shared" si="5"/>
        <v>#REF!</v>
      </c>
    </row>
    <row r="34" spans="1:18" ht="25.5" customHeight="1">
      <c r="A34" s="1351"/>
      <c r="B34" s="1354"/>
      <c r="C34" s="518" t="s">
        <v>104</v>
      </c>
      <c r="D34" s="492" t="s">
        <v>14</v>
      </c>
      <c r="E34" s="516">
        <v>56.561</v>
      </c>
      <c r="F34" s="996">
        <v>56.561</v>
      </c>
      <c r="G34" s="997">
        <v>65.387</v>
      </c>
      <c r="H34" s="78">
        <f t="shared" si="18"/>
        <v>8.8260000000000005</v>
      </c>
      <c r="I34" s="86">
        <f t="shared" si="19"/>
        <v>0.15604391718675414</v>
      </c>
      <c r="J34" s="78">
        <f t="shared" si="20"/>
        <v>8.8260000000000005</v>
      </c>
      <c r="K34" s="86">
        <f t="shared" si="21"/>
        <v>0.15604391718675414</v>
      </c>
      <c r="L34" s="516" t="e">
        <f>E34+'апрель 2013 (по бухг)'!L34</f>
        <v>#REF!</v>
      </c>
      <c r="M34" s="516" t="e">
        <f>F34+'апрель 2013 (по бухг)'!M34</f>
        <v>#REF!</v>
      </c>
      <c r="N34" s="516" t="e">
        <f>G34+'апрель 2013 (по бухг)'!N34</f>
        <v>#REF!</v>
      </c>
      <c r="O34" s="958" t="e">
        <f t="shared" si="2"/>
        <v>#REF!</v>
      </c>
      <c r="P34" s="959" t="e">
        <f t="shared" si="3"/>
        <v>#REF!</v>
      </c>
      <c r="Q34" s="958" t="e">
        <f t="shared" si="4"/>
        <v>#REF!</v>
      </c>
      <c r="R34" s="961" t="e">
        <f t="shared" si="5"/>
        <v>#REF!</v>
      </c>
    </row>
    <row r="35" spans="1:18" ht="25.5" customHeight="1" thickBot="1">
      <c r="A35" s="1352"/>
      <c r="B35" s="1355"/>
      <c r="C35" s="525" t="s">
        <v>106</v>
      </c>
      <c r="D35" s="526" t="s">
        <v>14</v>
      </c>
      <c r="E35" s="527">
        <f>E33-E34</f>
        <v>2301.0779999999995</v>
      </c>
      <c r="F35" s="527" t="e">
        <f>F33-F34</f>
        <v>#REF!</v>
      </c>
      <c r="G35" s="995">
        <v>2293.192</v>
      </c>
      <c r="H35" s="528" t="e">
        <f t="shared" si="18"/>
        <v>#REF!</v>
      </c>
      <c r="I35" s="529" t="e">
        <f t="shared" si="19"/>
        <v>#REF!</v>
      </c>
      <c r="J35" s="528">
        <f t="shared" si="20"/>
        <v>-7.8859999999995125</v>
      </c>
      <c r="K35" s="529">
        <f t="shared" si="21"/>
        <v>-3.4270893902768676E-3</v>
      </c>
      <c r="L35" s="527" t="e">
        <f>E35+'апрель 2013 (по бухг)'!L35</f>
        <v>#REF!</v>
      </c>
      <c r="M35" s="527" t="e">
        <f>F35+'апрель 2013 (по бухг)'!M35</f>
        <v>#REF!</v>
      </c>
      <c r="N35" s="527" t="e">
        <f>G35+'апрель 2013 (по бухг)'!N35</f>
        <v>#REF!</v>
      </c>
      <c r="O35" s="966" t="e">
        <f t="shared" si="2"/>
        <v>#REF!</v>
      </c>
      <c r="P35" s="967" t="e">
        <f t="shared" si="3"/>
        <v>#REF!</v>
      </c>
      <c r="Q35" s="966" t="e">
        <f t="shared" si="4"/>
        <v>#REF!</v>
      </c>
      <c r="R35" s="968" t="e">
        <f t="shared" si="5"/>
        <v>#REF!</v>
      </c>
    </row>
    <row r="36" spans="1:18" ht="22.5" customHeight="1">
      <c r="A36" s="1350">
        <v>4</v>
      </c>
      <c r="B36" s="1353" t="s">
        <v>22</v>
      </c>
      <c r="C36" s="519" t="s">
        <v>19</v>
      </c>
      <c r="D36" s="519" t="s">
        <v>14</v>
      </c>
      <c r="E36" s="521">
        <v>30.96</v>
      </c>
      <c r="F36" s="520" t="e">
        <f>#REF!</f>
        <v>#REF!</v>
      </c>
      <c r="G36" s="617">
        <f>G37+G43</f>
        <v>38.880000000000003</v>
      </c>
      <c r="H36" s="534" t="e">
        <f t="shared" si="18"/>
        <v>#REF!</v>
      </c>
      <c r="I36" s="535" t="e">
        <f t="shared" si="19"/>
        <v>#REF!</v>
      </c>
      <c r="J36" s="534">
        <f t="shared" si="20"/>
        <v>7.9200000000000017</v>
      </c>
      <c r="K36" s="535">
        <f t="shared" si="21"/>
        <v>0.25581395348837216</v>
      </c>
      <c r="L36" s="522" t="e">
        <f>E36+'апрель 2013 (по бухг)'!L36</f>
        <v>#REF!</v>
      </c>
      <c r="M36" s="522" t="e">
        <f>F36+'апрель 2013 (по бухг)'!M36</f>
        <v>#REF!</v>
      </c>
      <c r="N36" s="522" t="e">
        <f>G36+'апрель 2013 (по бухг)'!N36</f>
        <v>#REF!</v>
      </c>
      <c r="O36" s="955" t="e">
        <f t="shared" si="2"/>
        <v>#REF!</v>
      </c>
      <c r="P36" s="956" t="e">
        <f t="shared" si="3"/>
        <v>#REF!</v>
      </c>
      <c r="Q36" s="955" t="e">
        <f t="shared" si="4"/>
        <v>#REF!</v>
      </c>
      <c r="R36" s="957" t="e">
        <f t="shared" si="5"/>
        <v>#REF!</v>
      </c>
    </row>
    <row r="37" spans="1:18">
      <c r="A37" s="1351"/>
      <c r="B37" s="1354"/>
      <c r="C37" s="1283" t="s">
        <v>15</v>
      </c>
      <c r="D37" s="492" t="s">
        <v>14</v>
      </c>
      <c r="E37" s="9">
        <v>10.805999999999999</v>
      </c>
      <c r="F37" s="147" t="e">
        <f>#REF!</f>
        <v>#REF!</v>
      </c>
      <c r="G37" s="147">
        <v>3.5020000000000002</v>
      </c>
      <c r="H37" s="78" t="e">
        <f t="shared" si="18"/>
        <v>#REF!</v>
      </c>
      <c r="I37" s="86" t="e">
        <f t="shared" si="19"/>
        <v>#REF!</v>
      </c>
      <c r="J37" s="78">
        <f t="shared" si="20"/>
        <v>-7.3039999999999985</v>
      </c>
      <c r="K37" s="86">
        <f t="shared" si="21"/>
        <v>-0.67592078474921335</v>
      </c>
      <c r="L37" s="18" t="e">
        <f>E37+'апрель 2013 (по бухг)'!L37</f>
        <v>#REF!</v>
      </c>
      <c r="M37" s="18" t="e">
        <f>F37+'апрель 2013 (по бухг)'!M37</f>
        <v>#REF!</v>
      </c>
      <c r="N37" s="18" t="e">
        <f>G37+'апрель 2013 (по бухг)'!N37</f>
        <v>#REF!</v>
      </c>
      <c r="O37" s="958" t="e">
        <f t="shared" si="2"/>
        <v>#REF!</v>
      </c>
      <c r="P37" s="959" t="e">
        <f t="shared" si="3"/>
        <v>#REF!</v>
      </c>
      <c r="Q37" s="958" t="e">
        <f t="shared" si="4"/>
        <v>#REF!</v>
      </c>
      <c r="R37" s="961" t="e">
        <f t="shared" si="5"/>
        <v>#REF!</v>
      </c>
    </row>
    <row r="38" spans="1:18">
      <c r="A38" s="1351"/>
      <c r="B38" s="1354"/>
      <c r="C38" s="1283"/>
      <c r="D38" s="492" t="s">
        <v>16</v>
      </c>
      <c r="E38" s="15">
        <f>E37/E36</f>
        <v>0.34903100775193796</v>
      </c>
      <c r="F38" s="15" t="e">
        <f t="shared" ref="F38:G38" si="27">F37/F36</f>
        <v>#REF!</v>
      </c>
      <c r="G38" s="15">
        <f t="shared" si="27"/>
        <v>9.0072016460905346E-2</v>
      </c>
      <c r="H38" s="452"/>
      <c r="I38" s="453" t="e">
        <f>G38-F38</f>
        <v>#REF!</v>
      </c>
      <c r="J38" s="454"/>
      <c r="K38" s="453">
        <f>G38-E38</f>
        <v>-0.25895899129103261</v>
      </c>
      <c r="L38" s="19" t="e">
        <f>L37/L36</f>
        <v>#REF!</v>
      </c>
      <c r="M38" s="11" t="e">
        <f>M37/M36</f>
        <v>#REF!</v>
      </c>
      <c r="N38" s="11" t="e">
        <f>N37/N36</f>
        <v>#REF!</v>
      </c>
      <c r="O38" s="962"/>
      <c r="P38" s="963" t="e">
        <f>N38-M38</f>
        <v>#REF!</v>
      </c>
      <c r="Q38" s="964"/>
      <c r="R38" s="965" t="e">
        <f>N38-L38</f>
        <v>#REF!</v>
      </c>
    </row>
    <row r="39" spans="1:18" hidden="1">
      <c r="A39" s="1351"/>
      <c r="B39" s="1354"/>
      <c r="C39" s="1283" t="s">
        <v>17</v>
      </c>
      <c r="D39" s="492" t="s">
        <v>14</v>
      </c>
      <c r="E39" s="9">
        <v>8.141</v>
      </c>
      <c r="F39" s="147" t="e">
        <f>#REF!</f>
        <v>#REF!</v>
      </c>
      <c r="G39" s="147" t="e">
        <f>F40*G36</f>
        <v>#REF!</v>
      </c>
      <c r="H39" s="78" t="e">
        <f t="shared" si="18"/>
        <v>#REF!</v>
      </c>
      <c r="I39" s="86" t="e">
        <f t="shared" si="19"/>
        <v>#REF!</v>
      </c>
      <c r="J39" s="78" t="e">
        <f t="shared" si="20"/>
        <v>#REF!</v>
      </c>
      <c r="K39" s="86" t="e">
        <f t="shared" si="21"/>
        <v>#REF!</v>
      </c>
      <c r="L39" s="18" t="e">
        <f>E39+'апрель 2013 (по бухг)'!L39</f>
        <v>#REF!</v>
      </c>
      <c r="M39" s="18" t="e">
        <f>F39+'апрель 2013 (по бухг)'!M39</f>
        <v>#REF!</v>
      </c>
      <c r="N39" s="18" t="e">
        <f>G39+'апрель 2013 (по бухг)'!N39</f>
        <v>#REF!</v>
      </c>
      <c r="O39" s="958" t="e">
        <f t="shared" si="2"/>
        <v>#REF!</v>
      </c>
      <c r="P39" s="959" t="e">
        <f t="shared" si="3"/>
        <v>#REF!</v>
      </c>
      <c r="Q39" s="958" t="e">
        <f t="shared" si="4"/>
        <v>#REF!</v>
      </c>
      <c r="R39" s="961" t="e">
        <f t="shared" si="5"/>
        <v>#REF!</v>
      </c>
    </row>
    <row r="40" spans="1:18" hidden="1">
      <c r="A40" s="1351"/>
      <c r="B40" s="1354"/>
      <c r="C40" s="1283"/>
      <c r="D40" s="492" t="s">
        <v>16</v>
      </c>
      <c r="E40" s="11">
        <f>E39/E36</f>
        <v>0.26295219638242895</v>
      </c>
      <c r="F40" s="15" t="e">
        <f t="shared" ref="F40:G40" si="28">F39/F36</f>
        <v>#REF!</v>
      </c>
      <c r="G40" s="15" t="e">
        <f t="shared" si="28"/>
        <v>#REF!</v>
      </c>
      <c r="H40" s="78" t="e">
        <f t="shared" si="18"/>
        <v>#REF!</v>
      </c>
      <c r="I40" s="86" t="e">
        <f t="shared" si="19"/>
        <v>#REF!</v>
      </c>
      <c r="J40" s="78" t="e">
        <f t="shared" si="20"/>
        <v>#REF!</v>
      </c>
      <c r="K40" s="86" t="e">
        <f t="shared" si="21"/>
        <v>#REF!</v>
      </c>
      <c r="L40" s="19" t="e">
        <f>L39/L36</f>
        <v>#REF!</v>
      </c>
      <c r="M40" s="11" t="e">
        <f>M39/M36</f>
        <v>#REF!</v>
      </c>
      <c r="N40" s="11" t="e">
        <f>N39/N36</f>
        <v>#REF!</v>
      </c>
      <c r="O40" s="958" t="e">
        <f t="shared" si="2"/>
        <v>#REF!</v>
      </c>
      <c r="P40" s="959" t="e">
        <f t="shared" si="3"/>
        <v>#REF!</v>
      </c>
      <c r="Q40" s="958" t="e">
        <f t="shared" si="4"/>
        <v>#REF!</v>
      </c>
      <c r="R40" s="961" t="e">
        <f t="shared" si="5"/>
        <v>#REF!</v>
      </c>
    </row>
    <row r="41" spans="1:18" hidden="1">
      <c r="A41" s="1351"/>
      <c r="B41" s="1354"/>
      <c r="C41" s="1283" t="s">
        <v>18</v>
      </c>
      <c r="D41" s="492" t="s">
        <v>14</v>
      </c>
      <c r="E41" s="9">
        <v>2.665</v>
      </c>
      <c r="F41" s="147" t="e">
        <f t="shared" ref="F41:G41" si="29">F37-F39</f>
        <v>#REF!</v>
      </c>
      <c r="G41" s="147" t="e">
        <f t="shared" si="29"/>
        <v>#REF!</v>
      </c>
      <c r="H41" s="78" t="e">
        <f t="shared" si="18"/>
        <v>#REF!</v>
      </c>
      <c r="I41" s="86" t="e">
        <f t="shared" si="19"/>
        <v>#REF!</v>
      </c>
      <c r="J41" s="78" t="e">
        <f t="shared" si="20"/>
        <v>#REF!</v>
      </c>
      <c r="K41" s="86" t="e">
        <f t="shared" si="21"/>
        <v>#REF!</v>
      </c>
      <c r="L41" s="18" t="e">
        <f>E41+'апрель 2013 (по бухг)'!L41</f>
        <v>#REF!</v>
      </c>
      <c r="M41" s="18" t="e">
        <f>F41+'апрель 2013 (по бухг)'!M41</f>
        <v>#REF!</v>
      </c>
      <c r="N41" s="18" t="e">
        <f>G41+'апрель 2013 (по бухг)'!N41</f>
        <v>#REF!</v>
      </c>
      <c r="O41" s="958" t="e">
        <f t="shared" si="2"/>
        <v>#REF!</v>
      </c>
      <c r="P41" s="959" t="e">
        <f t="shared" si="3"/>
        <v>#REF!</v>
      </c>
      <c r="Q41" s="958" t="e">
        <f t="shared" si="4"/>
        <v>#REF!</v>
      </c>
      <c r="R41" s="961" t="e">
        <f t="shared" si="5"/>
        <v>#REF!</v>
      </c>
    </row>
    <row r="42" spans="1:18" hidden="1">
      <c r="A42" s="1351"/>
      <c r="B42" s="1354"/>
      <c r="C42" s="1283"/>
      <c r="D42" s="492" t="s">
        <v>16</v>
      </c>
      <c r="E42" s="11">
        <f>E41/E36</f>
        <v>8.607881136950904E-2</v>
      </c>
      <c r="F42" s="11" t="e">
        <f t="shared" ref="F42" si="30">F41/F36</f>
        <v>#REF!</v>
      </c>
      <c r="G42" s="11" t="e">
        <f t="shared" ref="G42" si="31">G41/G36</f>
        <v>#REF!</v>
      </c>
      <c r="H42" s="78" t="e">
        <f t="shared" si="18"/>
        <v>#REF!</v>
      </c>
      <c r="I42" s="86" t="e">
        <f t="shared" si="19"/>
        <v>#REF!</v>
      </c>
      <c r="J42" s="78" t="e">
        <f t="shared" si="20"/>
        <v>#REF!</v>
      </c>
      <c r="K42" s="86" t="e">
        <f t="shared" si="21"/>
        <v>#REF!</v>
      </c>
      <c r="L42" s="19" t="e">
        <f>L41/L36</f>
        <v>#REF!</v>
      </c>
      <c r="M42" s="11" t="e">
        <f>M41/M36</f>
        <v>#REF!</v>
      </c>
      <c r="N42" s="11" t="e">
        <f>N41/N36</f>
        <v>#REF!</v>
      </c>
      <c r="O42" s="958" t="e">
        <f t="shared" si="2"/>
        <v>#REF!</v>
      </c>
      <c r="P42" s="959" t="e">
        <f t="shared" si="3"/>
        <v>#REF!</v>
      </c>
      <c r="Q42" s="958" t="e">
        <f t="shared" si="4"/>
        <v>#REF!</v>
      </c>
      <c r="R42" s="961" t="e">
        <f t="shared" si="5"/>
        <v>#REF!</v>
      </c>
    </row>
    <row r="43" spans="1:18" ht="25.5" customHeight="1">
      <c r="A43" s="1351"/>
      <c r="B43" s="1354"/>
      <c r="C43" s="513" t="s">
        <v>111</v>
      </c>
      <c r="D43" s="492" t="s">
        <v>14</v>
      </c>
      <c r="E43" s="516">
        <f>E36-E37</f>
        <v>20.154000000000003</v>
      </c>
      <c r="F43" s="992" t="e">
        <f t="shared" ref="F43" si="32">F36-F37</f>
        <v>#REF!</v>
      </c>
      <c r="G43" s="993">
        <f>G44+G45</f>
        <v>35.378</v>
      </c>
      <c r="H43" s="78" t="e">
        <f t="shared" si="18"/>
        <v>#REF!</v>
      </c>
      <c r="I43" s="86" t="e">
        <f t="shared" si="19"/>
        <v>#REF!</v>
      </c>
      <c r="J43" s="78">
        <f t="shared" si="20"/>
        <v>15.223999999999997</v>
      </c>
      <c r="K43" s="86">
        <f t="shared" si="21"/>
        <v>0.75538354669048302</v>
      </c>
      <c r="L43" s="515" t="e">
        <f>L36-L37</f>
        <v>#REF!</v>
      </c>
      <c r="M43" s="514" t="e">
        <f>M36-M37</f>
        <v>#REF!</v>
      </c>
      <c r="N43" s="514" t="e">
        <f>N36-N37</f>
        <v>#REF!</v>
      </c>
      <c r="O43" s="958" t="e">
        <f t="shared" si="2"/>
        <v>#REF!</v>
      </c>
      <c r="P43" s="959" t="e">
        <f t="shared" si="3"/>
        <v>#REF!</v>
      </c>
      <c r="Q43" s="958" t="e">
        <f t="shared" si="4"/>
        <v>#REF!</v>
      </c>
      <c r="R43" s="961" t="e">
        <f t="shared" si="5"/>
        <v>#REF!</v>
      </c>
    </row>
    <row r="44" spans="1:18" ht="25.5" customHeight="1">
      <c r="A44" s="1351"/>
      <c r="B44" s="1354"/>
      <c r="C44" s="518" t="s">
        <v>104</v>
      </c>
      <c r="D44" s="492" t="s">
        <v>14</v>
      </c>
      <c r="E44" s="516">
        <v>0</v>
      </c>
      <c r="F44" s="994">
        <v>0</v>
      </c>
      <c r="G44" s="245">
        <v>0</v>
      </c>
      <c r="H44" s="78">
        <f t="shared" si="18"/>
        <v>0</v>
      </c>
      <c r="I44" s="86" t="str">
        <f t="shared" si="19"/>
        <v xml:space="preserve"> </v>
      </c>
      <c r="J44" s="78">
        <f t="shared" si="20"/>
        <v>0</v>
      </c>
      <c r="K44" s="86" t="str">
        <f t="shared" si="21"/>
        <v xml:space="preserve"> </v>
      </c>
      <c r="L44" s="516" t="e">
        <f>E44+'апрель 2013 (по бухг)'!L44</f>
        <v>#REF!</v>
      </c>
      <c r="M44" s="516" t="e">
        <f>F44+'апрель 2013 (по бухг)'!M44</f>
        <v>#REF!</v>
      </c>
      <c r="N44" s="516" t="e">
        <f>G44+'апрель 2013 (по бухг)'!N44</f>
        <v>#REF!</v>
      </c>
      <c r="O44" s="958" t="e">
        <f t="shared" si="2"/>
        <v>#REF!</v>
      </c>
      <c r="P44" s="959" t="e">
        <f t="shared" si="3"/>
        <v>#REF!</v>
      </c>
      <c r="Q44" s="958" t="e">
        <f t="shared" si="4"/>
        <v>#REF!</v>
      </c>
      <c r="R44" s="961" t="e">
        <f t="shared" si="5"/>
        <v>#REF!</v>
      </c>
    </row>
    <row r="45" spans="1:18" ht="25.5" customHeight="1" thickBot="1">
      <c r="A45" s="1352"/>
      <c r="B45" s="1355"/>
      <c r="C45" s="525" t="s">
        <v>106</v>
      </c>
      <c r="D45" s="526" t="s">
        <v>14</v>
      </c>
      <c r="E45" s="527">
        <f>E43-E44</f>
        <v>20.154000000000003</v>
      </c>
      <c r="F45" s="527" t="e">
        <f>F43-F44</f>
        <v>#REF!</v>
      </c>
      <c r="G45" s="995">
        <v>35.378</v>
      </c>
      <c r="H45" s="528" t="e">
        <f t="shared" si="18"/>
        <v>#REF!</v>
      </c>
      <c r="I45" s="529" t="e">
        <f t="shared" si="19"/>
        <v>#REF!</v>
      </c>
      <c r="J45" s="528">
        <f t="shared" si="20"/>
        <v>15.223999999999997</v>
      </c>
      <c r="K45" s="529">
        <f t="shared" si="21"/>
        <v>0.75538354669048302</v>
      </c>
      <c r="L45" s="527" t="e">
        <f>E45+'апрель 2013 (по бухг)'!L45</f>
        <v>#REF!</v>
      </c>
      <c r="M45" s="527" t="e">
        <f>F45+'апрель 2013 (по бухг)'!M45</f>
        <v>#REF!</v>
      </c>
      <c r="N45" s="527" t="e">
        <f>G45+'апрель 2013 (по бухг)'!N45</f>
        <v>#REF!</v>
      </c>
      <c r="O45" s="966" t="e">
        <f t="shared" si="2"/>
        <v>#REF!</v>
      </c>
      <c r="P45" s="967" t="e">
        <f t="shared" si="3"/>
        <v>#REF!</v>
      </c>
      <c r="Q45" s="966" t="e">
        <f t="shared" si="4"/>
        <v>#REF!</v>
      </c>
      <c r="R45" s="968" t="e">
        <f t="shared" si="5"/>
        <v>#REF!</v>
      </c>
    </row>
    <row r="46" spans="1:18" ht="22.5" customHeight="1">
      <c r="A46" s="1350">
        <v>3</v>
      </c>
      <c r="B46" s="1356" t="s">
        <v>87</v>
      </c>
      <c r="C46" s="519" t="s">
        <v>19</v>
      </c>
      <c r="D46" s="519" t="s">
        <v>14</v>
      </c>
      <c r="E46" s="521">
        <f>E26+E36</f>
        <v>2609.39</v>
      </c>
      <c r="F46" s="520" t="e">
        <f>F26+F36</f>
        <v>#REF!</v>
      </c>
      <c r="G46" s="520">
        <f>G26+G36</f>
        <v>2660.4040000000005</v>
      </c>
      <c r="H46" s="534" t="e">
        <f>G46-F46</f>
        <v>#REF!</v>
      </c>
      <c r="I46" s="535" t="e">
        <f>IF(F46=0," ",H46/F46)</f>
        <v>#REF!</v>
      </c>
      <c r="J46" s="534">
        <f>G46-E46</f>
        <v>51.014000000000578</v>
      </c>
      <c r="K46" s="535">
        <f>IF(E46=0," ",J46/E46)</f>
        <v>1.9550163064931108E-2</v>
      </c>
      <c r="L46" s="522" t="e">
        <f>E46+'апрель 2013 (по бухг)'!L46</f>
        <v>#REF!</v>
      </c>
      <c r="M46" s="522" t="e">
        <f>F46+'апрель 2013 (по бухг)'!M46</f>
        <v>#REF!</v>
      </c>
      <c r="N46" s="522" t="e">
        <f>G46+'апрель 2013 (по бухг)'!N46</f>
        <v>#REF!</v>
      </c>
      <c r="O46" s="955" t="e">
        <f t="shared" si="2"/>
        <v>#REF!</v>
      </c>
      <c r="P46" s="956" t="e">
        <f t="shared" si="3"/>
        <v>#REF!</v>
      </c>
      <c r="Q46" s="955" t="e">
        <f t="shared" si="4"/>
        <v>#REF!</v>
      </c>
      <c r="R46" s="957" t="e">
        <f t="shared" si="5"/>
        <v>#REF!</v>
      </c>
    </row>
    <row r="47" spans="1:18">
      <c r="A47" s="1351"/>
      <c r="B47" s="1357"/>
      <c r="C47" s="1283" t="s">
        <v>15</v>
      </c>
      <c r="D47" s="492" t="s">
        <v>14</v>
      </c>
      <c r="E47" s="9">
        <f>E27+E37</f>
        <v>231.59700000000001</v>
      </c>
      <c r="F47" s="9" t="e">
        <f>F27+F37</f>
        <v>#REF!</v>
      </c>
      <c r="G47" s="147">
        <f t="shared" ref="G47" si="33">G27+G37</f>
        <v>266.447</v>
      </c>
      <c r="H47" s="78" t="e">
        <f>G47-F47</f>
        <v>#REF!</v>
      </c>
      <c r="I47" s="86" t="e">
        <f>IF(F47=0," ",H47/F47)</f>
        <v>#REF!</v>
      </c>
      <c r="J47" s="78">
        <f>G47-E47</f>
        <v>34.849999999999994</v>
      </c>
      <c r="K47" s="86">
        <f>IF(E47=0," ",J47/E47)</f>
        <v>0.15047690600482733</v>
      </c>
      <c r="L47" s="18" t="e">
        <f>E47+'апрель 2013 (по бухг)'!L47</f>
        <v>#REF!</v>
      </c>
      <c r="M47" s="18" t="e">
        <f>F47+'апрель 2013 (по бухг)'!M47</f>
        <v>#REF!</v>
      </c>
      <c r="N47" s="18" t="e">
        <f>G47+'апрель 2013 (по бухг)'!N47</f>
        <v>#REF!</v>
      </c>
      <c r="O47" s="958" t="e">
        <f t="shared" si="2"/>
        <v>#REF!</v>
      </c>
      <c r="P47" s="959" t="e">
        <f t="shared" si="3"/>
        <v>#REF!</v>
      </c>
      <c r="Q47" s="958" t="e">
        <f t="shared" si="4"/>
        <v>#REF!</v>
      </c>
      <c r="R47" s="961" t="e">
        <f t="shared" si="5"/>
        <v>#REF!</v>
      </c>
    </row>
    <row r="48" spans="1:18">
      <c r="A48" s="1351"/>
      <c r="B48" s="1357"/>
      <c r="C48" s="1283"/>
      <c r="D48" s="492" t="s">
        <v>16</v>
      </c>
      <c r="E48" s="15">
        <f>E47/E46</f>
        <v>8.875522631726189E-2</v>
      </c>
      <c r="F48" s="11" t="e">
        <f>F47/F46</f>
        <v>#REF!</v>
      </c>
      <c r="G48" s="969">
        <f>G47/G46</f>
        <v>0.10015283393048573</v>
      </c>
      <c r="H48" s="452"/>
      <c r="I48" s="453" t="e">
        <f>G48-F48</f>
        <v>#REF!</v>
      </c>
      <c r="J48" s="454"/>
      <c r="K48" s="453">
        <f>G48-E48</f>
        <v>1.1397607613223837E-2</v>
      </c>
      <c r="L48" s="19" t="e">
        <f>L47/L46</f>
        <v>#REF!</v>
      </c>
      <c r="M48" s="11" t="e">
        <f>M47/M46</f>
        <v>#REF!</v>
      </c>
      <c r="N48" s="11" t="e">
        <f>N47/N46</f>
        <v>#REF!</v>
      </c>
      <c r="O48" s="962"/>
      <c r="P48" s="963" t="e">
        <f>N48-M48</f>
        <v>#REF!</v>
      </c>
      <c r="Q48" s="964"/>
      <c r="R48" s="965" t="e">
        <f>N48-L48</f>
        <v>#REF!</v>
      </c>
    </row>
    <row r="49" spans="1:18" hidden="1">
      <c r="A49" s="1351"/>
      <c r="B49" s="1357"/>
      <c r="C49" s="1283" t="s">
        <v>17</v>
      </c>
      <c r="D49" s="492" t="s">
        <v>14</v>
      </c>
      <c r="E49" s="9">
        <f>E29+E39</f>
        <v>319.23200000000003</v>
      </c>
      <c r="F49" s="9" t="e">
        <f>F29+F39</f>
        <v>#REF!</v>
      </c>
      <c r="G49" s="9" t="e">
        <f>G29+G39</f>
        <v>#REF!</v>
      </c>
      <c r="H49" s="78" t="e">
        <f t="shared" ref="H49:H112" si="34">G49-F49</f>
        <v>#REF!</v>
      </c>
      <c r="I49" s="86" t="e">
        <f t="shared" ref="I49:I112" si="35">IF(F49=0," ",H49/F49)</f>
        <v>#REF!</v>
      </c>
      <c r="J49" s="78" t="e">
        <f t="shared" ref="J49:J112" si="36">G49-E49</f>
        <v>#REF!</v>
      </c>
      <c r="K49" s="86" t="e">
        <f t="shared" ref="K49:K112" si="37">IF(E49=0," ",J49/E49)</f>
        <v>#REF!</v>
      </c>
      <c r="L49" s="18" t="e">
        <f>E49+'апрель 2013 (по бухг)'!L49</f>
        <v>#REF!</v>
      </c>
      <c r="M49" s="18" t="e">
        <f>F49+'апрель 2013 (по бухг)'!M49</f>
        <v>#REF!</v>
      </c>
      <c r="N49" s="18" t="e">
        <f>G49+'апрель 2013 (по бухг)'!N49</f>
        <v>#REF!</v>
      </c>
      <c r="O49" s="958" t="e">
        <f t="shared" si="2"/>
        <v>#REF!</v>
      </c>
      <c r="P49" s="959" t="e">
        <f t="shared" si="3"/>
        <v>#REF!</v>
      </c>
      <c r="Q49" s="958" t="e">
        <f t="shared" si="4"/>
        <v>#REF!</v>
      </c>
      <c r="R49" s="961" t="e">
        <f t="shared" si="5"/>
        <v>#REF!</v>
      </c>
    </row>
    <row r="50" spans="1:18" hidden="1">
      <c r="A50" s="1351"/>
      <c r="B50" s="1357"/>
      <c r="C50" s="1283"/>
      <c r="D50" s="492" t="s">
        <v>16</v>
      </c>
      <c r="E50" s="11">
        <f>E49/E46</f>
        <v>0.12233970391547451</v>
      </c>
      <c r="F50" s="11" t="e">
        <f>F49/F46</f>
        <v>#REF!</v>
      </c>
      <c r="G50" s="11" t="e">
        <f>G49/G46</f>
        <v>#REF!</v>
      </c>
      <c r="H50" s="78" t="e">
        <f t="shared" si="34"/>
        <v>#REF!</v>
      </c>
      <c r="I50" s="86" t="e">
        <f t="shared" si="35"/>
        <v>#REF!</v>
      </c>
      <c r="J50" s="78" t="e">
        <f t="shared" si="36"/>
        <v>#REF!</v>
      </c>
      <c r="K50" s="86" t="e">
        <f t="shared" si="37"/>
        <v>#REF!</v>
      </c>
      <c r="L50" s="19" t="e">
        <f>L49/L46</f>
        <v>#REF!</v>
      </c>
      <c r="M50" s="11" t="e">
        <f>M49/M46</f>
        <v>#REF!</v>
      </c>
      <c r="N50" s="11" t="e">
        <f>N49/N46</f>
        <v>#REF!</v>
      </c>
      <c r="O50" s="958" t="e">
        <f t="shared" si="2"/>
        <v>#REF!</v>
      </c>
      <c r="P50" s="959" t="e">
        <f t="shared" si="3"/>
        <v>#REF!</v>
      </c>
      <c r="Q50" s="958" t="e">
        <f t="shared" si="4"/>
        <v>#REF!</v>
      </c>
      <c r="R50" s="961" t="e">
        <f t="shared" si="5"/>
        <v>#REF!</v>
      </c>
    </row>
    <row r="51" spans="1:18" hidden="1">
      <c r="A51" s="1351"/>
      <c r="B51" s="1357"/>
      <c r="C51" s="1283" t="s">
        <v>18</v>
      </c>
      <c r="D51" s="492" t="s">
        <v>14</v>
      </c>
      <c r="E51" s="9">
        <f>E31+E41</f>
        <v>-87.634999999999991</v>
      </c>
      <c r="F51" s="9" t="e">
        <f>F47-F49</f>
        <v>#REF!</v>
      </c>
      <c r="G51" s="9" t="e">
        <f>G31+G41</f>
        <v>#REF!</v>
      </c>
      <c r="H51" s="78" t="e">
        <f t="shared" si="34"/>
        <v>#REF!</v>
      </c>
      <c r="I51" s="86" t="e">
        <f t="shared" si="35"/>
        <v>#REF!</v>
      </c>
      <c r="J51" s="78" t="e">
        <f t="shared" si="36"/>
        <v>#REF!</v>
      </c>
      <c r="K51" s="86" t="e">
        <f t="shared" si="37"/>
        <v>#REF!</v>
      </c>
      <c r="L51" s="18" t="e">
        <f>E51+'апрель 2013 (по бухг)'!L51</f>
        <v>#REF!</v>
      </c>
      <c r="M51" s="18" t="e">
        <f>F51+'апрель 2013 (по бухг)'!M51</f>
        <v>#REF!</v>
      </c>
      <c r="N51" s="18" t="e">
        <f>G51+'апрель 2013 (по бухг)'!N51</f>
        <v>#REF!</v>
      </c>
      <c r="O51" s="958" t="e">
        <f t="shared" si="2"/>
        <v>#REF!</v>
      </c>
      <c r="P51" s="959" t="e">
        <f t="shared" si="3"/>
        <v>#REF!</v>
      </c>
      <c r="Q51" s="958" t="e">
        <f t="shared" si="4"/>
        <v>#REF!</v>
      </c>
      <c r="R51" s="961" t="e">
        <f t="shared" si="5"/>
        <v>#REF!</v>
      </c>
    </row>
    <row r="52" spans="1:18" hidden="1">
      <c r="A52" s="1351"/>
      <c r="B52" s="1357"/>
      <c r="C52" s="1283"/>
      <c r="D52" s="492" t="s">
        <v>16</v>
      </c>
      <c r="E52" s="11">
        <f>E51/E46</f>
        <v>-3.3584477598212606E-2</v>
      </c>
      <c r="F52" s="11" t="e">
        <f t="shared" ref="F52" si="38">F51/F46</f>
        <v>#REF!</v>
      </c>
      <c r="G52" s="11" t="e">
        <f t="shared" ref="G52" si="39">G51/G46</f>
        <v>#REF!</v>
      </c>
      <c r="H52" s="78" t="e">
        <f t="shared" si="34"/>
        <v>#REF!</v>
      </c>
      <c r="I52" s="86" t="e">
        <f t="shared" si="35"/>
        <v>#REF!</v>
      </c>
      <c r="J52" s="78" t="e">
        <f t="shared" si="36"/>
        <v>#REF!</v>
      </c>
      <c r="K52" s="86" t="e">
        <f t="shared" si="37"/>
        <v>#REF!</v>
      </c>
      <c r="L52" s="19" t="e">
        <f>L51/L46</f>
        <v>#REF!</v>
      </c>
      <c r="M52" s="11" t="e">
        <f>M51/M46</f>
        <v>#REF!</v>
      </c>
      <c r="N52" s="11" t="e">
        <f>N51/N46</f>
        <v>#REF!</v>
      </c>
      <c r="O52" s="958" t="e">
        <f t="shared" si="2"/>
        <v>#REF!</v>
      </c>
      <c r="P52" s="959" t="e">
        <f t="shared" si="3"/>
        <v>#REF!</v>
      </c>
      <c r="Q52" s="958" t="e">
        <f t="shared" si="4"/>
        <v>#REF!</v>
      </c>
      <c r="R52" s="961" t="e">
        <f t="shared" si="5"/>
        <v>#REF!</v>
      </c>
    </row>
    <row r="53" spans="1:18" ht="25.5" customHeight="1">
      <c r="A53" s="1351"/>
      <c r="B53" s="1357"/>
      <c r="C53" s="513" t="s">
        <v>111</v>
      </c>
      <c r="D53" s="492" t="s">
        <v>14</v>
      </c>
      <c r="E53" s="516">
        <f>E46-E47</f>
        <v>2377.7929999999997</v>
      </c>
      <c r="F53" s="613" t="e">
        <f>F46-F47</f>
        <v>#REF!</v>
      </c>
      <c r="G53" s="613">
        <f t="shared" ref="G53:G54" si="40">G33+G43</f>
        <v>2393.9570000000003</v>
      </c>
      <c r="H53" s="78" t="e">
        <f t="shared" si="34"/>
        <v>#REF!</v>
      </c>
      <c r="I53" s="86" t="e">
        <f t="shared" si="35"/>
        <v>#REF!</v>
      </c>
      <c r="J53" s="78">
        <f t="shared" si="36"/>
        <v>16.164000000000669</v>
      </c>
      <c r="K53" s="86">
        <f t="shared" si="37"/>
        <v>6.7979004059649734E-3</v>
      </c>
      <c r="L53" s="515" t="e">
        <f>L46-L47</f>
        <v>#REF!</v>
      </c>
      <c r="M53" s="514" t="e">
        <f>M46-M47</f>
        <v>#REF!</v>
      </c>
      <c r="N53" s="514" t="e">
        <f>N46-N47</f>
        <v>#REF!</v>
      </c>
      <c r="O53" s="958" t="e">
        <f t="shared" si="2"/>
        <v>#REF!</v>
      </c>
      <c r="P53" s="959" t="e">
        <f t="shared" si="3"/>
        <v>#REF!</v>
      </c>
      <c r="Q53" s="958" t="e">
        <f t="shared" si="4"/>
        <v>#REF!</v>
      </c>
      <c r="R53" s="961" t="e">
        <f t="shared" si="5"/>
        <v>#REF!</v>
      </c>
    </row>
    <row r="54" spans="1:18" ht="25.5" customHeight="1">
      <c r="A54" s="1351"/>
      <c r="B54" s="1357"/>
      <c r="C54" s="518" t="s">
        <v>104</v>
      </c>
      <c r="D54" s="492" t="s">
        <v>14</v>
      </c>
      <c r="E54" s="516">
        <f>E44+E34</f>
        <v>56.561</v>
      </c>
      <c r="F54" s="233">
        <f>F34+F44</f>
        <v>56.561</v>
      </c>
      <c r="G54" s="952">
        <f t="shared" si="40"/>
        <v>65.387</v>
      </c>
      <c r="H54" s="78">
        <f t="shared" si="34"/>
        <v>8.8260000000000005</v>
      </c>
      <c r="I54" s="86">
        <f t="shared" si="35"/>
        <v>0.15604391718675414</v>
      </c>
      <c r="J54" s="78">
        <f t="shared" si="36"/>
        <v>8.8260000000000005</v>
      </c>
      <c r="K54" s="86">
        <f t="shared" si="37"/>
        <v>0.15604391718675414</v>
      </c>
      <c r="L54" s="516" t="e">
        <f>E54+'апрель 2013 (по бухг)'!L54</f>
        <v>#REF!</v>
      </c>
      <c r="M54" s="516" t="e">
        <f>F54+'апрель 2013 (по бухг)'!M54</f>
        <v>#REF!</v>
      </c>
      <c r="N54" s="516" t="e">
        <f>G54+'апрель 2013 (по бухг)'!N54</f>
        <v>#REF!</v>
      </c>
      <c r="O54" s="958" t="e">
        <f t="shared" si="2"/>
        <v>#REF!</v>
      </c>
      <c r="P54" s="959" t="e">
        <f t="shared" si="3"/>
        <v>#REF!</v>
      </c>
      <c r="Q54" s="958" t="e">
        <f t="shared" si="4"/>
        <v>#REF!</v>
      </c>
      <c r="R54" s="961" t="e">
        <f t="shared" si="5"/>
        <v>#REF!</v>
      </c>
    </row>
    <row r="55" spans="1:18" ht="25.5" customHeight="1" thickBot="1">
      <c r="A55" s="1352"/>
      <c r="B55" s="1358"/>
      <c r="C55" s="525" t="s">
        <v>106</v>
      </c>
      <c r="D55" s="526" t="s">
        <v>14</v>
      </c>
      <c r="E55" s="527">
        <f>E53-E54</f>
        <v>2321.2319999999995</v>
      </c>
      <c r="F55" s="611" t="e">
        <f>F53-F54</f>
        <v>#REF!</v>
      </c>
      <c r="G55" s="611">
        <f>G53-G54</f>
        <v>2328.5700000000002</v>
      </c>
      <c r="H55" s="528" t="e">
        <f t="shared" si="34"/>
        <v>#REF!</v>
      </c>
      <c r="I55" s="529" t="e">
        <f t="shared" si="35"/>
        <v>#REF!</v>
      </c>
      <c r="J55" s="528">
        <f t="shared" si="36"/>
        <v>7.3380000000006476</v>
      </c>
      <c r="K55" s="529">
        <f t="shared" si="37"/>
        <v>3.1612523005027714E-3</v>
      </c>
      <c r="L55" s="527" t="e">
        <f>E55+'апрель 2013 (по бухг)'!L55</f>
        <v>#REF!</v>
      </c>
      <c r="M55" s="527" t="e">
        <f>F55+'апрель 2013 (по бухг)'!M55</f>
        <v>#REF!</v>
      </c>
      <c r="N55" s="527" t="e">
        <f>G55+'апрель 2013 (по бухг)'!N55</f>
        <v>#REF!</v>
      </c>
      <c r="O55" s="966" t="e">
        <f t="shared" si="2"/>
        <v>#REF!</v>
      </c>
      <c r="P55" s="967" t="e">
        <f t="shared" si="3"/>
        <v>#REF!</v>
      </c>
      <c r="Q55" s="966" t="e">
        <f t="shared" si="4"/>
        <v>#REF!</v>
      </c>
      <c r="R55" s="968" t="e">
        <f t="shared" si="5"/>
        <v>#REF!</v>
      </c>
    </row>
    <row r="56" spans="1:18" ht="19.5" customHeight="1">
      <c r="A56" s="1350">
        <v>5</v>
      </c>
      <c r="B56" s="1353" t="s">
        <v>6</v>
      </c>
      <c r="C56" s="519" t="s">
        <v>19</v>
      </c>
      <c r="D56" s="519" t="s">
        <v>14</v>
      </c>
      <c r="E56" s="521">
        <v>5432.4349999999995</v>
      </c>
      <c r="F56" s="520" t="e">
        <f>#REF!</f>
        <v>#REF!</v>
      </c>
      <c r="G56" s="520">
        <f>G57+G63</f>
        <v>5323.6689999999999</v>
      </c>
      <c r="H56" s="534" t="e">
        <f t="shared" si="34"/>
        <v>#REF!</v>
      </c>
      <c r="I56" s="535" t="e">
        <f t="shared" si="35"/>
        <v>#REF!</v>
      </c>
      <c r="J56" s="534">
        <f t="shared" si="36"/>
        <v>-108.76599999999962</v>
      </c>
      <c r="K56" s="535">
        <f t="shared" si="37"/>
        <v>-2.0021592527107942E-2</v>
      </c>
      <c r="L56" s="522" t="e">
        <f>E56+'апрель 2013 (по бухг)'!L56</f>
        <v>#REF!</v>
      </c>
      <c r="M56" s="522" t="e">
        <f>F56+'апрель 2013 (по бухг)'!M56</f>
        <v>#REF!</v>
      </c>
      <c r="N56" s="522" t="e">
        <f>G56+'апрель 2013 (по бухг)'!N56</f>
        <v>#REF!</v>
      </c>
      <c r="O56" s="955" t="e">
        <f t="shared" si="2"/>
        <v>#REF!</v>
      </c>
      <c r="P56" s="956" t="e">
        <f t="shared" si="3"/>
        <v>#REF!</v>
      </c>
      <c r="Q56" s="955" t="e">
        <f t="shared" si="4"/>
        <v>#REF!</v>
      </c>
      <c r="R56" s="957" t="e">
        <f t="shared" si="5"/>
        <v>#REF!</v>
      </c>
    </row>
    <row r="57" spans="1:18">
      <c r="A57" s="1351"/>
      <c r="B57" s="1354"/>
      <c r="C57" s="1283" t="s">
        <v>15</v>
      </c>
      <c r="D57" s="492" t="s">
        <v>14</v>
      </c>
      <c r="E57" s="9">
        <v>643.45600000000002</v>
      </c>
      <c r="F57" s="147" t="e">
        <f>#REF!</f>
        <v>#REF!</v>
      </c>
      <c r="G57" s="147">
        <v>549.50400000000002</v>
      </c>
      <c r="H57" s="78" t="e">
        <f t="shared" si="34"/>
        <v>#REF!</v>
      </c>
      <c r="I57" s="86" t="e">
        <f t="shared" si="35"/>
        <v>#REF!</v>
      </c>
      <c r="J57" s="78">
        <f t="shared" si="36"/>
        <v>-93.951999999999998</v>
      </c>
      <c r="K57" s="86">
        <f t="shared" si="37"/>
        <v>-0.14601153769643921</v>
      </c>
      <c r="L57" s="18" t="e">
        <f>E57+'апрель 2013 (по бухг)'!L57</f>
        <v>#REF!</v>
      </c>
      <c r="M57" s="18" t="e">
        <f>F57+'апрель 2013 (по бухг)'!M57</f>
        <v>#REF!</v>
      </c>
      <c r="N57" s="18" t="e">
        <f>G57+'апрель 2013 (по бухг)'!N57</f>
        <v>#REF!</v>
      </c>
      <c r="O57" s="958" t="e">
        <f t="shared" si="2"/>
        <v>#REF!</v>
      </c>
      <c r="P57" s="959" t="e">
        <f t="shared" si="3"/>
        <v>#REF!</v>
      </c>
      <c r="Q57" s="958" t="e">
        <f t="shared" si="4"/>
        <v>#REF!</v>
      </c>
      <c r="R57" s="961" t="e">
        <f t="shared" si="5"/>
        <v>#REF!</v>
      </c>
    </row>
    <row r="58" spans="1:18">
      <c r="A58" s="1351"/>
      <c r="B58" s="1354"/>
      <c r="C58" s="1283"/>
      <c r="D58" s="492" t="s">
        <v>16</v>
      </c>
      <c r="E58" s="11">
        <f>E57/E56</f>
        <v>0.11844706839566421</v>
      </c>
      <c r="F58" s="15" t="e">
        <f t="shared" ref="F58:G58" si="41">F57/F56</f>
        <v>#REF!</v>
      </c>
      <c r="G58" s="15">
        <f t="shared" si="41"/>
        <v>0.10321903935049306</v>
      </c>
      <c r="H58" s="452"/>
      <c r="I58" s="453" t="e">
        <f>G58-F58</f>
        <v>#REF!</v>
      </c>
      <c r="J58" s="454"/>
      <c r="K58" s="453">
        <f>G58-E58</f>
        <v>-1.5228029045171149E-2</v>
      </c>
      <c r="L58" s="19" t="e">
        <f>L57/L56</f>
        <v>#REF!</v>
      </c>
      <c r="M58" s="11" t="e">
        <f>M57/M56</f>
        <v>#REF!</v>
      </c>
      <c r="N58" s="11" t="e">
        <f>N57/N56</f>
        <v>#REF!</v>
      </c>
      <c r="O58" s="962"/>
      <c r="P58" s="963" t="e">
        <f>N58-M58</f>
        <v>#REF!</v>
      </c>
      <c r="Q58" s="964"/>
      <c r="R58" s="965" t="e">
        <f>N58-L58</f>
        <v>#REF!</v>
      </c>
    </row>
    <row r="59" spans="1:18" hidden="1">
      <c r="A59" s="1351"/>
      <c r="B59" s="1354"/>
      <c r="C59" s="1283" t="s">
        <v>17</v>
      </c>
      <c r="D59" s="492" t="s">
        <v>14</v>
      </c>
      <c r="E59" s="9">
        <v>703.16</v>
      </c>
      <c r="F59" s="147" t="e">
        <f>#REF!</f>
        <v>#REF!</v>
      </c>
      <c r="G59" s="147" t="e">
        <f>F60*G56</f>
        <v>#REF!</v>
      </c>
      <c r="H59" s="78" t="e">
        <f t="shared" si="34"/>
        <v>#REF!</v>
      </c>
      <c r="I59" s="86" t="e">
        <f t="shared" si="35"/>
        <v>#REF!</v>
      </c>
      <c r="J59" s="78" t="e">
        <f t="shared" si="36"/>
        <v>#REF!</v>
      </c>
      <c r="K59" s="86" t="e">
        <f t="shared" si="37"/>
        <v>#REF!</v>
      </c>
      <c r="L59" s="18" t="e">
        <f>E59+'апрель 2013 (по бухг)'!L59</f>
        <v>#REF!</v>
      </c>
      <c r="M59" s="18" t="e">
        <f>F59+'апрель 2013 (по бухг)'!M59</f>
        <v>#REF!</v>
      </c>
      <c r="N59" s="18" t="e">
        <f>G59+'апрель 2013 (по бухг)'!N59</f>
        <v>#REF!</v>
      </c>
      <c r="O59" s="958" t="e">
        <f t="shared" si="2"/>
        <v>#REF!</v>
      </c>
      <c r="P59" s="959" t="e">
        <f t="shared" si="3"/>
        <v>#REF!</v>
      </c>
      <c r="Q59" s="958" t="e">
        <f t="shared" si="4"/>
        <v>#REF!</v>
      </c>
      <c r="R59" s="961" t="e">
        <f t="shared" si="5"/>
        <v>#REF!</v>
      </c>
    </row>
    <row r="60" spans="1:18" hidden="1">
      <c r="A60" s="1351"/>
      <c r="B60" s="1354"/>
      <c r="C60" s="1283"/>
      <c r="D60" s="492" t="s">
        <v>16</v>
      </c>
      <c r="E60" s="11">
        <f>E59/E56</f>
        <v>0.1294373517584656</v>
      </c>
      <c r="F60" s="15" t="e">
        <f t="shared" ref="F60:G60" si="42">F59/F56</f>
        <v>#REF!</v>
      </c>
      <c r="G60" s="15" t="e">
        <f t="shared" si="42"/>
        <v>#REF!</v>
      </c>
      <c r="H60" s="78" t="e">
        <f t="shared" si="34"/>
        <v>#REF!</v>
      </c>
      <c r="I60" s="86" t="e">
        <f t="shared" si="35"/>
        <v>#REF!</v>
      </c>
      <c r="J60" s="78" t="e">
        <f t="shared" si="36"/>
        <v>#REF!</v>
      </c>
      <c r="K60" s="86" t="e">
        <f t="shared" si="37"/>
        <v>#REF!</v>
      </c>
      <c r="L60" s="19" t="e">
        <f>L59/L56</f>
        <v>#REF!</v>
      </c>
      <c r="M60" s="11" t="e">
        <f>M59/M56</f>
        <v>#REF!</v>
      </c>
      <c r="N60" s="11" t="e">
        <f>N59/N56</f>
        <v>#REF!</v>
      </c>
      <c r="O60" s="958" t="e">
        <f t="shared" si="2"/>
        <v>#REF!</v>
      </c>
      <c r="P60" s="959" t="e">
        <f t="shared" si="3"/>
        <v>#REF!</v>
      </c>
      <c r="Q60" s="958" t="e">
        <f t="shared" si="4"/>
        <v>#REF!</v>
      </c>
      <c r="R60" s="961" t="e">
        <f t="shared" si="5"/>
        <v>#REF!</v>
      </c>
    </row>
    <row r="61" spans="1:18" hidden="1">
      <c r="A61" s="1351"/>
      <c r="B61" s="1354"/>
      <c r="C61" s="1283" t="s">
        <v>18</v>
      </c>
      <c r="D61" s="492" t="s">
        <v>14</v>
      </c>
      <c r="E61" s="9">
        <v>-59.703999999999951</v>
      </c>
      <c r="F61" s="147" t="e">
        <f t="shared" ref="F61:G61" si="43">F57-F59</f>
        <v>#REF!</v>
      </c>
      <c r="G61" s="147" t="e">
        <f t="shared" si="43"/>
        <v>#REF!</v>
      </c>
      <c r="H61" s="78" t="e">
        <f t="shared" si="34"/>
        <v>#REF!</v>
      </c>
      <c r="I61" s="86" t="e">
        <f t="shared" si="35"/>
        <v>#REF!</v>
      </c>
      <c r="J61" s="78" t="e">
        <f t="shared" si="36"/>
        <v>#REF!</v>
      </c>
      <c r="K61" s="86" t="e">
        <f t="shared" si="37"/>
        <v>#REF!</v>
      </c>
      <c r="L61" s="18" t="e">
        <f>E61+'апрель 2013 (по бухг)'!L61</f>
        <v>#REF!</v>
      </c>
      <c r="M61" s="18" t="e">
        <f>F61+'апрель 2013 (по бухг)'!M61</f>
        <v>#REF!</v>
      </c>
      <c r="N61" s="18" t="e">
        <f>G61+'апрель 2013 (по бухг)'!N61</f>
        <v>#REF!</v>
      </c>
      <c r="O61" s="958" t="e">
        <f t="shared" si="2"/>
        <v>#REF!</v>
      </c>
      <c r="P61" s="959" t="e">
        <f t="shared" si="3"/>
        <v>#REF!</v>
      </c>
      <c r="Q61" s="958" t="e">
        <f t="shared" si="4"/>
        <v>#REF!</v>
      </c>
      <c r="R61" s="961" t="e">
        <f t="shared" si="5"/>
        <v>#REF!</v>
      </c>
    </row>
    <row r="62" spans="1:18" hidden="1">
      <c r="A62" s="1351"/>
      <c r="B62" s="1354"/>
      <c r="C62" s="1283"/>
      <c r="D62" s="492" t="s">
        <v>16</v>
      </c>
      <c r="E62" s="11">
        <f>E61/E56</f>
        <v>-1.0990283362801388E-2</v>
      </c>
      <c r="F62" s="11" t="e">
        <f t="shared" ref="F62" si="44">F61/F56</f>
        <v>#REF!</v>
      </c>
      <c r="G62" s="11" t="e">
        <f t="shared" ref="G62" si="45">G61/G56</f>
        <v>#REF!</v>
      </c>
      <c r="H62" s="78" t="e">
        <f t="shared" si="34"/>
        <v>#REF!</v>
      </c>
      <c r="I62" s="86" t="e">
        <f t="shared" si="35"/>
        <v>#REF!</v>
      </c>
      <c r="J62" s="78" t="e">
        <f t="shared" si="36"/>
        <v>#REF!</v>
      </c>
      <c r="K62" s="86" t="e">
        <f t="shared" si="37"/>
        <v>#REF!</v>
      </c>
      <c r="L62" s="19" t="e">
        <f>L61/L56</f>
        <v>#REF!</v>
      </c>
      <c r="M62" s="11" t="e">
        <f>M61/M56</f>
        <v>#REF!</v>
      </c>
      <c r="N62" s="11" t="e">
        <f>N61/N56</f>
        <v>#REF!</v>
      </c>
      <c r="O62" s="958" t="e">
        <f t="shared" si="2"/>
        <v>#REF!</v>
      </c>
      <c r="P62" s="959" t="e">
        <f t="shared" si="3"/>
        <v>#REF!</v>
      </c>
      <c r="Q62" s="958" t="e">
        <f t="shared" si="4"/>
        <v>#REF!</v>
      </c>
      <c r="R62" s="961" t="e">
        <f t="shared" si="5"/>
        <v>#REF!</v>
      </c>
    </row>
    <row r="63" spans="1:18" ht="25.5" customHeight="1">
      <c r="A63" s="1351"/>
      <c r="B63" s="1354"/>
      <c r="C63" s="513" t="s">
        <v>111</v>
      </c>
      <c r="D63" s="492" t="s">
        <v>14</v>
      </c>
      <c r="E63" s="516">
        <f>E56-E57</f>
        <v>4788.9789999999994</v>
      </c>
      <c r="F63" s="992" t="e">
        <f t="shared" ref="F63" si="46">F56-F57</f>
        <v>#REF!</v>
      </c>
      <c r="G63" s="993">
        <f>G64+G65</f>
        <v>4774.165</v>
      </c>
      <c r="H63" s="78" t="e">
        <f t="shared" si="34"/>
        <v>#REF!</v>
      </c>
      <c r="I63" s="86" t="e">
        <f t="shared" si="35"/>
        <v>#REF!</v>
      </c>
      <c r="J63" s="78">
        <f t="shared" si="36"/>
        <v>-14.813999999999396</v>
      </c>
      <c r="K63" s="86">
        <f t="shared" si="37"/>
        <v>-3.0933524661518452E-3</v>
      </c>
      <c r="L63" s="515" t="e">
        <f>L56-L57</f>
        <v>#REF!</v>
      </c>
      <c r="M63" s="514" t="e">
        <f>M56-M57</f>
        <v>#REF!</v>
      </c>
      <c r="N63" s="514" t="e">
        <f>N56-N57</f>
        <v>#REF!</v>
      </c>
      <c r="O63" s="958" t="e">
        <f t="shared" si="2"/>
        <v>#REF!</v>
      </c>
      <c r="P63" s="959" t="e">
        <f t="shared" si="3"/>
        <v>#REF!</v>
      </c>
      <c r="Q63" s="958" t="e">
        <f t="shared" si="4"/>
        <v>#REF!</v>
      </c>
      <c r="R63" s="961" t="e">
        <f t="shared" si="5"/>
        <v>#REF!</v>
      </c>
    </row>
    <row r="64" spans="1:18" ht="25.5" customHeight="1">
      <c r="A64" s="1351"/>
      <c r="B64" s="1354"/>
      <c r="C64" s="518" t="s">
        <v>104</v>
      </c>
      <c r="D64" s="492" t="s">
        <v>14</v>
      </c>
      <c r="E64" s="516">
        <v>0</v>
      </c>
      <c r="F64" s="994">
        <v>0</v>
      </c>
      <c r="G64" s="245">
        <v>0</v>
      </c>
      <c r="H64" s="78">
        <f t="shared" si="34"/>
        <v>0</v>
      </c>
      <c r="I64" s="86" t="str">
        <f t="shared" si="35"/>
        <v xml:space="preserve"> </v>
      </c>
      <c r="J64" s="78">
        <f t="shared" si="36"/>
        <v>0</v>
      </c>
      <c r="K64" s="86" t="str">
        <f t="shared" si="37"/>
        <v xml:space="preserve"> </v>
      </c>
      <c r="L64" s="516" t="e">
        <f>E64+'апрель 2013 (по бухг)'!L64</f>
        <v>#REF!</v>
      </c>
      <c r="M64" s="516" t="e">
        <f>F64+'апрель 2013 (по бухг)'!M64</f>
        <v>#REF!</v>
      </c>
      <c r="N64" s="516" t="e">
        <f>G64+'апрель 2013 (по бухг)'!N64</f>
        <v>#REF!</v>
      </c>
      <c r="O64" s="958" t="e">
        <f t="shared" si="2"/>
        <v>#REF!</v>
      </c>
      <c r="P64" s="959" t="e">
        <f t="shared" si="3"/>
        <v>#REF!</v>
      </c>
      <c r="Q64" s="958" t="e">
        <f t="shared" si="4"/>
        <v>#REF!</v>
      </c>
      <c r="R64" s="961" t="e">
        <f t="shared" si="5"/>
        <v>#REF!</v>
      </c>
    </row>
    <row r="65" spans="1:18" ht="25.5" customHeight="1" thickBot="1">
      <c r="A65" s="1352"/>
      <c r="B65" s="1355"/>
      <c r="C65" s="525" t="s">
        <v>106</v>
      </c>
      <c r="D65" s="526" t="s">
        <v>14</v>
      </c>
      <c r="E65" s="527">
        <f>E63-E64</f>
        <v>4788.9789999999994</v>
      </c>
      <c r="F65" s="527" t="e">
        <f>F63-F64</f>
        <v>#REF!</v>
      </c>
      <c r="G65" s="995">
        <v>4774.165</v>
      </c>
      <c r="H65" s="528" t="e">
        <f t="shared" si="34"/>
        <v>#REF!</v>
      </c>
      <c r="I65" s="529" t="e">
        <f t="shared" si="35"/>
        <v>#REF!</v>
      </c>
      <c r="J65" s="528">
        <f t="shared" si="36"/>
        <v>-14.813999999999396</v>
      </c>
      <c r="K65" s="529">
        <f t="shared" si="37"/>
        <v>-3.0933524661518452E-3</v>
      </c>
      <c r="L65" s="527" t="e">
        <f>E65+'апрель 2013 (по бухг)'!L65</f>
        <v>#REF!</v>
      </c>
      <c r="M65" s="527" t="e">
        <f>F65+'апрель 2013 (по бухг)'!M65</f>
        <v>#REF!</v>
      </c>
      <c r="N65" s="527" t="e">
        <f>G65+'апрель 2013 (по бухг)'!N65</f>
        <v>#REF!</v>
      </c>
      <c r="O65" s="966" t="e">
        <f t="shared" si="2"/>
        <v>#REF!</v>
      </c>
      <c r="P65" s="967" t="e">
        <f t="shared" si="3"/>
        <v>#REF!</v>
      </c>
      <c r="Q65" s="966" t="e">
        <f t="shared" si="4"/>
        <v>#REF!</v>
      </c>
      <c r="R65" s="968" t="e">
        <f t="shared" si="5"/>
        <v>#REF!</v>
      </c>
    </row>
    <row r="66" spans="1:18" ht="22.5" customHeight="1">
      <c r="A66" s="1350">
        <v>6</v>
      </c>
      <c r="B66" s="1353" t="s">
        <v>7</v>
      </c>
      <c r="C66" s="519" t="s">
        <v>19</v>
      </c>
      <c r="D66" s="519" t="s">
        <v>14</v>
      </c>
      <c r="E66" s="521">
        <v>15685.717000000001</v>
      </c>
      <c r="F66" s="520" t="e">
        <f>#REF!</f>
        <v>#REF!</v>
      </c>
      <c r="G66" s="520">
        <f>G67+G73</f>
        <v>15545.453000000001</v>
      </c>
      <c r="H66" s="534" t="e">
        <f t="shared" si="34"/>
        <v>#REF!</v>
      </c>
      <c r="I66" s="535" t="e">
        <f t="shared" si="35"/>
        <v>#REF!</v>
      </c>
      <c r="J66" s="534">
        <f t="shared" si="36"/>
        <v>-140.26399999999921</v>
      </c>
      <c r="K66" s="535">
        <f t="shared" si="37"/>
        <v>-8.9421478151109832E-3</v>
      </c>
      <c r="L66" s="522" t="e">
        <f>E66+'апрель 2013 (по бухг)'!L66</f>
        <v>#REF!</v>
      </c>
      <c r="M66" s="522" t="e">
        <f>F66+'апрель 2013 (по бухг)'!M66</f>
        <v>#REF!</v>
      </c>
      <c r="N66" s="522" t="e">
        <f>G66+'апрель 2013 (по бухг)'!N66</f>
        <v>#REF!</v>
      </c>
      <c r="O66" s="955" t="e">
        <f t="shared" si="2"/>
        <v>#REF!</v>
      </c>
      <c r="P66" s="956" t="e">
        <f t="shared" si="3"/>
        <v>#REF!</v>
      </c>
      <c r="Q66" s="955" t="e">
        <f t="shared" si="4"/>
        <v>#REF!</v>
      </c>
      <c r="R66" s="957" t="e">
        <f t="shared" si="5"/>
        <v>#REF!</v>
      </c>
    </row>
    <row r="67" spans="1:18">
      <c r="A67" s="1351"/>
      <c r="B67" s="1354"/>
      <c r="C67" s="1283" t="s">
        <v>15</v>
      </c>
      <c r="D67" s="492" t="s">
        <v>14</v>
      </c>
      <c r="E67" s="9">
        <v>2410.5920000000001</v>
      </c>
      <c r="F67" s="147" t="e">
        <f>#REF!</f>
        <v>#REF!</v>
      </c>
      <c r="G67" s="147">
        <v>2145.9250000000002</v>
      </c>
      <c r="H67" s="78" t="e">
        <f t="shared" si="34"/>
        <v>#REF!</v>
      </c>
      <c r="I67" s="86" t="e">
        <f t="shared" si="35"/>
        <v>#REF!</v>
      </c>
      <c r="J67" s="78">
        <f t="shared" si="36"/>
        <v>-264.66699999999992</v>
      </c>
      <c r="K67" s="86">
        <f t="shared" si="37"/>
        <v>-0.10979336196253862</v>
      </c>
      <c r="L67" s="18" t="e">
        <f>E67+'апрель 2013 (по бухг)'!L67</f>
        <v>#REF!</v>
      </c>
      <c r="M67" s="18" t="e">
        <f>F67+'апрель 2013 (по бухг)'!M67</f>
        <v>#REF!</v>
      </c>
      <c r="N67" s="18" t="e">
        <f>G67+'апрель 2013 (по бухг)'!N67</f>
        <v>#REF!</v>
      </c>
      <c r="O67" s="958" t="e">
        <f t="shared" si="2"/>
        <v>#REF!</v>
      </c>
      <c r="P67" s="959" t="e">
        <f t="shared" si="3"/>
        <v>#REF!</v>
      </c>
      <c r="Q67" s="958" t="e">
        <f t="shared" si="4"/>
        <v>#REF!</v>
      </c>
      <c r="R67" s="961" t="e">
        <f t="shared" si="5"/>
        <v>#REF!</v>
      </c>
    </row>
    <row r="68" spans="1:18">
      <c r="A68" s="1351"/>
      <c r="B68" s="1354"/>
      <c r="C68" s="1283"/>
      <c r="D68" s="492" t="s">
        <v>16</v>
      </c>
      <c r="E68" s="15">
        <f>E67/E66</f>
        <v>0.1536807020042501</v>
      </c>
      <c r="F68" s="15" t="e">
        <f t="shared" ref="F68:G68" si="47">F67/F66</f>
        <v>#REF!</v>
      </c>
      <c r="G68" s="15">
        <f t="shared" si="47"/>
        <v>0.13804197278779845</v>
      </c>
      <c r="H68" s="452"/>
      <c r="I68" s="453" t="e">
        <f>G68-F68</f>
        <v>#REF!</v>
      </c>
      <c r="J68" s="454"/>
      <c r="K68" s="453">
        <f>G68-E68</f>
        <v>-1.5638729216451652E-2</v>
      </c>
      <c r="L68" s="19" t="e">
        <f>L67/L66</f>
        <v>#REF!</v>
      </c>
      <c r="M68" s="11" t="e">
        <f>M67/M66</f>
        <v>#REF!</v>
      </c>
      <c r="N68" s="11" t="e">
        <f>N67/N66</f>
        <v>#REF!</v>
      </c>
      <c r="O68" s="962"/>
      <c r="P68" s="963" t="e">
        <f>N68-M68</f>
        <v>#REF!</v>
      </c>
      <c r="Q68" s="964"/>
      <c r="R68" s="965" t="e">
        <f>N68-L68</f>
        <v>#REF!</v>
      </c>
    </row>
    <row r="69" spans="1:18" hidden="1">
      <c r="A69" s="1351"/>
      <c r="B69" s="1354"/>
      <c r="C69" s="1283" t="s">
        <v>17</v>
      </c>
      <c r="D69" s="492" t="s">
        <v>14</v>
      </c>
      <c r="E69" s="9">
        <v>2312.3719999999998</v>
      </c>
      <c r="F69" s="147" t="e">
        <f>#REF!</f>
        <v>#REF!</v>
      </c>
      <c r="G69" s="147" t="e">
        <f>F70*G66</f>
        <v>#REF!</v>
      </c>
      <c r="H69" s="78" t="e">
        <f t="shared" si="34"/>
        <v>#REF!</v>
      </c>
      <c r="I69" s="86" t="e">
        <f t="shared" si="35"/>
        <v>#REF!</v>
      </c>
      <c r="J69" s="78" t="e">
        <f t="shared" si="36"/>
        <v>#REF!</v>
      </c>
      <c r="K69" s="86" t="e">
        <f t="shared" si="37"/>
        <v>#REF!</v>
      </c>
      <c r="L69" s="18" t="e">
        <f>E69+'апрель 2013 (по бухг)'!L69</f>
        <v>#REF!</v>
      </c>
      <c r="M69" s="18" t="e">
        <f>F69+'апрель 2013 (по бухг)'!M69</f>
        <v>#REF!</v>
      </c>
      <c r="N69" s="18" t="e">
        <f>G69+'апрель 2013 (по бухг)'!N69</f>
        <v>#REF!</v>
      </c>
      <c r="O69" s="958" t="e">
        <f t="shared" si="2"/>
        <v>#REF!</v>
      </c>
      <c r="P69" s="959" t="e">
        <f t="shared" si="3"/>
        <v>#REF!</v>
      </c>
      <c r="Q69" s="958" t="e">
        <f t="shared" si="4"/>
        <v>#REF!</v>
      </c>
      <c r="R69" s="961" t="e">
        <f t="shared" si="5"/>
        <v>#REF!</v>
      </c>
    </row>
    <row r="70" spans="1:18" hidden="1">
      <c r="A70" s="1351"/>
      <c r="B70" s="1354"/>
      <c r="C70" s="1283"/>
      <c r="D70" s="492" t="s">
        <v>16</v>
      </c>
      <c r="E70" s="11">
        <f>E69/E66</f>
        <v>0.14741895445391498</v>
      </c>
      <c r="F70" s="15" t="e">
        <f t="shared" ref="F70:G70" si="48">F69/F66</f>
        <v>#REF!</v>
      </c>
      <c r="G70" s="15" t="e">
        <f t="shared" si="48"/>
        <v>#REF!</v>
      </c>
      <c r="H70" s="78" t="e">
        <f t="shared" si="34"/>
        <v>#REF!</v>
      </c>
      <c r="I70" s="86" t="e">
        <f t="shared" si="35"/>
        <v>#REF!</v>
      </c>
      <c r="J70" s="78" t="e">
        <f t="shared" si="36"/>
        <v>#REF!</v>
      </c>
      <c r="K70" s="86" t="e">
        <f t="shared" si="37"/>
        <v>#REF!</v>
      </c>
      <c r="L70" s="19" t="e">
        <f>L69/L66</f>
        <v>#REF!</v>
      </c>
      <c r="M70" s="11" t="e">
        <f>M69/M66</f>
        <v>#REF!</v>
      </c>
      <c r="N70" s="11" t="e">
        <f>N69/N66</f>
        <v>#REF!</v>
      </c>
      <c r="O70" s="958" t="e">
        <f t="shared" si="2"/>
        <v>#REF!</v>
      </c>
      <c r="P70" s="959" t="e">
        <f t="shared" si="3"/>
        <v>#REF!</v>
      </c>
      <c r="Q70" s="958" t="e">
        <f t="shared" si="4"/>
        <v>#REF!</v>
      </c>
      <c r="R70" s="961" t="e">
        <f t="shared" si="5"/>
        <v>#REF!</v>
      </c>
    </row>
    <row r="71" spans="1:18" hidden="1">
      <c r="A71" s="1351"/>
      <c r="B71" s="1354"/>
      <c r="C71" s="1283" t="s">
        <v>18</v>
      </c>
      <c r="D71" s="492" t="s">
        <v>14</v>
      </c>
      <c r="E71" s="9">
        <v>98.220000000000255</v>
      </c>
      <c r="F71" s="147" t="e">
        <f t="shared" ref="F71:G71" si="49">F67-F69</f>
        <v>#REF!</v>
      </c>
      <c r="G71" s="147" t="e">
        <f t="shared" si="49"/>
        <v>#REF!</v>
      </c>
      <c r="H71" s="78" t="e">
        <f t="shared" si="34"/>
        <v>#REF!</v>
      </c>
      <c r="I71" s="86" t="e">
        <f t="shared" si="35"/>
        <v>#REF!</v>
      </c>
      <c r="J71" s="78" t="e">
        <f t="shared" si="36"/>
        <v>#REF!</v>
      </c>
      <c r="K71" s="86" t="e">
        <f t="shared" si="37"/>
        <v>#REF!</v>
      </c>
      <c r="L71" s="18" t="e">
        <f>E71+'апрель 2013 (по бухг)'!L71</f>
        <v>#REF!</v>
      </c>
      <c r="M71" s="18" t="e">
        <f>F71+'апрель 2013 (по бухг)'!M71</f>
        <v>#REF!</v>
      </c>
      <c r="N71" s="18" t="e">
        <f>G71+'апрель 2013 (по бухг)'!N71</f>
        <v>#REF!</v>
      </c>
      <c r="O71" s="958" t="e">
        <f t="shared" ref="O71:O134" si="50">N71-M71</f>
        <v>#REF!</v>
      </c>
      <c r="P71" s="959" t="e">
        <f t="shared" ref="P71:P134" si="51">IF(M71=0," ",O71/M71)</f>
        <v>#REF!</v>
      </c>
      <c r="Q71" s="958" t="e">
        <f t="shared" ref="Q71:Q134" si="52">N71-L71</f>
        <v>#REF!</v>
      </c>
      <c r="R71" s="961" t="e">
        <f t="shared" ref="R71:R134" si="53">IF(L71=0," ",Q71/L71)</f>
        <v>#REF!</v>
      </c>
    </row>
    <row r="72" spans="1:18" hidden="1">
      <c r="A72" s="1351"/>
      <c r="B72" s="1354"/>
      <c r="C72" s="1283"/>
      <c r="D72" s="492" t="s">
        <v>16</v>
      </c>
      <c r="E72" s="11">
        <f>E71/E66</f>
        <v>6.2617475503351392E-3</v>
      </c>
      <c r="F72" s="11" t="e">
        <f t="shared" ref="F72" si="54">F71/F66</f>
        <v>#REF!</v>
      </c>
      <c r="G72" s="11" t="e">
        <f t="shared" ref="G72" si="55">G71/G66</f>
        <v>#REF!</v>
      </c>
      <c r="H72" s="78" t="e">
        <f t="shared" si="34"/>
        <v>#REF!</v>
      </c>
      <c r="I72" s="86" t="e">
        <f t="shared" si="35"/>
        <v>#REF!</v>
      </c>
      <c r="J72" s="78" t="e">
        <f t="shared" si="36"/>
        <v>#REF!</v>
      </c>
      <c r="K72" s="86" t="e">
        <f t="shared" si="37"/>
        <v>#REF!</v>
      </c>
      <c r="L72" s="19" t="e">
        <f>L71/L66</f>
        <v>#REF!</v>
      </c>
      <c r="M72" s="11" t="e">
        <f>M71/M66</f>
        <v>#REF!</v>
      </c>
      <c r="N72" s="11" t="e">
        <f>N71/N66</f>
        <v>#REF!</v>
      </c>
      <c r="O72" s="958" t="e">
        <f t="shared" si="50"/>
        <v>#REF!</v>
      </c>
      <c r="P72" s="959" t="e">
        <f t="shared" si="51"/>
        <v>#REF!</v>
      </c>
      <c r="Q72" s="958" t="e">
        <f t="shared" si="52"/>
        <v>#REF!</v>
      </c>
      <c r="R72" s="961" t="e">
        <f t="shared" si="53"/>
        <v>#REF!</v>
      </c>
    </row>
    <row r="73" spans="1:18" ht="25.5" customHeight="1">
      <c r="A73" s="1351"/>
      <c r="B73" s="1354"/>
      <c r="C73" s="513" t="s">
        <v>111</v>
      </c>
      <c r="D73" s="492" t="s">
        <v>14</v>
      </c>
      <c r="E73" s="516">
        <f>E66-E67</f>
        <v>13275.125</v>
      </c>
      <c r="F73" s="992" t="e">
        <f t="shared" ref="F73" si="56">F66-F67</f>
        <v>#REF!</v>
      </c>
      <c r="G73" s="993">
        <f>G74+G75</f>
        <v>13399.528</v>
      </c>
      <c r="H73" s="78" t="e">
        <f t="shared" si="34"/>
        <v>#REF!</v>
      </c>
      <c r="I73" s="86" t="e">
        <f t="shared" si="35"/>
        <v>#REF!</v>
      </c>
      <c r="J73" s="78">
        <f t="shared" si="36"/>
        <v>124.40300000000025</v>
      </c>
      <c r="K73" s="86">
        <f t="shared" si="37"/>
        <v>9.3711358650107063E-3</v>
      </c>
      <c r="L73" s="515" t="e">
        <f>L66-L67</f>
        <v>#REF!</v>
      </c>
      <c r="M73" s="514" t="e">
        <f>M66-M67</f>
        <v>#REF!</v>
      </c>
      <c r="N73" s="514" t="e">
        <f>N66-N67</f>
        <v>#REF!</v>
      </c>
      <c r="O73" s="958" t="e">
        <f t="shared" si="50"/>
        <v>#REF!</v>
      </c>
      <c r="P73" s="959" t="e">
        <f t="shared" si="51"/>
        <v>#REF!</v>
      </c>
      <c r="Q73" s="958" t="e">
        <f t="shared" si="52"/>
        <v>#REF!</v>
      </c>
      <c r="R73" s="961" t="e">
        <f t="shared" si="53"/>
        <v>#REF!</v>
      </c>
    </row>
    <row r="74" spans="1:18" ht="25.5" customHeight="1">
      <c r="A74" s="1351"/>
      <c r="B74" s="1354"/>
      <c r="C74" s="518" t="s">
        <v>104</v>
      </c>
      <c r="D74" s="492" t="s">
        <v>14</v>
      </c>
      <c r="E74" s="516">
        <v>0</v>
      </c>
      <c r="F74" s="994">
        <v>0</v>
      </c>
      <c r="G74" s="245">
        <v>0</v>
      </c>
      <c r="H74" s="78">
        <f t="shared" si="34"/>
        <v>0</v>
      </c>
      <c r="I74" s="86" t="str">
        <f t="shared" si="35"/>
        <v xml:space="preserve"> </v>
      </c>
      <c r="J74" s="78">
        <f t="shared" si="36"/>
        <v>0</v>
      </c>
      <c r="K74" s="86" t="str">
        <f t="shared" si="37"/>
        <v xml:space="preserve"> </v>
      </c>
      <c r="L74" s="516" t="e">
        <f>E74+'апрель 2013 (по бухг)'!L74</f>
        <v>#REF!</v>
      </c>
      <c r="M74" s="516" t="e">
        <f>F74+'апрель 2013 (по бухг)'!M74</f>
        <v>#REF!</v>
      </c>
      <c r="N74" s="516" t="e">
        <f>G74+'апрель 2013 (по бухг)'!N74</f>
        <v>#REF!</v>
      </c>
      <c r="O74" s="958" t="e">
        <f t="shared" si="50"/>
        <v>#REF!</v>
      </c>
      <c r="P74" s="959" t="e">
        <f t="shared" si="51"/>
        <v>#REF!</v>
      </c>
      <c r="Q74" s="958" t="e">
        <f t="shared" si="52"/>
        <v>#REF!</v>
      </c>
      <c r="R74" s="961" t="e">
        <f t="shared" si="53"/>
        <v>#REF!</v>
      </c>
    </row>
    <row r="75" spans="1:18" ht="25.5" customHeight="1" thickBot="1">
      <c r="A75" s="1352"/>
      <c r="B75" s="1355"/>
      <c r="C75" s="525" t="s">
        <v>106</v>
      </c>
      <c r="D75" s="526" t="s">
        <v>14</v>
      </c>
      <c r="E75" s="527">
        <f>E73-E74</f>
        <v>13275.125</v>
      </c>
      <c r="F75" s="527" t="e">
        <f>F73-F74</f>
        <v>#REF!</v>
      </c>
      <c r="G75" s="995">
        <v>13399.528</v>
      </c>
      <c r="H75" s="528" t="e">
        <f t="shared" si="34"/>
        <v>#REF!</v>
      </c>
      <c r="I75" s="529" t="e">
        <f t="shared" si="35"/>
        <v>#REF!</v>
      </c>
      <c r="J75" s="528">
        <f t="shared" si="36"/>
        <v>124.40300000000025</v>
      </c>
      <c r="K75" s="529">
        <f t="shared" si="37"/>
        <v>9.3711358650107063E-3</v>
      </c>
      <c r="L75" s="527" t="e">
        <f>E75+'апрель 2013 (по бухг)'!L75</f>
        <v>#REF!</v>
      </c>
      <c r="M75" s="527" t="e">
        <f>F75+'апрель 2013 (по бухг)'!M75</f>
        <v>#REF!</v>
      </c>
      <c r="N75" s="527" t="e">
        <f>G75+'апрель 2013 (по бухг)'!N75</f>
        <v>#REF!</v>
      </c>
      <c r="O75" s="966" t="e">
        <f t="shared" si="50"/>
        <v>#REF!</v>
      </c>
      <c r="P75" s="967" t="e">
        <f t="shared" si="51"/>
        <v>#REF!</v>
      </c>
      <c r="Q75" s="966" t="e">
        <f t="shared" si="52"/>
        <v>#REF!</v>
      </c>
      <c r="R75" s="968" t="e">
        <f t="shared" si="53"/>
        <v>#REF!</v>
      </c>
    </row>
    <row r="76" spans="1:18" ht="22.5" customHeight="1">
      <c r="A76" s="1350">
        <v>7</v>
      </c>
      <c r="B76" s="1353" t="s">
        <v>8</v>
      </c>
      <c r="C76" s="519" t="s">
        <v>19</v>
      </c>
      <c r="D76" s="519" t="s">
        <v>14</v>
      </c>
      <c r="E76" s="521">
        <v>6366.4649999999992</v>
      </c>
      <c r="F76" s="520" t="e">
        <f>#REF!</f>
        <v>#REF!</v>
      </c>
      <c r="G76" s="520">
        <f>G77+G83</f>
        <v>6859.0249999999996</v>
      </c>
      <c r="H76" s="534" t="e">
        <f t="shared" si="34"/>
        <v>#REF!</v>
      </c>
      <c r="I76" s="535" t="e">
        <f t="shared" si="35"/>
        <v>#REF!</v>
      </c>
      <c r="J76" s="534">
        <f t="shared" si="36"/>
        <v>492.5600000000004</v>
      </c>
      <c r="K76" s="535">
        <f t="shared" si="37"/>
        <v>7.7367895684653964E-2</v>
      </c>
      <c r="L76" s="522" t="e">
        <f>E76+'апрель 2013 (по бухг)'!L76</f>
        <v>#REF!</v>
      </c>
      <c r="M76" s="522" t="e">
        <f>F76+'апрель 2013 (по бухг)'!M76</f>
        <v>#REF!</v>
      </c>
      <c r="N76" s="522" t="e">
        <f>G76+'апрель 2013 (по бухг)'!N76</f>
        <v>#REF!</v>
      </c>
      <c r="O76" s="955" t="e">
        <f t="shared" si="50"/>
        <v>#REF!</v>
      </c>
      <c r="P76" s="956" t="e">
        <f t="shared" si="51"/>
        <v>#REF!</v>
      </c>
      <c r="Q76" s="955" t="e">
        <f t="shared" si="52"/>
        <v>#REF!</v>
      </c>
      <c r="R76" s="957" t="e">
        <f t="shared" si="53"/>
        <v>#REF!</v>
      </c>
    </row>
    <row r="77" spans="1:18">
      <c r="A77" s="1351"/>
      <c r="B77" s="1354"/>
      <c r="C77" s="1283" t="s">
        <v>15</v>
      </c>
      <c r="D77" s="492" t="s">
        <v>14</v>
      </c>
      <c r="E77" s="9">
        <v>672.74400000000003</v>
      </c>
      <c r="F77" s="147" t="e">
        <f>#REF!</f>
        <v>#REF!</v>
      </c>
      <c r="G77" s="147">
        <v>389.517</v>
      </c>
      <c r="H77" s="78" t="e">
        <f t="shared" si="34"/>
        <v>#REF!</v>
      </c>
      <c r="I77" s="86" t="e">
        <f t="shared" si="35"/>
        <v>#REF!</v>
      </c>
      <c r="J77" s="78">
        <f t="shared" si="36"/>
        <v>-283.22700000000003</v>
      </c>
      <c r="K77" s="86">
        <f t="shared" si="37"/>
        <v>-0.42100263993435844</v>
      </c>
      <c r="L77" s="18" t="e">
        <f>E77+'апрель 2013 (по бухг)'!L77</f>
        <v>#REF!</v>
      </c>
      <c r="M77" s="18" t="e">
        <f>F77+'апрель 2013 (по бухг)'!M77</f>
        <v>#REF!</v>
      </c>
      <c r="N77" s="18" t="e">
        <f>G77+'апрель 2013 (по бухг)'!N77</f>
        <v>#REF!</v>
      </c>
      <c r="O77" s="958" t="e">
        <f t="shared" si="50"/>
        <v>#REF!</v>
      </c>
      <c r="P77" s="959" t="e">
        <f t="shared" si="51"/>
        <v>#REF!</v>
      </c>
      <c r="Q77" s="958" t="e">
        <f t="shared" si="52"/>
        <v>#REF!</v>
      </c>
      <c r="R77" s="961" t="e">
        <f t="shared" si="53"/>
        <v>#REF!</v>
      </c>
    </row>
    <row r="78" spans="1:18">
      <c r="A78" s="1351"/>
      <c r="B78" s="1354"/>
      <c r="C78" s="1283"/>
      <c r="D78" s="492" t="s">
        <v>16</v>
      </c>
      <c r="E78" s="15">
        <f>E77/E76</f>
        <v>0.10566994399560825</v>
      </c>
      <c r="F78" s="15" t="e">
        <f t="shared" ref="F78:G78" si="57">F77/F76</f>
        <v>#REF!</v>
      </c>
      <c r="G78" s="999">
        <f t="shared" si="57"/>
        <v>5.6788975109436111E-2</v>
      </c>
      <c r="H78" s="452"/>
      <c r="I78" s="453" t="e">
        <f>G78-F78</f>
        <v>#REF!</v>
      </c>
      <c r="J78" s="454"/>
      <c r="K78" s="453">
        <f>G78-E78</f>
        <v>-4.8880968886172139E-2</v>
      </c>
      <c r="L78" s="19" t="e">
        <f>L77/L76</f>
        <v>#REF!</v>
      </c>
      <c r="M78" s="11" t="e">
        <f>M77/M76</f>
        <v>#REF!</v>
      </c>
      <c r="N78" s="11" t="e">
        <f>N77/N76</f>
        <v>#REF!</v>
      </c>
      <c r="O78" s="962"/>
      <c r="P78" s="963" t="e">
        <f>N78-M78</f>
        <v>#REF!</v>
      </c>
      <c r="Q78" s="964"/>
      <c r="R78" s="965" t="e">
        <f>N78-L78</f>
        <v>#REF!</v>
      </c>
    </row>
    <row r="79" spans="1:18" hidden="1">
      <c r="A79" s="1351"/>
      <c r="B79" s="1354"/>
      <c r="C79" s="1283" t="s">
        <v>17</v>
      </c>
      <c r="D79" s="492" t="s">
        <v>14</v>
      </c>
      <c r="E79" s="9">
        <v>613.60299999999995</v>
      </c>
      <c r="F79" s="147" t="e">
        <f>#REF!</f>
        <v>#REF!</v>
      </c>
      <c r="G79" s="147" t="e">
        <f>F80*G76</f>
        <v>#REF!</v>
      </c>
      <c r="H79" s="78" t="e">
        <f t="shared" si="34"/>
        <v>#REF!</v>
      </c>
      <c r="I79" s="86" t="e">
        <f t="shared" si="35"/>
        <v>#REF!</v>
      </c>
      <c r="J79" s="78" t="e">
        <f t="shared" si="36"/>
        <v>#REF!</v>
      </c>
      <c r="K79" s="86" t="e">
        <f t="shared" si="37"/>
        <v>#REF!</v>
      </c>
      <c r="L79" s="18" t="e">
        <f>E79+'апрель 2013 (по бухг)'!L79</f>
        <v>#REF!</v>
      </c>
      <c r="M79" s="18" t="e">
        <f>F79+'апрель 2013 (по бухг)'!M79</f>
        <v>#REF!</v>
      </c>
      <c r="N79" s="18" t="e">
        <f>G79+'апрель 2013 (по бухг)'!N79</f>
        <v>#REF!</v>
      </c>
      <c r="O79" s="958" t="e">
        <f t="shared" si="50"/>
        <v>#REF!</v>
      </c>
      <c r="P79" s="959" t="e">
        <f t="shared" si="51"/>
        <v>#REF!</v>
      </c>
      <c r="Q79" s="958" t="e">
        <f t="shared" si="52"/>
        <v>#REF!</v>
      </c>
      <c r="R79" s="961" t="e">
        <f t="shared" si="53"/>
        <v>#REF!</v>
      </c>
    </row>
    <row r="80" spans="1:18" hidden="1">
      <c r="A80" s="1351"/>
      <c r="B80" s="1354"/>
      <c r="C80" s="1283"/>
      <c r="D80" s="492" t="s">
        <v>16</v>
      </c>
      <c r="E80" s="11">
        <f>E79/E76</f>
        <v>9.6380487444759383E-2</v>
      </c>
      <c r="F80" s="15" t="e">
        <f t="shared" ref="F80:G80" si="58">F79/F76</f>
        <v>#REF!</v>
      </c>
      <c r="G80" s="15" t="e">
        <f t="shared" si="58"/>
        <v>#REF!</v>
      </c>
      <c r="H80" s="78" t="e">
        <f t="shared" si="34"/>
        <v>#REF!</v>
      </c>
      <c r="I80" s="86" t="e">
        <f t="shared" si="35"/>
        <v>#REF!</v>
      </c>
      <c r="J80" s="78" t="e">
        <f t="shared" si="36"/>
        <v>#REF!</v>
      </c>
      <c r="K80" s="86" t="e">
        <f t="shared" si="37"/>
        <v>#REF!</v>
      </c>
      <c r="L80" s="19" t="e">
        <f>L79/L76</f>
        <v>#REF!</v>
      </c>
      <c r="M80" s="11" t="e">
        <f>M79/M76</f>
        <v>#REF!</v>
      </c>
      <c r="N80" s="11" t="e">
        <f>N79/N76</f>
        <v>#REF!</v>
      </c>
      <c r="O80" s="958" t="e">
        <f t="shared" si="50"/>
        <v>#REF!</v>
      </c>
      <c r="P80" s="959" t="e">
        <f t="shared" si="51"/>
        <v>#REF!</v>
      </c>
      <c r="Q80" s="958" t="e">
        <f t="shared" si="52"/>
        <v>#REF!</v>
      </c>
      <c r="R80" s="961" t="e">
        <f t="shared" si="53"/>
        <v>#REF!</v>
      </c>
    </row>
    <row r="81" spans="1:18" hidden="1">
      <c r="A81" s="1351"/>
      <c r="B81" s="1354"/>
      <c r="C81" s="1283" t="s">
        <v>18</v>
      </c>
      <c r="D81" s="492" t="s">
        <v>14</v>
      </c>
      <c r="E81" s="9">
        <v>59.141000000000076</v>
      </c>
      <c r="F81" s="147" t="e">
        <f t="shared" ref="F81:G81" si="59">F77-F79</f>
        <v>#REF!</v>
      </c>
      <c r="G81" s="147" t="e">
        <f t="shared" si="59"/>
        <v>#REF!</v>
      </c>
      <c r="H81" s="78" t="e">
        <f t="shared" si="34"/>
        <v>#REF!</v>
      </c>
      <c r="I81" s="86" t="e">
        <f t="shared" si="35"/>
        <v>#REF!</v>
      </c>
      <c r="J81" s="78" t="e">
        <f t="shared" si="36"/>
        <v>#REF!</v>
      </c>
      <c r="K81" s="86" t="e">
        <f t="shared" si="37"/>
        <v>#REF!</v>
      </c>
      <c r="L81" s="18" t="e">
        <f>E81+'апрель 2013 (по бухг)'!L81</f>
        <v>#REF!</v>
      </c>
      <c r="M81" s="18" t="e">
        <f>F81+'апрель 2013 (по бухг)'!M81</f>
        <v>#REF!</v>
      </c>
      <c r="N81" s="18" t="e">
        <f>G81+'апрель 2013 (по бухг)'!N81</f>
        <v>#REF!</v>
      </c>
      <c r="O81" s="958" t="e">
        <f t="shared" si="50"/>
        <v>#REF!</v>
      </c>
      <c r="P81" s="959" t="e">
        <f t="shared" si="51"/>
        <v>#REF!</v>
      </c>
      <c r="Q81" s="958" t="e">
        <f t="shared" si="52"/>
        <v>#REF!</v>
      </c>
      <c r="R81" s="961" t="e">
        <f t="shared" si="53"/>
        <v>#REF!</v>
      </c>
    </row>
    <row r="82" spans="1:18" hidden="1">
      <c r="A82" s="1351"/>
      <c r="B82" s="1354"/>
      <c r="C82" s="1283"/>
      <c r="D82" s="492" t="s">
        <v>16</v>
      </c>
      <c r="E82" s="11">
        <f>E81/E76</f>
        <v>9.2894565508488749E-3</v>
      </c>
      <c r="F82" s="11" t="e">
        <f t="shared" ref="F82" si="60">F81/F76</f>
        <v>#REF!</v>
      </c>
      <c r="G82" s="11" t="e">
        <f t="shared" ref="G82" si="61">G81/G76</f>
        <v>#REF!</v>
      </c>
      <c r="H82" s="78" t="e">
        <f t="shared" si="34"/>
        <v>#REF!</v>
      </c>
      <c r="I82" s="86" t="e">
        <f t="shared" si="35"/>
        <v>#REF!</v>
      </c>
      <c r="J82" s="78" t="e">
        <f t="shared" si="36"/>
        <v>#REF!</v>
      </c>
      <c r="K82" s="86" t="e">
        <f t="shared" si="37"/>
        <v>#REF!</v>
      </c>
      <c r="L82" s="19" t="e">
        <f>L81/L76</f>
        <v>#REF!</v>
      </c>
      <c r="M82" s="11" t="e">
        <f>M81/M76</f>
        <v>#REF!</v>
      </c>
      <c r="N82" s="11" t="e">
        <f>N81/N76</f>
        <v>#REF!</v>
      </c>
      <c r="O82" s="958" t="e">
        <f t="shared" si="50"/>
        <v>#REF!</v>
      </c>
      <c r="P82" s="959" t="e">
        <f t="shared" si="51"/>
        <v>#REF!</v>
      </c>
      <c r="Q82" s="958" t="e">
        <f t="shared" si="52"/>
        <v>#REF!</v>
      </c>
      <c r="R82" s="961" t="e">
        <f t="shared" si="53"/>
        <v>#REF!</v>
      </c>
    </row>
    <row r="83" spans="1:18" ht="25.5" customHeight="1">
      <c r="A83" s="1351"/>
      <c r="B83" s="1354"/>
      <c r="C83" s="513" t="s">
        <v>111</v>
      </c>
      <c r="D83" s="492" t="s">
        <v>14</v>
      </c>
      <c r="E83" s="516">
        <f>E76-E77</f>
        <v>5693.7209999999995</v>
      </c>
      <c r="F83" s="992" t="e">
        <f t="shared" ref="F83" si="62">F76-F77</f>
        <v>#REF!</v>
      </c>
      <c r="G83" s="993">
        <f>G84+G85</f>
        <v>6469.5079999999998</v>
      </c>
      <c r="H83" s="78" t="e">
        <f t="shared" si="34"/>
        <v>#REF!</v>
      </c>
      <c r="I83" s="86" t="e">
        <f t="shared" si="35"/>
        <v>#REF!</v>
      </c>
      <c r="J83" s="78">
        <f t="shared" si="36"/>
        <v>775.78700000000026</v>
      </c>
      <c r="K83" s="86">
        <f t="shared" si="37"/>
        <v>0.13625307597614991</v>
      </c>
      <c r="L83" s="515" t="e">
        <f>L76-L77</f>
        <v>#REF!</v>
      </c>
      <c r="M83" s="514" t="e">
        <f>M76-M77</f>
        <v>#REF!</v>
      </c>
      <c r="N83" s="514" t="e">
        <f>N76-N77</f>
        <v>#REF!</v>
      </c>
      <c r="O83" s="958" t="e">
        <f t="shared" si="50"/>
        <v>#REF!</v>
      </c>
      <c r="P83" s="959" t="e">
        <f t="shared" si="51"/>
        <v>#REF!</v>
      </c>
      <c r="Q83" s="958" t="e">
        <f t="shared" si="52"/>
        <v>#REF!</v>
      </c>
      <c r="R83" s="961" t="e">
        <f t="shared" si="53"/>
        <v>#REF!</v>
      </c>
    </row>
    <row r="84" spans="1:18" ht="25.5" customHeight="1">
      <c r="A84" s="1351"/>
      <c r="B84" s="1354"/>
      <c r="C84" s="518" t="s">
        <v>104</v>
      </c>
      <c r="D84" s="492" t="s">
        <v>14</v>
      </c>
      <c r="E84" s="516">
        <v>0</v>
      </c>
      <c r="F84" s="994">
        <v>0</v>
      </c>
      <c r="G84" s="245">
        <v>0</v>
      </c>
      <c r="H84" s="78">
        <f t="shared" si="34"/>
        <v>0</v>
      </c>
      <c r="I84" s="86" t="str">
        <f t="shared" si="35"/>
        <v xml:space="preserve"> </v>
      </c>
      <c r="J84" s="78">
        <f t="shared" si="36"/>
        <v>0</v>
      </c>
      <c r="K84" s="86" t="str">
        <f t="shared" si="37"/>
        <v xml:space="preserve"> </v>
      </c>
      <c r="L84" s="516" t="e">
        <f>E84+'апрель 2013 (по бухг)'!L84</f>
        <v>#REF!</v>
      </c>
      <c r="M84" s="516" t="e">
        <f>F84+'апрель 2013 (по бухг)'!M84</f>
        <v>#REF!</v>
      </c>
      <c r="N84" s="516" t="e">
        <f>G84+'апрель 2013 (по бухг)'!N84</f>
        <v>#REF!</v>
      </c>
      <c r="O84" s="958" t="e">
        <f t="shared" si="50"/>
        <v>#REF!</v>
      </c>
      <c r="P84" s="959" t="e">
        <f t="shared" si="51"/>
        <v>#REF!</v>
      </c>
      <c r="Q84" s="958" t="e">
        <f t="shared" si="52"/>
        <v>#REF!</v>
      </c>
      <c r="R84" s="961" t="e">
        <f t="shared" si="53"/>
        <v>#REF!</v>
      </c>
    </row>
    <row r="85" spans="1:18" ht="25.5" customHeight="1" thickBot="1">
      <c r="A85" s="1352"/>
      <c r="B85" s="1355"/>
      <c r="C85" s="525" t="s">
        <v>106</v>
      </c>
      <c r="D85" s="526" t="s">
        <v>14</v>
      </c>
      <c r="E85" s="527">
        <f>E83-E84</f>
        <v>5693.7209999999995</v>
      </c>
      <c r="F85" s="527" t="e">
        <f>F83-F84</f>
        <v>#REF!</v>
      </c>
      <c r="G85" s="995">
        <v>6469.5079999999998</v>
      </c>
      <c r="H85" s="528" t="e">
        <f t="shared" si="34"/>
        <v>#REF!</v>
      </c>
      <c r="I85" s="529" t="e">
        <f t="shared" si="35"/>
        <v>#REF!</v>
      </c>
      <c r="J85" s="528">
        <f t="shared" si="36"/>
        <v>775.78700000000026</v>
      </c>
      <c r="K85" s="529">
        <f t="shared" si="37"/>
        <v>0.13625307597614991</v>
      </c>
      <c r="L85" s="527" t="e">
        <f>E85+'апрель 2013 (по бухг)'!L85</f>
        <v>#REF!</v>
      </c>
      <c r="M85" s="527" t="e">
        <f>F85+'апрель 2013 (по бухг)'!M85</f>
        <v>#REF!</v>
      </c>
      <c r="N85" s="527" t="e">
        <f>G85+'апрель 2013 (по бухг)'!N85</f>
        <v>#REF!</v>
      </c>
      <c r="O85" s="966" t="e">
        <f t="shared" si="50"/>
        <v>#REF!</v>
      </c>
      <c r="P85" s="967" t="e">
        <f t="shared" si="51"/>
        <v>#REF!</v>
      </c>
      <c r="Q85" s="966" t="e">
        <f t="shared" si="52"/>
        <v>#REF!</v>
      </c>
      <c r="R85" s="968" t="e">
        <f t="shared" si="53"/>
        <v>#REF!</v>
      </c>
    </row>
    <row r="86" spans="1:18" ht="22.5" customHeight="1">
      <c r="A86" s="1350">
        <v>8</v>
      </c>
      <c r="B86" s="1353" t="s">
        <v>9</v>
      </c>
      <c r="C86" s="519" t="s">
        <v>19</v>
      </c>
      <c r="D86" s="519" t="s">
        <v>14</v>
      </c>
      <c r="E86" s="521">
        <v>3429.5389999999998</v>
      </c>
      <c r="F86" s="520" t="e">
        <f>#REF!</f>
        <v>#REF!</v>
      </c>
      <c r="G86" s="520">
        <f>G87+G93</f>
        <v>3603.59</v>
      </c>
      <c r="H86" s="534" t="e">
        <f t="shared" si="34"/>
        <v>#REF!</v>
      </c>
      <c r="I86" s="535" t="e">
        <f t="shared" si="35"/>
        <v>#REF!</v>
      </c>
      <c r="J86" s="534">
        <f t="shared" si="36"/>
        <v>174.05100000000039</v>
      </c>
      <c r="K86" s="535">
        <f t="shared" si="37"/>
        <v>5.0750552771086845E-2</v>
      </c>
      <c r="L86" s="522" t="e">
        <f>E86+'апрель 2013 (по бухг)'!L86</f>
        <v>#REF!</v>
      </c>
      <c r="M86" s="522" t="e">
        <f>F86+'апрель 2013 (по бухг)'!M86</f>
        <v>#REF!</v>
      </c>
      <c r="N86" s="522" t="e">
        <f>G86+'апрель 2013 (по бухг)'!N86</f>
        <v>#REF!</v>
      </c>
      <c r="O86" s="955" t="e">
        <f t="shared" si="50"/>
        <v>#REF!</v>
      </c>
      <c r="P86" s="956" t="e">
        <f t="shared" si="51"/>
        <v>#REF!</v>
      </c>
      <c r="Q86" s="955" t="e">
        <f t="shared" si="52"/>
        <v>#REF!</v>
      </c>
      <c r="R86" s="957" t="e">
        <f t="shared" si="53"/>
        <v>#REF!</v>
      </c>
    </row>
    <row r="87" spans="1:18">
      <c r="A87" s="1351"/>
      <c r="B87" s="1354"/>
      <c r="C87" s="1283" t="s">
        <v>15</v>
      </c>
      <c r="D87" s="492" t="s">
        <v>14</v>
      </c>
      <c r="E87" s="9">
        <v>439.68299999999999</v>
      </c>
      <c r="F87" s="147" t="e">
        <f>#REF!</f>
        <v>#REF!</v>
      </c>
      <c r="G87" s="147">
        <v>531.62400000000002</v>
      </c>
      <c r="H87" s="78" t="e">
        <f t="shared" si="34"/>
        <v>#REF!</v>
      </c>
      <c r="I87" s="86" t="e">
        <f t="shared" si="35"/>
        <v>#REF!</v>
      </c>
      <c r="J87" s="78">
        <f t="shared" si="36"/>
        <v>91.941000000000031</v>
      </c>
      <c r="K87" s="86">
        <f t="shared" si="37"/>
        <v>0.20910747060950738</v>
      </c>
      <c r="L87" s="18" t="e">
        <f>E87+'апрель 2013 (по бухг)'!L87</f>
        <v>#REF!</v>
      </c>
      <c r="M87" s="18" t="e">
        <f>F87+'апрель 2013 (по бухг)'!M87</f>
        <v>#REF!</v>
      </c>
      <c r="N87" s="18" t="e">
        <f>G87+'апрель 2013 (по бухг)'!N87</f>
        <v>#REF!</v>
      </c>
      <c r="O87" s="958" t="e">
        <f t="shared" si="50"/>
        <v>#REF!</v>
      </c>
      <c r="P87" s="959" t="e">
        <f t="shared" si="51"/>
        <v>#REF!</v>
      </c>
      <c r="Q87" s="958" t="e">
        <f t="shared" si="52"/>
        <v>#REF!</v>
      </c>
      <c r="R87" s="961" t="e">
        <f t="shared" si="53"/>
        <v>#REF!</v>
      </c>
    </row>
    <row r="88" spans="1:18">
      <c r="A88" s="1351"/>
      <c r="B88" s="1354"/>
      <c r="C88" s="1283"/>
      <c r="D88" s="492" t="s">
        <v>16</v>
      </c>
      <c r="E88" s="15">
        <f>E87/E86</f>
        <v>0.12820469456682079</v>
      </c>
      <c r="F88" s="15" t="e">
        <f t="shared" ref="F88:G88" si="63">F87/F86</f>
        <v>#REF!</v>
      </c>
      <c r="G88" s="969">
        <f t="shared" si="63"/>
        <v>0.14752621691146883</v>
      </c>
      <c r="H88" s="452"/>
      <c r="I88" s="453" t="e">
        <f>G88-F88</f>
        <v>#REF!</v>
      </c>
      <c r="J88" s="454"/>
      <c r="K88" s="453">
        <f>G88-E88</f>
        <v>1.932152234464804E-2</v>
      </c>
      <c r="L88" s="19" t="e">
        <f>L87/L86</f>
        <v>#REF!</v>
      </c>
      <c r="M88" s="11" t="e">
        <f>M87/M86</f>
        <v>#REF!</v>
      </c>
      <c r="N88" s="11" t="e">
        <f>N87/N86</f>
        <v>#REF!</v>
      </c>
      <c r="O88" s="962"/>
      <c r="P88" s="963" t="e">
        <f>N88-M88</f>
        <v>#REF!</v>
      </c>
      <c r="Q88" s="964"/>
      <c r="R88" s="965" t="e">
        <f>N88-L88</f>
        <v>#REF!</v>
      </c>
    </row>
    <row r="89" spans="1:18" hidden="1">
      <c r="A89" s="1351"/>
      <c r="B89" s="1354"/>
      <c r="C89" s="1283" t="s">
        <v>17</v>
      </c>
      <c r="D89" s="492" t="s">
        <v>14</v>
      </c>
      <c r="E89" s="9">
        <v>434.08800000000002</v>
      </c>
      <c r="F89" s="147" t="e">
        <f>#REF!</f>
        <v>#REF!</v>
      </c>
      <c r="G89" s="147" t="e">
        <f>F90*G86</f>
        <v>#REF!</v>
      </c>
      <c r="H89" s="78" t="e">
        <f t="shared" si="34"/>
        <v>#REF!</v>
      </c>
      <c r="I89" s="86" t="e">
        <f t="shared" si="35"/>
        <v>#REF!</v>
      </c>
      <c r="J89" s="78" t="e">
        <f t="shared" si="36"/>
        <v>#REF!</v>
      </c>
      <c r="K89" s="86" t="e">
        <f t="shared" si="37"/>
        <v>#REF!</v>
      </c>
      <c r="L89" s="18" t="e">
        <f>E89+'апрель 2013 (по бухг)'!L89</f>
        <v>#REF!</v>
      </c>
      <c r="M89" s="18" t="e">
        <f>F89+'апрель 2013 (по бухг)'!M89</f>
        <v>#REF!</v>
      </c>
      <c r="N89" s="18" t="e">
        <f>G89+'апрель 2013 (по бухг)'!N89</f>
        <v>#REF!</v>
      </c>
      <c r="O89" s="958" t="e">
        <f t="shared" si="50"/>
        <v>#REF!</v>
      </c>
      <c r="P89" s="959" t="e">
        <f t="shared" si="51"/>
        <v>#REF!</v>
      </c>
      <c r="Q89" s="958" t="e">
        <f t="shared" si="52"/>
        <v>#REF!</v>
      </c>
      <c r="R89" s="961" t="e">
        <f t="shared" si="53"/>
        <v>#REF!</v>
      </c>
    </row>
    <row r="90" spans="1:18" hidden="1">
      <c r="A90" s="1351"/>
      <c r="B90" s="1354"/>
      <c r="C90" s="1283"/>
      <c r="D90" s="492" t="s">
        <v>16</v>
      </c>
      <c r="E90" s="11">
        <f>E89/E86</f>
        <v>0.12657327996561638</v>
      </c>
      <c r="F90" s="15" t="e">
        <f t="shared" ref="F90:G90" si="64">F89/F86</f>
        <v>#REF!</v>
      </c>
      <c r="G90" s="15" t="e">
        <f t="shared" si="64"/>
        <v>#REF!</v>
      </c>
      <c r="H90" s="78" t="e">
        <f t="shared" si="34"/>
        <v>#REF!</v>
      </c>
      <c r="I90" s="86" t="e">
        <f t="shared" si="35"/>
        <v>#REF!</v>
      </c>
      <c r="J90" s="78" t="e">
        <f t="shared" si="36"/>
        <v>#REF!</v>
      </c>
      <c r="K90" s="86" t="e">
        <f t="shared" si="37"/>
        <v>#REF!</v>
      </c>
      <c r="L90" s="19" t="e">
        <f>L89/L86</f>
        <v>#REF!</v>
      </c>
      <c r="M90" s="11" t="e">
        <f>M89/M86</f>
        <v>#REF!</v>
      </c>
      <c r="N90" s="11" t="e">
        <f>N89/N86</f>
        <v>#REF!</v>
      </c>
      <c r="O90" s="958" t="e">
        <f t="shared" si="50"/>
        <v>#REF!</v>
      </c>
      <c r="P90" s="959" t="e">
        <f t="shared" si="51"/>
        <v>#REF!</v>
      </c>
      <c r="Q90" s="958" t="e">
        <f t="shared" si="52"/>
        <v>#REF!</v>
      </c>
      <c r="R90" s="961" t="e">
        <f t="shared" si="53"/>
        <v>#REF!</v>
      </c>
    </row>
    <row r="91" spans="1:18" hidden="1">
      <c r="A91" s="1351"/>
      <c r="B91" s="1354"/>
      <c r="C91" s="1283" t="s">
        <v>18</v>
      </c>
      <c r="D91" s="492" t="s">
        <v>14</v>
      </c>
      <c r="E91" s="9">
        <v>5.5949999999999704</v>
      </c>
      <c r="F91" s="147" t="e">
        <f t="shared" ref="F91:G91" si="65">F87-F89</f>
        <v>#REF!</v>
      </c>
      <c r="G91" s="147" t="e">
        <f t="shared" si="65"/>
        <v>#REF!</v>
      </c>
      <c r="H91" s="78" t="e">
        <f t="shared" si="34"/>
        <v>#REF!</v>
      </c>
      <c r="I91" s="86" t="e">
        <f t="shared" si="35"/>
        <v>#REF!</v>
      </c>
      <c r="J91" s="78" t="e">
        <f t="shared" si="36"/>
        <v>#REF!</v>
      </c>
      <c r="K91" s="86" t="e">
        <f t="shared" si="37"/>
        <v>#REF!</v>
      </c>
      <c r="L91" s="18" t="e">
        <f>E91+'апрель 2013 (по бухг)'!L91</f>
        <v>#REF!</v>
      </c>
      <c r="M91" s="18" t="e">
        <f>F91+'апрель 2013 (по бухг)'!M91</f>
        <v>#REF!</v>
      </c>
      <c r="N91" s="18" t="e">
        <f>G91+'апрель 2013 (по бухг)'!N91</f>
        <v>#REF!</v>
      </c>
      <c r="O91" s="958" t="e">
        <f t="shared" si="50"/>
        <v>#REF!</v>
      </c>
      <c r="P91" s="959" t="e">
        <f t="shared" si="51"/>
        <v>#REF!</v>
      </c>
      <c r="Q91" s="958" t="e">
        <f t="shared" si="52"/>
        <v>#REF!</v>
      </c>
      <c r="R91" s="961" t="e">
        <f t="shared" si="53"/>
        <v>#REF!</v>
      </c>
    </row>
    <row r="92" spans="1:18" hidden="1">
      <c r="A92" s="1351"/>
      <c r="B92" s="1354"/>
      <c r="C92" s="1283"/>
      <c r="D92" s="492" t="s">
        <v>16</v>
      </c>
      <c r="E92" s="11">
        <f>E91/E86</f>
        <v>1.6314146012044099E-3</v>
      </c>
      <c r="F92" s="11" t="e">
        <f t="shared" ref="F92" si="66">F91/F86</f>
        <v>#REF!</v>
      </c>
      <c r="G92" s="11" t="e">
        <f t="shared" ref="G92" si="67">G91/G86</f>
        <v>#REF!</v>
      </c>
      <c r="H92" s="78" t="e">
        <f t="shared" si="34"/>
        <v>#REF!</v>
      </c>
      <c r="I92" s="86" t="e">
        <f t="shared" si="35"/>
        <v>#REF!</v>
      </c>
      <c r="J92" s="78" t="e">
        <f t="shared" si="36"/>
        <v>#REF!</v>
      </c>
      <c r="K92" s="86" t="e">
        <f t="shared" si="37"/>
        <v>#REF!</v>
      </c>
      <c r="L92" s="19" t="e">
        <f>L91/L86</f>
        <v>#REF!</v>
      </c>
      <c r="M92" s="11" t="e">
        <f>M91/M86</f>
        <v>#REF!</v>
      </c>
      <c r="N92" s="11" t="e">
        <f>N91/N86</f>
        <v>#REF!</v>
      </c>
      <c r="O92" s="958" t="e">
        <f t="shared" si="50"/>
        <v>#REF!</v>
      </c>
      <c r="P92" s="959" t="e">
        <f t="shared" si="51"/>
        <v>#REF!</v>
      </c>
      <c r="Q92" s="958" t="e">
        <f t="shared" si="52"/>
        <v>#REF!</v>
      </c>
      <c r="R92" s="961" t="e">
        <f t="shared" si="53"/>
        <v>#REF!</v>
      </c>
    </row>
    <row r="93" spans="1:18" ht="25.5" customHeight="1">
      <c r="A93" s="1351"/>
      <c r="B93" s="1354"/>
      <c r="C93" s="513" t="s">
        <v>111</v>
      </c>
      <c r="D93" s="492" t="s">
        <v>14</v>
      </c>
      <c r="E93" s="516">
        <f>E86-E87</f>
        <v>2989.8559999999998</v>
      </c>
      <c r="F93" s="992" t="e">
        <f t="shared" ref="F93" si="68">F86-F87</f>
        <v>#REF!</v>
      </c>
      <c r="G93" s="993">
        <f>G94+G95</f>
        <v>3071.9660000000003</v>
      </c>
      <c r="H93" s="78" t="e">
        <f t="shared" si="34"/>
        <v>#REF!</v>
      </c>
      <c r="I93" s="86" t="e">
        <f t="shared" si="35"/>
        <v>#REF!</v>
      </c>
      <c r="J93" s="78">
        <f t="shared" si="36"/>
        <v>82.110000000000582</v>
      </c>
      <c r="K93" s="86">
        <f t="shared" si="37"/>
        <v>2.7462861087624482E-2</v>
      </c>
      <c r="L93" s="515" t="e">
        <f>L86-L87</f>
        <v>#REF!</v>
      </c>
      <c r="M93" s="514" t="e">
        <f>M86-M87</f>
        <v>#REF!</v>
      </c>
      <c r="N93" s="514" t="e">
        <f>N86-N87</f>
        <v>#REF!</v>
      </c>
      <c r="O93" s="958" t="e">
        <f t="shared" si="50"/>
        <v>#REF!</v>
      </c>
      <c r="P93" s="959" t="e">
        <f t="shared" si="51"/>
        <v>#REF!</v>
      </c>
      <c r="Q93" s="958" t="e">
        <f t="shared" si="52"/>
        <v>#REF!</v>
      </c>
      <c r="R93" s="961" t="e">
        <f t="shared" si="53"/>
        <v>#REF!</v>
      </c>
    </row>
    <row r="94" spans="1:18" ht="25.5" customHeight="1">
      <c r="A94" s="1351"/>
      <c r="B94" s="1354"/>
      <c r="C94" s="518" t="s">
        <v>104</v>
      </c>
      <c r="D94" s="492" t="s">
        <v>14</v>
      </c>
      <c r="E94" s="516">
        <v>238.953</v>
      </c>
      <c r="F94" s="994">
        <v>238.953</v>
      </c>
      <c r="G94" s="245">
        <v>239.26</v>
      </c>
      <c r="H94" s="78">
        <f t="shared" si="34"/>
        <v>0.30699999999998795</v>
      </c>
      <c r="I94" s="86">
        <f t="shared" si="35"/>
        <v>1.2847714822579667E-3</v>
      </c>
      <c r="J94" s="78">
        <f t="shared" si="36"/>
        <v>0.30699999999998795</v>
      </c>
      <c r="K94" s="86">
        <f t="shared" si="37"/>
        <v>1.2847714822579667E-3</v>
      </c>
      <c r="L94" s="516" t="e">
        <f>E94+'апрель 2013 (по бухг)'!L94</f>
        <v>#REF!</v>
      </c>
      <c r="M94" s="516" t="e">
        <f>F94+'апрель 2013 (по бухг)'!M94</f>
        <v>#REF!</v>
      </c>
      <c r="N94" s="516" t="e">
        <f>G94+'апрель 2013 (по бухг)'!N94</f>
        <v>#REF!</v>
      </c>
      <c r="O94" s="958" t="e">
        <f t="shared" si="50"/>
        <v>#REF!</v>
      </c>
      <c r="P94" s="959" t="e">
        <f t="shared" si="51"/>
        <v>#REF!</v>
      </c>
      <c r="Q94" s="958" t="e">
        <f t="shared" si="52"/>
        <v>#REF!</v>
      </c>
      <c r="R94" s="961" t="e">
        <f t="shared" si="53"/>
        <v>#REF!</v>
      </c>
    </row>
    <row r="95" spans="1:18" ht="25.5" customHeight="1" thickBot="1">
      <c r="A95" s="1352"/>
      <c r="B95" s="1355"/>
      <c r="C95" s="525" t="s">
        <v>106</v>
      </c>
      <c r="D95" s="526" t="s">
        <v>14</v>
      </c>
      <c r="E95" s="527">
        <f>E93-E94</f>
        <v>2750.9029999999998</v>
      </c>
      <c r="F95" s="527" t="e">
        <f>F93-F94</f>
        <v>#REF!</v>
      </c>
      <c r="G95" s="993">
        <v>2832.7060000000001</v>
      </c>
      <c r="H95" s="528" t="e">
        <f t="shared" si="34"/>
        <v>#REF!</v>
      </c>
      <c r="I95" s="529" t="e">
        <f t="shared" si="35"/>
        <v>#REF!</v>
      </c>
      <c r="J95" s="528">
        <f t="shared" si="36"/>
        <v>81.803000000000338</v>
      </c>
      <c r="K95" s="529">
        <f t="shared" si="37"/>
        <v>2.973678097701022E-2</v>
      </c>
      <c r="L95" s="527" t="e">
        <f>E95+'апрель 2013 (по бухг)'!L95</f>
        <v>#REF!</v>
      </c>
      <c r="M95" s="527" t="e">
        <f>F95+'апрель 2013 (по бухг)'!M95</f>
        <v>#REF!</v>
      </c>
      <c r="N95" s="527" t="e">
        <f>G95+'апрель 2013 (по бухг)'!N95</f>
        <v>#REF!</v>
      </c>
      <c r="O95" s="966" t="e">
        <f t="shared" si="50"/>
        <v>#REF!</v>
      </c>
      <c r="P95" s="967" t="e">
        <f t="shared" si="51"/>
        <v>#REF!</v>
      </c>
      <c r="Q95" s="966" t="e">
        <f t="shared" si="52"/>
        <v>#REF!</v>
      </c>
      <c r="R95" s="968" t="e">
        <f t="shared" si="53"/>
        <v>#REF!</v>
      </c>
    </row>
    <row r="96" spans="1:18" ht="22.5" customHeight="1">
      <c r="A96" s="1350">
        <v>9</v>
      </c>
      <c r="B96" s="1353" t="s">
        <v>10</v>
      </c>
      <c r="C96" s="519" t="s">
        <v>19</v>
      </c>
      <c r="D96" s="519" t="s">
        <v>14</v>
      </c>
      <c r="E96" s="521">
        <v>6263.4089999999997</v>
      </c>
      <c r="F96" s="520" t="e">
        <f>#REF!</f>
        <v>#REF!</v>
      </c>
      <c r="G96" s="520">
        <f>G97+G103</f>
        <v>6404.7870000000003</v>
      </c>
      <c r="H96" s="534" t="e">
        <f t="shared" si="34"/>
        <v>#REF!</v>
      </c>
      <c r="I96" s="535" t="e">
        <f t="shared" si="35"/>
        <v>#REF!</v>
      </c>
      <c r="J96" s="534">
        <f t="shared" si="36"/>
        <v>141.37800000000061</v>
      </c>
      <c r="K96" s="535">
        <f t="shared" si="37"/>
        <v>2.2572053014580498E-2</v>
      </c>
      <c r="L96" s="522" t="e">
        <f>E96+'апрель 2013 (по бухг)'!L96</f>
        <v>#REF!</v>
      </c>
      <c r="M96" s="522" t="e">
        <f>F96+'апрель 2013 (по бухг)'!M96</f>
        <v>#REF!</v>
      </c>
      <c r="N96" s="522" t="e">
        <f>G96+'апрель 2013 (по бухг)'!N96</f>
        <v>#REF!</v>
      </c>
      <c r="O96" s="955" t="e">
        <f t="shared" si="50"/>
        <v>#REF!</v>
      </c>
      <c r="P96" s="956" t="e">
        <f t="shared" si="51"/>
        <v>#REF!</v>
      </c>
      <c r="Q96" s="955" t="e">
        <f t="shared" si="52"/>
        <v>#REF!</v>
      </c>
      <c r="R96" s="957" t="e">
        <f t="shared" si="53"/>
        <v>#REF!</v>
      </c>
    </row>
    <row r="97" spans="1:18">
      <c r="A97" s="1351"/>
      <c r="B97" s="1354"/>
      <c r="C97" s="1283" t="s">
        <v>15</v>
      </c>
      <c r="D97" s="492" t="s">
        <v>14</v>
      </c>
      <c r="E97" s="9">
        <v>1074.896</v>
      </c>
      <c r="F97" s="147" t="e">
        <f>#REF!</f>
        <v>#REF!</v>
      </c>
      <c r="G97" s="147">
        <v>1053.171</v>
      </c>
      <c r="H97" s="78" t="e">
        <f t="shared" si="34"/>
        <v>#REF!</v>
      </c>
      <c r="I97" s="86" t="e">
        <f t="shared" si="35"/>
        <v>#REF!</v>
      </c>
      <c r="J97" s="78">
        <f t="shared" si="36"/>
        <v>-21.724999999999909</v>
      </c>
      <c r="K97" s="86">
        <f t="shared" si="37"/>
        <v>-2.021125764725137E-2</v>
      </c>
      <c r="L97" s="18" t="e">
        <f>E97+'апрель 2013 (по бухг)'!L97</f>
        <v>#REF!</v>
      </c>
      <c r="M97" s="18" t="e">
        <f>F97+'апрель 2013 (по бухг)'!M97</f>
        <v>#REF!</v>
      </c>
      <c r="N97" s="18" t="e">
        <f>G97+'апрель 2013 (по бухг)'!N97</f>
        <v>#REF!</v>
      </c>
      <c r="O97" s="958" t="e">
        <f t="shared" si="50"/>
        <v>#REF!</v>
      </c>
      <c r="P97" s="959" t="e">
        <f t="shared" si="51"/>
        <v>#REF!</v>
      </c>
      <c r="Q97" s="958" t="e">
        <f t="shared" si="52"/>
        <v>#REF!</v>
      </c>
      <c r="R97" s="961" t="e">
        <f t="shared" si="53"/>
        <v>#REF!</v>
      </c>
    </row>
    <row r="98" spans="1:18">
      <c r="A98" s="1351"/>
      <c r="B98" s="1354"/>
      <c r="C98" s="1283"/>
      <c r="D98" s="492" t="s">
        <v>16</v>
      </c>
      <c r="E98" s="15">
        <f>E97/E96</f>
        <v>0.17161516994978293</v>
      </c>
      <c r="F98" s="15" t="e">
        <f t="shared" ref="F98:G98" si="69">F97/F96</f>
        <v>#REF!</v>
      </c>
      <c r="G98" s="15">
        <f t="shared" si="69"/>
        <v>0.16443497652615147</v>
      </c>
      <c r="H98" s="452"/>
      <c r="I98" s="453" t="e">
        <f>G98-F98</f>
        <v>#REF!</v>
      </c>
      <c r="J98" s="454"/>
      <c r="K98" s="453">
        <f>G98-E98</f>
        <v>-7.1801934236314646E-3</v>
      </c>
      <c r="L98" s="19" t="e">
        <f>L97/L96</f>
        <v>#REF!</v>
      </c>
      <c r="M98" s="11" t="e">
        <f>M97/M96</f>
        <v>#REF!</v>
      </c>
      <c r="N98" s="11" t="e">
        <f>N97/N96</f>
        <v>#REF!</v>
      </c>
      <c r="O98" s="962"/>
      <c r="P98" s="963" t="e">
        <f>N98-M98</f>
        <v>#REF!</v>
      </c>
      <c r="Q98" s="964"/>
      <c r="R98" s="965" t="e">
        <f>N98-L98</f>
        <v>#REF!</v>
      </c>
    </row>
    <row r="99" spans="1:18" hidden="1">
      <c r="A99" s="1351"/>
      <c r="B99" s="1354"/>
      <c r="C99" s="1283" t="s">
        <v>17</v>
      </c>
      <c r="D99" s="492" t="s">
        <v>14</v>
      </c>
      <c r="E99" s="9">
        <v>1196.402</v>
      </c>
      <c r="F99" s="147" t="e">
        <f>#REF!</f>
        <v>#REF!</v>
      </c>
      <c r="G99" s="147" t="e">
        <f>F100*G96</f>
        <v>#REF!</v>
      </c>
      <c r="H99" s="78" t="e">
        <f t="shared" si="34"/>
        <v>#REF!</v>
      </c>
      <c r="I99" s="86" t="e">
        <f t="shared" si="35"/>
        <v>#REF!</v>
      </c>
      <c r="J99" s="78" t="e">
        <f t="shared" si="36"/>
        <v>#REF!</v>
      </c>
      <c r="K99" s="86" t="e">
        <f t="shared" si="37"/>
        <v>#REF!</v>
      </c>
      <c r="L99" s="18" t="e">
        <f>E99+'апрель 2013 (по бухг)'!L99</f>
        <v>#REF!</v>
      </c>
      <c r="M99" s="18" t="e">
        <f>F99+'апрель 2013 (по бухг)'!M99</f>
        <v>#REF!</v>
      </c>
      <c r="N99" s="18" t="e">
        <f>G99+'апрель 2013 (по бухг)'!N99</f>
        <v>#REF!</v>
      </c>
      <c r="O99" s="958" t="e">
        <f t="shared" si="50"/>
        <v>#REF!</v>
      </c>
      <c r="P99" s="959" t="e">
        <f t="shared" si="51"/>
        <v>#REF!</v>
      </c>
      <c r="Q99" s="958" t="e">
        <f t="shared" si="52"/>
        <v>#REF!</v>
      </c>
      <c r="R99" s="961" t="e">
        <f t="shared" si="53"/>
        <v>#REF!</v>
      </c>
    </row>
    <row r="100" spans="1:18" hidden="1">
      <c r="A100" s="1351"/>
      <c r="B100" s="1354"/>
      <c r="C100" s="1283"/>
      <c r="D100" s="492" t="s">
        <v>16</v>
      </c>
      <c r="E100" s="11">
        <f>E99/E96</f>
        <v>0.19101450983003027</v>
      </c>
      <c r="F100" s="15" t="e">
        <f t="shared" ref="F100:G100" si="70">F99/F96</f>
        <v>#REF!</v>
      </c>
      <c r="G100" s="15" t="e">
        <f t="shared" si="70"/>
        <v>#REF!</v>
      </c>
      <c r="H100" s="78" t="e">
        <f t="shared" si="34"/>
        <v>#REF!</v>
      </c>
      <c r="I100" s="86" t="e">
        <f t="shared" si="35"/>
        <v>#REF!</v>
      </c>
      <c r="J100" s="78" t="e">
        <f t="shared" si="36"/>
        <v>#REF!</v>
      </c>
      <c r="K100" s="86" t="e">
        <f t="shared" si="37"/>
        <v>#REF!</v>
      </c>
      <c r="L100" s="19" t="e">
        <f>L99/L96</f>
        <v>#REF!</v>
      </c>
      <c r="M100" s="11" t="e">
        <f>M99/M96</f>
        <v>#REF!</v>
      </c>
      <c r="N100" s="11" t="e">
        <f>N99/N96</f>
        <v>#REF!</v>
      </c>
      <c r="O100" s="958" t="e">
        <f t="shared" si="50"/>
        <v>#REF!</v>
      </c>
      <c r="P100" s="959" t="e">
        <f t="shared" si="51"/>
        <v>#REF!</v>
      </c>
      <c r="Q100" s="958" t="e">
        <f t="shared" si="52"/>
        <v>#REF!</v>
      </c>
      <c r="R100" s="961" t="e">
        <f t="shared" si="53"/>
        <v>#REF!</v>
      </c>
    </row>
    <row r="101" spans="1:18" hidden="1">
      <c r="A101" s="1351"/>
      <c r="B101" s="1354"/>
      <c r="C101" s="1283" t="s">
        <v>18</v>
      </c>
      <c r="D101" s="492" t="s">
        <v>14</v>
      </c>
      <c r="E101" s="9">
        <v>-121.50600000000009</v>
      </c>
      <c r="F101" s="147" t="e">
        <f t="shared" ref="F101:G101" si="71">F97-F99</f>
        <v>#REF!</v>
      </c>
      <c r="G101" s="147" t="e">
        <f t="shared" si="71"/>
        <v>#REF!</v>
      </c>
      <c r="H101" s="78" t="e">
        <f t="shared" si="34"/>
        <v>#REF!</v>
      </c>
      <c r="I101" s="86" t="e">
        <f t="shared" si="35"/>
        <v>#REF!</v>
      </c>
      <c r="J101" s="78" t="e">
        <f t="shared" si="36"/>
        <v>#REF!</v>
      </c>
      <c r="K101" s="86" t="e">
        <f t="shared" si="37"/>
        <v>#REF!</v>
      </c>
      <c r="L101" s="18" t="e">
        <f>E101+'апрель 2013 (по бухг)'!L101</f>
        <v>#REF!</v>
      </c>
      <c r="M101" s="18" t="e">
        <f>F101+'апрель 2013 (по бухг)'!M101</f>
        <v>#REF!</v>
      </c>
      <c r="N101" s="18" t="e">
        <f>G101+'апрель 2013 (по бухг)'!N101</f>
        <v>#REF!</v>
      </c>
      <c r="O101" s="958" t="e">
        <f t="shared" si="50"/>
        <v>#REF!</v>
      </c>
      <c r="P101" s="959" t="e">
        <f t="shared" si="51"/>
        <v>#REF!</v>
      </c>
      <c r="Q101" s="958" t="e">
        <f t="shared" si="52"/>
        <v>#REF!</v>
      </c>
      <c r="R101" s="961" t="e">
        <f t="shared" si="53"/>
        <v>#REF!</v>
      </c>
    </row>
    <row r="102" spans="1:18" hidden="1">
      <c r="A102" s="1351"/>
      <c r="B102" s="1354"/>
      <c r="C102" s="1283"/>
      <c r="D102" s="492" t="s">
        <v>16</v>
      </c>
      <c r="E102" s="11">
        <f>E101/E96</f>
        <v>-1.9399339880247338E-2</v>
      </c>
      <c r="F102" s="11" t="e">
        <f t="shared" ref="F102" si="72">F101/F96</f>
        <v>#REF!</v>
      </c>
      <c r="G102" s="11" t="e">
        <f t="shared" ref="G102" si="73">G101/G96</f>
        <v>#REF!</v>
      </c>
      <c r="H102" s="78" t="e">
        <f t="shared" si="34"/>
        <v>#REF!</v>
      </c>
      <c r="I102" s="86" t="e">
        <f t="shared" si="35"/>
        <v>#REF!</v>
      </c>
      <c r="J102" s="78" t="e">
        <f t="shared" si="36"/>
        <v>#REF!</v>
      </c>
      <c r="K102" s="86" t="e">
        <f t="shared" si="37"/>
        <v>#REF!</v>
      </c>
      <c r="L102" s="19" t="e">
        <f>L101/L96</f>
        <v>#REF!</v>
      </c>
      <c r="M102" s="11" t="e">
        <f>M101/M96</f>
        <v>#REF!</v>
      </c>
      <c r="N102" s="11" t="e">
        <f>N101/N96</f>
        <v>#REF!</v>
      </c>
      <c r="O102" s="958" t="e">
        <f t="shared" si="50"/>
        <v>#REF!</v>
      </c>
      <c r="P102" s="959" t="e">
        <f t="shared" si="51"/>
        <v>#REF!</v>
      </c>
      <c r="Q102" s="958" t="e">
        <f t="shared" si="52"/>
        <v>#REF!</v>
      </c>
      <c r="R102" s="961" t="e">
        <f t="shared" si="53"/>
        <v>#REF!</v>
      </c>
    </row>
    <row r="103" spans="1:18" ht="25.5" customHeight="1">
      <c r="A103" s="1351"/>
      <c r="B103" s="1354"/>
      <c r="C103" s="513" t="s">
        <v>111</v>
      </c>
      <c r="D103" s="492" t="s">
        <v>14</v>
      </c>
      <c r="E103" s="516">
        <f>E96-E97</f>
        <v>5188.5129999999999</v>
      </c>
      <c r="F103" s="992" t="e">
        <f>F96-F97</f>
        <v>#REF!</v>
      </c>
      <c r="G103" s="993">
        <f>G104+G105</f>
        <v>5351.616</v>
      </c>
      <c r="H103" s="78" t="e">
        <f t="shared" si="34"/>
        <v>#REF!</v>
      </c>
      <c r="I103" s="86" t="e">
        <f t="shared" si="35"/>
        <v>#REF!</v>
      </c>
      <c r="J103" s="78">
        <f t="shared" si="36"/>
        <v>163.10300000000007</v>
      </c>
      <c r="K103" s="86">
        <f t="shared" si="37"/>
        <v>3.1435403553966249E-2</v>
      </c>
      <c r="L103" s="515" t="e">
        <f>L96-L97</f>
        <v>#REF!</v>
      </c>
      <c r="M103" s="514" t="e">
        <f>M96-M97</f>
        <v>#REF!</v>
      </c>
      <c r="N103" s="514" t="e">
        <f>N96-N97</f>
        <v>#REF!</v>
      </c>
      <c r="O103" s="958" t="e">
        <f t="shared" si="50"/>
        <v>#REF!</v>
      </c>
      <c r="P103" s="959" t="e">
        <f t="shared" si="51"/>
        <v>#REF!</v>
      </c>
      <c r="Q103" s="958" t="e">
        <f t="shared" si="52"/>
        <v>#REF!</v>
      </c>
      <c r="R103" s="961" t="e">
        <f t="shared" si="53"/>
        <v>#REF!</v>
      </c>
    </row>
    <row r="104" spans="1:18" ht="25.5" customHeight="1">
      <c r="A104" s="1351"/>
      <c r="B104" s="1354"/>
      <c r="C104" s="518" t="s">
        <v>104</v>
      </c>
      <c r="D104" s="492" t="s">
        <v>14</v>
      </c>
      <c r="E104" s="516">
        <v>5.258</v>
      </c>
      <c r="F104" s="994">
        <v>5.258</v>
      </c>
      <c r="G104" s="245">
        <v>4.1970000000000001</v>
      </c>
      <c r="H104" s="78">
        <f t="shared" si="34"/>
        <v>-1.0609999999999999</v>
      </c>
      <c r="I104" s="86">
        <f t="shared" si="35"/>
        <v>-0.201787751996957</v>
      </c>
      <c r="J104" s="78">
        <f t="shared" si="36"/>
        <v>-1.0609999999999999</v>
      </c>
      <c r="K104" s="86">
        <f t="shared" si="37"/>
        <v>-0.201787751996957</v>
      </c>
      <c r="L104" s="516" t="e">
        <f>E104+'апрель 2013 (по бухг)'!L104</f>
        <v>#REF!</v>
      </c>
      <c r="M104" s="516" t="e">
        <f>F104+'апрель 2013 (по бухг)'!M104</f>
        <v>#REF!</v>
      </c>
      <c r="N104" s="516" t="e">
        <f>G104+'апрель 2013 (по бухг)'!N104</f>
        <v>#REF!</v>
      </c>
      <c r="O104" s="958" t="e">
        <f t="shared" si="50"/>
        <v>#REF!</v>
      </c>
      <c r="P104" s="959" t="e">
        <f t="shared" si="51"/>
        <v>#REF!</v>
      </c>
      <c r="Q104" s="958" t="e">
        <f t="shared" si="52"/>
        <v>#REF!</v>
      </c>
      <c r="R104" s="961" t="e">
        <f t="shared" si="53"/>
        <v>#REF!</v>
      </c>
    </row>
    <row r="105" spans="1:18" ht="25.5" customHeight="1" thickBot="1">
      <c r="A105" s="1352"/>
      <c r="B105" s="1355"/>
      <c r="C105" s="525" t="s">
        <v>106</v>
      </c>
      <c r="D105" s="526" t="s">
        <v>14</v>
      </c>
      <c r="E105" s="527">
        <f>E103-E104</f>
        <v>5183.2550000000001</v>
      </c>
      <c r="F105" s="527" t="e">
        <f>F103-F104</f>
        <v>#REF!</v>
      </c>
      <c r="G105" s="995">
        <v>5347.4189999999999</v>
      </c>
      <c r="H105" s="528" t="e">
        <f t="shared" si="34"/>
        <v>#REF!</v>
      </c>
      <c r="I105" s="529" t="e">
        <f t="shared" si="35"/>
        <v>#REF!</v>
      </c>
      <c r="J105" s="528">
        <f t="shared" si="36"/>
        <v>164.16399999999976</v>
      </c>
      <c r="K105" s="529">
        <f t="shared" si="37"/>
        <v>3.1671989898239571E-2</v>
      </c>
      <c r="L105" s="527" t="e">
        <f>E105+'апрель 2013 (по бухг)'!L105</f>
        <v>#REF!</v>
      </c>
      <c r="M105" s="527" t="e">
        <f>F105+'апрель 2013 (по бухг)'!M105</f>
        <v>#REF!</v>
      </c>
      <c r="N105" s="527" t="e">
        <f>G105+'апрель 2013 (по бухг)'!N105</f>
        <v>#REF!</v>
      </c>
      <c r="O105" s="966" t="e">
        <f t="shared" si="50"/>
        <v>#REF!</v>
      </c>
      <c r="P105" s="967" t="e">
        <f t="shared" si="51"/>
        <v>#REF!</v>
      </c>
      <c r="Q105" s="966" t="e">
        <f t="shared" si="52"/>
        <v>#REF!</v>
      </c>
      <c r="R105" s="968" t="e">
        <f t="shared" si="53"/>
        <v>#REF!</v>
      </c>
    </row>
    <row r="106" spans="1:18" ht="22.5" customHeight="1">
      <c r="A106" s="1350">
        <v>10</v>
      </c>
      <c r="B106" s="1353" t="s">
        <v>12</v>
      </c>
      <c r="C106" s="519" t="s">
        <v>19</v>
      </c>
      <c r="D106" s="519" t="s">
        <v>14</v>
      </c>
      <c r="E106" s="521">
        <v>360.28800000000001</v>
      </c>
      <c r="F106" s="520" t="e">
        <f>#REF!</f>
        <v>#REF!</v>
      </c>
      <c r="G106" s="520">
        <f>G107+G113</f>
        <v>382.06799999999998</v>
      </c>
      <c r="H106" s="534" t="e">
        <f t="shared" si="34"/>
        <v>#REF!</v>
      </c>
      <c r="I106" s="535" t="e">
        <f t="shared" si="35"/>
        <v>#REF!</v>
      </c>
      <c r="J106" s="534">
        <f t="shared" si="36"/>
        <v>21.779999999999973</v>
      </c>
      <c r="K106" s="535">
        <f t="shared" si="37"/>
        <v>6.0451638689048681E-2</v>
      </c>
      <c r="L106" s="522" t="e">
        <f>E106+'апрель 2013 (по бухг)'!L106</f>
        <v>#REF!</v>
      </c>
      <c r="M106" s="522" t="e">
        <f>F106+'апрель 2013 (по бухг)'!M106</f>
        <v>#REF!</v>
      </c>
      <c r="N106" s="522" t="e">
        <f>G106+'апрель 2013 (по бухг)'!N106</f>
        <v>#REF!</v>
      </c>
      <c r="O106" s="955" t="e">
        <f t="shared" si="50"/>
        <v>#REF!</v>
      </c>
      <c r="P106" s="956" t="e">
        <f t="shared" si="51"/>
        <v>#REF!</v>
      </c>
      <c r="Q106" s="955" t="e">
        <f t="shared" si="52"/>
        <v>#REF!</v>
      </c>
      <c r="R106" s="957" t="e">
        <f t="shared" si="53"/>
        <v>#REF!</v>
      </c>
    </row>
    <row r="107" spans="1:18">
      <c r="A107" s="1351"/>
      <c r="B107" s="1354"/>
      <c r="C107" s="1283" t="s">
        <v>15</v>
      </c>
      <c r="D107" s="492" t="s">
        <v>14</v>
      </c>
      <c r="E107" s="9">
        <v>32.421999999999997</v>
      </c>
      <c r="F107" s="147" t="e">
        <f>#REF!</f>
        <v>#REF!</v>
      </c>
      <c r="G107" s="147">
        <v>21.492999999999999</v>
      </c>
      <c r="H107" s="78" t="e">
        <f t="shared" si="34"/>
        <v>#REF!</v>
      </c>
      <c r="I107" s="86" t="e">
        <f t="shared" si="35"/>
        <v>#REF!</v>
      </c>
      <c r="J107" s="78">
        <f t="shared" si="36"/>
        <v>-10.928999999999998</v>
      </c>
      <c r="K107" s="86">
        <f t="shared" si="37"/>
        <v>-0.3370859293072605</v>
      </c>
      <c r="L107" s="18" t="e">
        <f>E107+'апрель 2013 (по бухг)'!L107</f>
        <v>#REF!</v>
      </c>
      <c r="M107" s="18" t="e">
        <f>F107+'апрель 2013 (по бухг)'!M107</f>
        <v>#REF!</v>
      </c>
      <c r="N107" s="18" t="e">
        <f>G107+'апрель 2013 (по бухг)'!N107</f>
        <v>#REF!</v>
      </c>
      <c r="O107" s="958" t="e">
        <f t="shared" si="50"/>
        <v>#REF!</v>
      </c>
      <c r="P107" s="959" t="e">
        <f t="shared" si="51"/>
        <v>#REF!</v>
      </c>
      <c r="Q107" s="958" t="e">
        <f t="shared" si="52"/>
        <v>#REF!</v>
      </c>
      <c r="R107" s="961" t="e">
        <f t="shared" si="53"/>
        <v>#REF!</v>
      </c>
    </row>
    <row r="108" spans="1:18">
      <c r="A108" s="1351"/>
      <c r="B108" s="1354"/>
      <c r="C108" s="1283"/>
      <c r="D108" s="492" t="s">
        <v>16</v>
      </c>
      <c r="E108" s="15">
        <f>E107/E106</f>
        <v>8.9989119815258894E-2</v>
      </c>
      <c r="F108" s="15" t="e">
        <f t="shared" ref="F108:G108" si="74">F107/F106</f>
        <v>#REF!</v>
      </c>
      <c r="G108" s="15">
        <f t="shared" si="74"/>
        <v>5.6254384036349546E-2</v>
      </c>
      <c r="H108" s="452"/>
      <c r="I108" s="453" t="e">
        <f>G108-F108</f>
        <v>#REF!</v>
      </c>
      <c r="J108" s="454"/>
      <c r="K108" s="453">
        <f>G108-E108</f>
        <v>-3.3734735778909349E-2</v>
      </c>
      <c r="L108" s="19" t="e">
        <f>L107/L106</f>
        <v>#REF!</v>
      </c>
      <c r="M108" s="11" t="e">
        <f>M107/M106</f>
        <v>#REF!</v>
      </c>
      <c r="N108" s="11" t="e">
        <f>N107/N106</f>
        <v>#REF!</v>
      </c>
      <c r="O108" s="962"/>
      <c r="P108" s="963" t="e">
        <f>N108-M108</f>
        <v>#REF!</v>
      </c>
      <c r="Q108" s="964"/>
      <c r="R108" s="965" t="e">
        <f>N108-L108</f>
        <v>#REF!</v>
      </c>
    </row>
    <row r="109" spans="1:18" hidden="1">
      <c r="A109" s="1351"/>
      <c r="B109" s="1354"/>
      <c r="C109" s="1283" t="s">
        <v>17</v>
      </c>
      <c r="D109" s="492" t="s">
        <v>14</v>
      </c>
      <c r="E109" s="9">
        <v>36.738</v>
      </c>
      <c r="F109" s="147" t="e">
        <f>#REF!</f>
        <v>#REF!</v>
      </c>
      <c r="G109" s="147" t="e">
        <f>F110*G106</f>
        <v>#REF!</v>
      </c>
      <c r="H109" s="78" t="e">
        <f t="shared" si="34"/>
        <v>#REF!</v>
      </c>
      <c r="I109" s="86" t="e">
        <f t="shared" si="35"/>
        <v>#REF!</v>
      </c>
      <c r="J109" s="78" t="e">
        <f t="shared" si="36"/>
        <v>#REF!</v>
      </c>
      <c r="K109" s="86" t="e">
        <f t="shared" si="37"/>
        <v>#REF!</v>
      </c>
      <c r="L109" s="18" t="e">
        <f>E109+'апрель 2013 (по бухг)'!L109</f>
        <v>#REF!</v>
      </c>
      <c r="M109" s="18" t="e">
        <f>F109+'апрель 2013 (по бухг)'!M109</f>
        <v>#REF!</v>
      </c>
      <c r="N109" s="18" t="e">
        <f>G109+'апрель 2013 (по бухг)'!N109</f>
        <v>#REF!</v>
      </c>
      <c r="O109" s="958" t="e">
        <f t="shared" si="50"/>
        <v>#REF!</v>
      </c>
      <c r="P109" s="959" t="e">
        <f t="shared" si="51"/>
        <v>#REF!</v>
      </c>
      <c r="Q109" s="958" t="e">
        <f t="shared" si="52"/>
        <v>#REF!</v>
      </c>
      <c r="R109" s="961" t="e">
        <f t="shared" si="53"/>
        <v>#REF!</v>
      </c>
    </row>
    <row r="110" spans="1:18" hidden="1">
      <c r="A110" s="1351"/>
      <c r="B110" s="1354"/>
      <c r="C110" s="1283"/>
      <c r="D110" s="492" t="s">
        <v>16</v>
      </c>
      <c r="E110" s="11">
        <f>E109/E106</f>
        <v>0.10196842525979216</v>
      </c>
      <c r="F110" s="15" t="e">
        <f t="shared" ref="F110:G110" si="75">F109/F106</f>
        <v>#REF!</v>
      </c>
      <c r="G110" s="15" t="e">
        <f t="shared" si="75"/>
        <v>#REF!</v>
      </c>
      <c r="H110" s="78" t="e">
        <f t="shared" si="34"/>
        <v>#REF!</v>
      </c>
      <c r="I110" s="86" t="e">
        <f t="shared" si="35"/>
        <v>#REF!</v>
      </c>
      <c r="J110" s="78" t="e">
        <f t="shared" si="36"/>
        <v>#REF!</v>
      </c>
      <c r="K110" s="86" t="e">
        <f t="shared" si="37"/>
        <v>#REF!</v>
      </c>
      <c r="L110" s="19" t="e">
        <f>L109/L106</f>
        <v>#REF!</v>
      </c>
      <c r="M110" s="11" t="e">
        <f>M109/M106</f>
        <v>#REF!</v>
      </c>
      <c r="N110" s="11" t="e">
        <f>N109/N106</f>
        <v>#REF!</v>
      </c>
      <c r="O110" s="958" t="e">
        <f t="shared" si="50"/>
        <v>#REF!</v>
      </c>
      <c r="P110" s="959" t="e">
        <f t="shared" si="51"/>
        <v>#REF!</v>
      </c>
      <c r="Q110" s="958" t="e">
        <f t="shared" si="52"/>
        <v>#REF!</v>
      </c>
      <c r="R110" s="961" t="e">
        <f t="shared" si="53"/>
        <v>#REF!</v>
      </c>
    </row>
    <row r="111" spans="1:18" hidden="1">
      <c r="A111" s="1351"/>
      <c r="B111" s="1354"/>
      <c r="C111" s="1283" t="s">
        <v>18</v>
      </c>
      <c r="D111" s="492" t="s">
        <v>14</v>
      </c>
      <c r="E111" s="9">
        <v>-4.3160000000000025</v>
      </c>
      <c r="F111" s="147" t="e">
        <f t="shared" ref="F111:G111" si="76">F107-F109</f>
        <v>#REF!</v>
      </c>
      <c r="G111" s="147" t="e">
        <f t="shared" si="76"/>
        <v>#REF!</v>
      </c>
      <c r="H111" s="78" t="e">
        <f t="shared" si="34"/>
        <v>#REF!</v>
      </c>
      <c r="I111" s="86" t="e">
        <f t="shared" si="35"/>
        <v>#REF!</v>
      </c>
      <c r="J111" s="78" t="e">
        <f t="shared" si="36"/>
        <v>#REF!</v>
      </c>
      <c r="K111" s="86" t="e">
        <f t="shared" si="37"/>
        <v>#REF!</v>
      </c>
      <c r="L111" s="18" t="e">
        <f>E111+'апрель 2013 (по бухг)'!L111</f>
        <v>#REF!</v>
      </c>
      <c r="M111" s="18" t="e">
        <f>F111+'апрель 2013 (по бухг)'!M111</f>
        <v>#REF!</v>
      </c>
      <c r="N111" s="18" t="e">
        <f>G111+'апрель 2013 (по бухг)'!N111</f>
        <v>#REF!</v>
      </c>
      <c r="O111" s="958" t="e">
        <f t="shared" si="50"/>
        <v>#REF!</v>
      </c>
      <c r="P111" s="959" t="e">
        <f t="shared" si="51"/>
        <v>#REF!</v>
      </c>
      <c r="Q111" s="958" t="e">
        <f t="shared" si="52"/>
        <v>#REF!</v>
      </c>
      <c r="R111" s="961" t="e">
        <f t="shared" si="53"/>
        <v>#REF!</v>
      </c>
    </row>
    <row r="112" spans="1:18" hidden="1">
      <c r="A112" s="1351"/>
      <c r="B112" s="1354"/>
      <c r="C112" s="1283"/>
      <c r="D112" s="492" t="s">
        <v>16</v>
      </c>
      <c r="E112" s="11">
        <f>E111/E106</f>
        <v>-1.1979305444533269E-2</v>
      </c>
      <c r="F112" s="11" t="e">
        <f t="shared" ref="F112" si="77">F111/F106</f>
        <v>#REF!</v>
      </c>
      <c r="G112" s="11" t="e">
        <f t="shared" ref="G112" si="78">G111/G106</f>
        <v>#REF!</v>
      </c>
      <c r="H112" s="78" t="e">
        <f t="shared" si="34"/>
        <v>#REF!</v>
      </c>
      <c r="I112" s="86" t="e">
        <f t="shared" si="35"/>
        <v>#REF!</v>
      </c>
      <c r="J112" s="78" t="e">
        <f t="shared" si="36"/>
        <v>#REF!</v>
      </c>
      <c r="K112" s="86" t="e">
        <f t="shared" si="37"/>
        <v>#REF!</v>
      </c>
      <c r="L112" s="19" t="e">
        <f>L111/L106</f>
        <v>#REF!</v>
      </c>
      <c r="M112" s="11" t="e">
        <f>M111/M106</f>
        <v>#REF!</v>
      </c>
      <c r="N112" s="11" t="e">
        <f>N111/N106</f>
        <v>#REF!</v>
      </c>
      <c r="O112" s="958" t="e">
        <f t="shared" si="50"/>
        <v>#REF!</v>
      </c>
      <c r="P112" s="959" t="e">
        <f t="shared" si="51"/>
        <v>#REF!</v>
      </c>
      <c r="Q112" s="958" t="e">
        <f t="shared" si="52"/>
        <v>#REF!</v>
      </c>
      <c r="R112" s="961" t="e">
        <f t="shared" si="53"/>
        <v>#REF!</v>
      </c>
    </row>
    <row r="113" spans="1:18" ht="25.5" customHeight="1">
      <c r="A113" s="1351"/>
      <c r="B113" s="1354"/>
      <c r="C113" s="513" t="s">
        <v>111</v>
      </c>
      <c r="D113" s="492" t="s">
        <v>14</v>
      </c>
      <c r="E113" s="516">
        <f>E106-E107</f>
        <v>327.86599999999999</v>
      </c>
      <c r="F113" s="992" t="e">
        <f t="shared" ref="F113" si="79">F106-F107</f>
        <v>#REF!</v>
      </c>
      <c r="G113" s="993">
        <f>G114+G115</f>
        <v>360.57499999999999</v>
      </c>
      <c r="H113" s="78" t="e">
        <f t="shared" ref="H113:H176" si="80">G113-F113</f>
        <v>#REF!</v>
      </c>
      <c r="I113" s="86" t="e">
        <f t="shared" ref="I113:I176" si="81">IF(F113=0," ",H113/F113)</f>
        <v>#REF!</v>
      </c>
      <c r="J113" s="78">
        <f t="shared" ref="J113:J176" si="82">G113-E113</f>
        <v>32.709000000000003</v>
      </c>
      <c r="K113" s="86">
        <f t="shared" ref="K113:K176" si="83">IF(E113=0," ",J113/E113)</f>
        <v>9.9763317940866097E-2</v>
      </c>
      <c r="L113" s="515" t="e">
        <f>L106-L107</f>
        <v>#REF!</v>
      </c>
      <c r="M113" s="514" t="e">
        <f>M106-M107</f>
        <v>#REF!</v>
      </c>
      <c r="N113" s="514" t="e">
        <f>N106-N107</f>
        <v>#REF!</v>
      </c>
      <c r="O113" s="958" t="e">
        <f t="shared" si="50"/>
        <v>#REF!</v>
      </c>
      <c r="P113" s="959" t="e">
        <f t="shared" si="51"/>
        <v>#REF!</v>
      </c>
      <c r="Q113" s="958" t="e">
        <f t="shared" si="52"/>
        <v>#REF!</v>
      </c>
      <c r="R113" s="961" t="e">
        <f t="shared" si="53"/>
        <v>#REF!</v>
      </c>
    </row>
    <row r="114" spans="1:18" ht="25.5" customHeight="1">
      <c r="A114" s="1351"/>
      <c r="B114" s="1354"/>
      <c r="C114" s="518" t="s">
        <v>104</v>
      </c>
      <c r="D114" s="492" t="s">
        <v>14</v>
      </c>
      <c r="E114" s="516">
        <v>0</v>
      </c>
      <c r="F114" s="994">
        <v>0</v>
      </c>
      <c r="G114" s="245">
        <v>0</v>
      </c>
      <c r="H114" s="78">
        <f t="shared" si="80"/>
        <v>0</v>
      </c>
      <c r="I114" s="86" t="str">
        <f t="shared" si="81"/>
        <v xml:space="preserve"> </v>
      </c>
      <c r="J114" s="78">
        <f t="shared" si="82"/>
        <v>0</v>
      </c>
      <c r="K114" s="86" t="str">
        <f t="shared" si="83"/>
        <v xml:space="preserve"> </v>
      </c>
      <c r="L114" s="516" t="e">
        <f>E114+'апрель 2013 (по бухг)'!L114</f>
        <v>#REF!</v>
      </c>
      <c r="M114" s="516" t="e">
        <f>F114+'апрель 2013 (по бухг)'!M114</f>
        <v>#REF!</v>
      </c>
      <c r="N114" s="516" t="e">
        <f>G114+'апрель 2013 (по бухг)'!N114</f>
        <v>#REF!</v>
      </c>
      <c r="O114" s="958" t="e">
        <f t="shared" si="50"/>
        <v>#REF!</v>
      </c>
      <c r="P114" s="959" t="e">
        <f t="shared" si="51"/>
        <v>#REF!</v>
      </c>
      <c r="Q114" s="958" t="e">
        <f t="shared" si="52"/>
        <v>#REF!</v>
      </c>
      <c r="R114" s="961" t="e">
        <f t="shared" si="53"/>
        <v>#REF!</v>
      </c>
    </row>
    <row r="115" spans="1:18" ht="25.5" customHeight="1" thickBot="1">
      <c r="A115" s="1352"/>
      <c r="B115" s="1355"/>
      <c r="C115" s="525" t="s">
        <v>106</v>
      </c>
      <c r="D115" s="526" t="s">
        <v>14</v>
      </c>
      <c r="E115" s="527">
        <f>E113-E114</f>
        <v>327.86599999999999</v>
      </c>
      <c r="F115" s="527" t="e">
        <f>F113-F114</f>
        <v>#REF!</v>
      </c>
      <c r="G115" s="995">
        <v>360.57499999999999</v>
      </c>
      <c r="H115" s="528" t="e">
        <f t="shared" si="80"/>
        <v>#REF!</v>
      </c>
      <c r="I115" s="529" t="e">
        <f t="shared" si="81"/>
        <v>#REF!</v>
      </c>
      <c r="J115" s="528">
        <f t="shared" si="82"/>
        <v>32.709000000000003</v>
      </c>
      <c r="K115" s="529">
        <f t="shared" si="83"/>
        <v>9.9763317940866097E-2</v>
      </c>
      <c r="L115" s="527" t="e">
        <f>E115+'апрель 2013 (по бухг)'!L115</f>
        <v>#REF!</v>
      </c>
      <c r="M115" s="527" t="e">
        <f>F115+'апрель 2013 (по бухг)'!M115</f>
        <v>#REF!</v>
      </c>
      <c r="N115" s="527" t="e">
        <f>G115+'апрель 2013 (по бухг)'!N115</f>
        <v>#REF!</v>
      </c>
      <c r="O115" s="966" t="e">
        <f t="shared" si="50"/>
        <v>#REF!</v>
      </c>
      <c r="P115" s="967" t="e">
        <f t="shared" si="51"/>
        <v>#REF!</v>
      </c>
      <c r="Q115" s="966" t="e">
        <f t="shared" si="52"/>
        <v>#REF!</v>
      </c>
      <c r="R115" s="968" t="e">
        <f t="shared" si="53"/>
        <v>#REF!</v>
      </c>
    </row>
    <row r="116" spans="1:18" ht="22.5" customHeight="1">
      <c r="A116" s="1350"/>
      <c r="B116" s="1356" t="s">
        <v>91</v>
      </c>
      <c r="C116" s="519" t="s">
        <v>19</v>
      </c>
      <c r="D116" s="519" t="s">
        <v>14</v>
      </c>
      <c r="E116" s="520">
        <f>E96+E106</f>
        <v>6623.6970000000001</v>
      </c>
      <c r="F116" s="520" t="e">
        <f>F96+F106</f>
        <v>#REF!</v>
      </c>
      <c r="G116" s="520">
        <f>G96+G106</f>
        <v>6786.8550000000005</v>
      </c>
      <c r="H116" s="534" t="e">
        <f t="shared" si="80"/>
        <v>#REF!</v>
      </c>
      <c r="I116" s="535" t="e">
        <f t="shared" si="81"/>
        <v>#REF!</v>
      </c>
      <c r="J116" s="534">
        <f t="shared" si="82"/>
        <v>163.15800000000036</v>
      </c>
      <c r="K116" s="535">
        <f t="shared" si="83"/>
        <v>2.4632467336594709E-2</v>
      </c>
      <c r="L116" s="522" t="e">
        <f>E116+'апрель 2013 (по бухг)'!L116</f>
        <v>#REF!</v>
      </c>
      <c r="M116" s="522" t="e">
        <f>F116+'апрель 2013 (по бухг)'!M116</f>
        <v>#REF!</v>
      </c>
      <c r="N116" s="522" t="e">
        <f>G116+'апрель 2013 (по бухг)'!N116</f>
        <v>#REF!</v>
      </c>
      <c r="O116" s="955" t="e">
        <f t="shared" si="50"/>
        <v>#REF!</v>
      </c>
      <c r="P116" s="956" t="e">
        <f t="shared" si="51"/>
        <v>#REF!</v>
      </c>
      <c r="Q116" s="955" t="e">
        <f t="shared" si="52"/>
        <v>#REF!</v>
      </c>
      <c r="R116" s="957" t="e">
        <f t="shared" si="53"/>
        <v>#REF!</v>
      </c>
    </row>
    <row r="117" spans="1:18">
      <c r="A117" s="1351"/>
      <c r="B117" s="1357"/>
      <c r="C117" s="1283" t="s">
        <v>15</v>
      </c>
      <c r="D117" s="492" t="s">
        <v>14</v>
      </c>
      <c r="E117" s="9">
        <f>E97+E107</f>
        <v>1107.318</v>
      </c>
      <c r="F117" s="9" t="e">
        <f>F97+F107</f>
        <v>#REF!</v>
      </c>
      <c r="G117" s="147">
        <f t="shared" ref="G117" si="84">G97+G107</f>
        <v>1074.664</v>
      </c>
      <c r="H117" s="78" t="e">
        <f t="shared" si="80"/>
        <v>#REF!</v>
      </c>
      <c r="I117" s="86" t="e">
        <f t="shared" si="81"/>
        <v>#REF!</v>
      </c>
      <c r="J117" s="78">
        <f t="shared" si="82"/>
        <v>-32.653999999999996</v>
      </c>
      <c r="K117" s="86">
        <f t="shared" si="83"/>
        <v>-2.9489270471535725E-2</v>
      </c>
      <c r="L117" s="18" t="e">
        <f>E117+'апрель 2013 (по бухг)'!L117</f>
        <v>#REF!</v>
      </c>
      <c r="M117" s="18" t="e">
        <f>F117+'апрель 2013 (по бухг)'!M117</f>
        <v>#REF!</v>
      </c>
      <c r="N117" s="18" t="e">
        <f>G117+'апрель 2013 (по бухг)'!N117</f>
        <v>#REF!</v>
      </c>
      <c r="O117" s="958" t="e">
        <f t="shared" si="50"/>
        <v>#REF!</v>
      </c>
      <c r="P117" s="959" t="e">
        <f t="shared" si="51"/>
        <v>#REF!</v>
      </c>
      <c r="Q117" s="958" t="e">
        <f t="shared" si="52"/>
        <v>#REF!</v>
      </c>
      <c r="R117" s="961" t="e">
        <f t="shared" si="53"/>
        <v>#REF!</v>
      </c>
    </row>
    <row r="118" spans="1:18">
      <c r="A118" s="1351"/>
      <c r="B118" s="1357"/>
      <c r="C118" s="1283"/>
      <c r="D118" s="492" t="s">
        <v>16</v>
      </c>
      <c r="E118" s="11">
        <f>E117/E116</f>
        <v>0.16717521951864645</v>
      </c>
      <c r="F118" s="11" t="e">
        <f>F117/F116</f>
        <v>#REF!</v>
      </c>
      <c r="G118" s="11">
        <f>G117/G116</f>
        <v>0.15834491822795682</v>
      </c>
      <c r="H118" s="452"/>
      <c r="I118" s="453" t="e">
        <f>G118-F118</f>
        <v>#REF!</v>
      </c>
      <c r="J118" s="454"/>
      <c r="K118" s="453">
        <f>G118-E118</f>
        <v>-8.8303012906896239E-3</v>
      </c>
      <c r="L118" s="19" t="e">
        <f>L117/L116</f>
        <v>#REF!</v>
      </c>
      <c r="M118" s="11" t="e">
        <f>M117/M116</f>
        <v>#REF!</v>
      </c>
      <c r="N118" s="11" t="e">
        <f>N117/N116</f>
        <v>#REF!</v>
      </c>
      <c r="O118" s="962"/>
      <c r="P118" s="963" t="e">
        <f>N118-M118</f>
        <v>#REF!</v>
      </c>
      <c r="Q118" s="964"/>
      <c r="R118" s="965" t="e">
        <f>N118-L118</f>
        <v>#REF!</v>
      </c>
    </row>
    <row r="119" spans="1:18" hidden="1">
      <c r="A119" s="1351"/>
      <c r="B119" s="1357"/>
      <c r="C119" s="1283" t="s">
        <v>17</v>
      </c>
      <c r="D119" s="492" t="s">
        <v>14</v>
      </c>
      <c r="E119" s="9">
        <f t="shared" ref="E119" si="85">E99+E109</f>
        <v>1233.1400000000001</v>
      </c>
      <c r="F119" s="9" t="e">
        <f t="shared" ref="F119:G119" si="86">F99+F109</f>
        <v>#REF!</v>
      </c>
      <c r="G119" s="9" t="e">
        <f t="shared" si="86"/>
        <v>#REF!</v>
      </c>
      <c r="H119" s="78" t="e">
        <f t="shared" si="80"/>
        <v>#REF!</v>
      </c>
      <c r="I119" s="86" t="e">
        <f t="shared" si="81"/>
        <v>#REF!</v>
      </c>
      <c r="J119" s="78" t="e">
        <f t="shared" si="82"/>
        <v>#REF!</v>
      </c>
      <c r="K119" s="86" t="e">
        <f t="shared" si="83"/>
        <v>#REF!</v>
      </c>
      <c r="L119" s="18" t="e">
        <f>E119+'апрель 2013 (по бухг)'!L119</f>
        <v>#REF!</v>
      </c>
      <c r="M119" s="18" t="e">
        <f>F119+'апрель 2013 (по бухг)'!M119</f>
        <v>#REF!</v>
      </c>
      <c r="N119" s="18" t="e">
        <f>G119+'апрель 2013 (по бухг)'!N119</f>
        <v>#REF!</v>
      </c>
      <c r="O119" s="958" t="e">
        <f t="shared" si="50"/>
        <v>#REF!</v>
      </c>
      <c r="P119" s="959" t="e">
        <f t="shared" si="51"/>
        <v>#REF!</v>
      </c>
      <c r="Q119" s="958" t="e">
        <f t="shared" si="52"/>
        <v>#REF!</v>
      </c>
      <c r="R119" s="961" t="e">
        <f t="shared" si="53"/>
        <v>#REF!</v>
      </c>
    </row>
    <row r="120" spans="1:18" hidden="1">
      <c r="A120" s="1351"/>
      <c r="B120" s="1357"/>
      <c r="C120" s="1283"/>
      <c r="D120" s="492" t="s">
        <v>16</v>
      </c>
      <c r="E120" s="11">
        <f>E119/E116</f>
        <v>0.18617095558567973</v>
      </c>
      <c r="F120" s="11" t="e">
        <f>F119/F116</f>
        <v>#REF!</v>
      </c>
      <c r="G120" s="11" t="e">
        <f>G119/G116</f>
        <v>#REF!</v>
      </c>
      <c r="H120" s="78" t="e">
        <f t="shared" si="80"/>
        <v>#REF!</v>
      </c>
      <c r="I120" s="86" t="e">
        <f t="shared" si="81"/>
        <v>#REF!</v>
      </c>
      <c r="J120" s="78" t="e">
        <f t="shared" si="82"/>
        <v>#REF!</v>
      </c>
      <c r="K120" s="86" t="e">
        <f t="shared" si="83"/>
        <v>#REF!</v>
      </c>
      <c r="L120" s="19" t="e">
        <f>L119/L116</f>
        <v>#REF!</v>
      </c>
      <c r="M120" s="11" t="e">
        <f>M119/M116</f>
        <v>#REF!</v>
      </c>
      <c r="N120" s="11" t="e">
        <f>N119/N116</f>
        <v>#REF!</v>
      </c>
      <c r="O120" s="958" t="e">
        <f t="shared" si="50"/>
        <v>#REF!</v>
      </c>
      <c r="P120" s="959" t="e">
        <f t="shared" si="51"/>
        <v>#REF!</v>
      </c>
      <c r="Q120" s="958" t="e">
        <f t="shared" si="52"/>
        <v>#REF!</v>
      </c>
      <c r="R120" s="961" t="e">
        <f t="shared" si="53"/>
        <v>#REF!</v>
      </c>
    </row>
    <row r="121" spans="1:18" hidden="1">
      <c r="A121" s="1351"/>
      <c r="B121" s="1357"/>
      <c r="C121" s="1283" t="s">
        <v>18</v>
      </c>
      <c r="D121" s="492" t="s">
        <v>14</v>
      </c>
      <c r="E121" s="9">
        <f>E101+E111</f>
        <v>-125.82200000000009</v>
      </c>
      <c r="F121" s="9" t="e">
        <f>F101+F111</f>
        <v>#REF!</v>
      </c>
      <c r="G121" s="9" t="e">
        <f t="shared" ref="G121" si="87">G101+G111</f>
        <v>#REF!</v>
      </c>
      <c r="H121" s="78" t="e">
        <f t="shared" si="80"/>
        <v>#REF!</v>
      </c>
      <c r="I121" s="86" t="e">
        <f t="shared" si="81"/>
        <v>#REF!</v>
      </c>
      <c r="J121" s="78" t="e">
        <f t="shared" si="82"/>
        <v>#REF!</v>
      </c>
      <c r="K121" s="86" t="e">
        <f t="shared" si="83"/>
        <v>#REF!</v>
      </c>
      <c r="L121" s="18" t="e">
        <f>E121+'апрель 2013 (по бухг)'!L121</f>
        <v>#REF!</v>
      </c>
      <c r="M121" s="18" t="e">
        <f>F121+'апрель 2013 (по бухг)'!M121</f>
        <v>#REF!</v>
      </c>
      <c r="N121" s="18" t="e">
        <f>G121+'апрель 2013 (по бухг)'!N121</f>
        <v>#REF!</v>
      </c>
      <c r="O121" s="958" t="e">
        <f t="shared" si="50"/>
        <v>#REF!</v>
      </c>
      <c r="P121" s="959" t="e">
        <f t="shared" si="51"/>
        <v>#REF!</v>
      </c>
      <c r="Q121" s="958" t="e">
        <f t="shared" si="52"/>
        <v>#REF!</v>
      </c>
      <c r="R121" s="961" t="e">
        <f t="shared" si="53"/>
        <v>#REF!</v>
      </c>
    </row>
    <row r="122" spans="1:18" hidden="1">
      <c r="A122" s="1351"/>
      <c r="B122" s="1357"/>
      <c r="C122" s="1283"/>
      <c r="D122" s="492" t="s">
        <v>16</v>
      </c>
      <c r="E122" s="11">
        <f>E121/E116</f>
        <v>-1.8995736067033274E-2</v>
      </c>
      <c r="F122" s="11" t="e">
        <f t="shared" ref="F122" si="88">F121/F116</f>
        <v>#REF!</v>
      </c>
      <c r="G122" s="11" t="e">
        <f t="shared" ref="G122" si="89">G121/G116</f>
        <v>#REF!</v>
      </c>
      <c r="H122" s="78" t="e">
        <f t="shared" si="80"/>
        <v>#REF!</v>
      </c>
      <c r="I122" s="86" t="e">
        <f t="shared" si="81"/>
        <v>#REF!</v>
      </c>
      <c r="J122" s="78" t="e">
        <f t="shared" si="82"/>
        <v>#REF!</v>
      </c>
      <c r="K122" s="86" t="e">
        <f t="shared" si="83"/>
        <v>#REF!</v>
      </c>
      <c r="L122" s="19" t="e">
        <f>L121/L116</f>
        <v>#REF!</v>
      </c>
      <c r="M122" s="11" t="e">
        <f>M121/M116</f>
        <v>#REF!</v>
      </c>
      <c r="N122" s="11" t="e">
        <f>N121/N116</f>
        <v>#REF!</v>
      </c>
      <c r="O122" s="958" t="e">
        <f t="shared" si="50"/>
        <v>#REF!</v>
      </c>
      <c r="P122" s="959" t="e">
        <f t="shared" si="51"/>
        <v>#REF!</v>
      </c>
      <c r="Q122" s="958" t="e">
        <f t="shared" si="52"/>
        <v>#REF!</v>
      </c>
      <c r="R122" s="961" t="e">
        <f t="shared" si="53"/>
        <v>#REF!</v>
      </c>
    </row>
    <row r="123" spans="1:18" ht="25.5" customHeight="1">
      <c r="A123" s="1351"/>
      <c r="B123" s="1357"/>
      <c r="C123" s="513" t="s">
        <v>111</v>
      </c>
      <c r="D123" s="492" t="s">
        <v>14</v>
      </c>
      <c r="E123" s="613">
        <f>E116-E117</f>
        <v>5516.3789999999999</v>
      </c>
      <c r="F123" s="613" t="e">
        <f>F116-F117</f>
        <v>#REF!</v>
      </c>
      <c r="G123" s="613">
        <v>0</v>
      </c>
      <c r="H123" s="78" t="e">
        <f t="shared" si="80"/>
        <v>#REF!</v>
      </c>
      <c r="I123" s="86" t="e">
        <f t="shared" si="81"/>
        <v>#REF!</v>
      </c>
      <c r="J123" s="78">
        <f t="shared" si="82"/>
        <v>-5516.3789999999999</v>
      </c>
      <c r="K123" s="86">
        <f t="shared" si="83"/>
        <v>-1</v>
      </c>
      <c r="L123" s="515" t="e">
        <f>L116-L117</f>
        <v>#REF!</v>
      </c>
      <c r="M123" s="514" t="e">
        <f>M116-M117</f>
        <v>#REF!</v>
      </c>
      <c r="N123" s="514" t="e">
        <f>N116-N117</f>
        <v>#REF!</v>
      </c>
      <c r="O123" s="958" t="e">
        <f t="shared" si="50"/>
        <v>#REF!</v>
      </c>
      <c r="P123" s="959" t="e">
        <f t="shared" si="51"/>
        <v>#REF!</v>
      </c>
      <c r="Q123" s="958" t="e">
        <f t="shared" si="52"/>
        <v>#REF!</v>
      </c>
      <c r="R123" s="961" t="e">
        <f t="shared" si="53"/>
        <v>#REF!</v>
      </c>
    </row>
    <row r="124" spans="1:18" ht="25.5" customHeight="1">
      <c r="A124" s="1351"/>
      <c r="B124" s="1357"/>
      <c r="C124" s="518" t="s">
        <v>104</v>
      </c>
      <c r="D124" s="492" t="s">
        <v>14</v>
      </c>
      <c r="E124" s="233">
        <f>E104+E114</f>
        <v>5.258</v>
      </c>
      <c r="F124" s="233">
        <f>F104+F114</f>
        <v>5.258</v>
      </c>
      <c r="G124" s="952">
        <f>G104+G114</f>
        <v>4.1970000000000001</v>
      </c>
      <c r="H124" s="78">
        <f t="shared" si="80"/>
        <v>-1.0609999999999999</v>
      </c>
      <c r="I124" s="86">
        <f t="shared" si="81"/>
        <v>-0.201787751996957</v>
      </c>
      <c r="J124" s="78">
        <f t="shared" si="82"/>
        <v>-1.0609999999999999</v>
      </c>
      <c r="K124" s="86">
        <f t="shared" si="83"/>
        <v>-0.201787751996957</v>
      </c>
      <c r="L124" s="516" t="e">
        <f>E124+'апрель 2013 (по бухг)'!L124</f>
        <v>#REF!</v>
      </c>
      <c r="M124" s="516" t="e">
        <f>F124+'апрель 2013 (по бухг)'!M124</f>
        <v>#REF!</v>
      </c>
      <c r="N124" s="516" t="e">
        <f>G124+'апрель 2013 (по бухг)'!N124</f>
        <v>#REF!</v>
      </c>
      <c r="O124" s="958" t="e">
        <f t="shared" si="50"/>
        <v>#REF!</v>
      </c>
      <c r="P124" s="959" t="e">
        <f t="shared" si="51"/>
        <v>#REF!</v>
      </c>
      <c r="Q124" s="958" t="e">
        <f t="shared" si="52"/>
        <v>#REF!</v>
      </c>
      <c r="R124" s="961" t="e">
        <f t="shared" si="53"/>
        <v>#REF!</v>
      </c>
    </row>
    <row r="125" spans="1:18" ht="25.5" customHeight="1" thickBot="1">
      <c r="A125" s="1352"/>
      <c r="B125" s="1358"/>
      <c r="C125" s="525" t="s">
        <v>106</v>
      </c>
      <c r="D125" s="526" t="s">
        <v>14</v>
      </c>
      <c r="E125" s="611">
        <f>E123-E124</f>
        <v>5511.1210000000001</v>
      </c>
      <c r="F125" s="611" t="e">
        <f>F123-F124</f>
        <v>#REF!</v>
      </c>
      <c r="G125" s="611">
        <f>G115+G105</f>
        <v>5707.9939999999997</v>
      </c>
      <c r="H125" s="528" t="e">
        <f t="shared" si="80"/>
        <v>#REF!</v>
      </c>
      <c r="I125" s="529" t="e">
        <f t="shared" si="81"/>
        <v>#REF!</v>
      </c>
      <c r="J125" s="528">
        <f t="shared" si="82"/>
        <v>196.87299999999959</v>
      </c>
      <c r="K125" s="529">
        <f t="shared" si="83"/>
        <v>3.5722859287611285E-2</v>
      </c>
      <c r="L125" s="527" t="e">
        <f>E125+'апрель 2013 (по бухг)'!L125</f>
        <v>#REF!</v>
      </c>
      <c r="M125" s="527" t="e">
        <f>F125+'апрель 2013 (по бухг)'!M125</f>
        <v>#REF!</v>
      </c>
      <c r="N125" s="527" t="e">
        <f>G125+'апрель 2013 (по бухг)'!N125</f>
        <v>#REF!</v>
      </c>
      <c r="O125" s="966" t="e">
        <f t="shared" si="50"/>
        <v>#REF!</v>
      </c>
      <c r="P125" s="967" t="e">
        <f t="shared" si="51"/>
        <v>#REF!</v>
      </c>
      <c r="Q125" s="966" t="e">
        <f t="shared" si="52"/>
        <v>#REF!</v>
      </c>
      <c r="R125" s="968" t="e">
        <f t="shared" si="53"/>
        <v>#REF!</v>
      </c>
    </row>
    <row r="126" spans="1:18" ht="22.5" customHeight="1">
      <c r="A126" s="1350">
        <v>11</v>
      </c>
      <c r="B126" s="1353" t="s">
        <v>23</v>
      </c>
      <c r="C126" s="519" t="s">
        <v>19</v>
      </c>
      <c r="D126" s="519" t="s">
        <v>14</v>
      </c>
      <c r="E126" s="521">
        <v>2820.143</v>
      </c>
      <c r="F126" s="520" t="e">
        <f>#REF!</f>
        <v>#REF!</v>
      </c>
      <c r="G126" s="520">
        <f>G127+G133</f>
        <v>3017.877</v>
      </c>
      <c r="H126" s="534" t="e">
        <f t="shared" si="80"/>
        <v>#REF!</v>
      </c>
      <c r="I126" s="535" t="e">
        <f t="shared" si="81"/>
        <v>#REF!</v>
      </c>
      <c r="J126" s="534">
        <f t="shared" si="82"/>
        <v>197.73399999999992</v>
      </c>
      <c r="K126" s="535">
        <f t="shared" si="83"/>
        <v>7.0114884245231504E-2</v>
      </c>
      <c r="L126" s="522" t="e">
        <f>E126+'апрель 2013 (по бухг)'!L126</f>
        <v>#REF!</v>
      </c>
      <c r="M126" s="522" t="e">
        <f>F126+'апрель 2013 (по бухг)'!M126</f>
        <v>#REF!</v>
      </c>
      <c r="N126" s="522" t="e">
        <f>G126+'апрель 2013 (по бухг)'!N126</f>
        <v>#REF!</v>
      </c>
      <c r="O126" s="955" t="e">
        <f t="shared" si="50"/>
        <v>#REF!</v>
      </c>
      <c r="P126" s="956" t="e">
        <f t="shared" si="51"/>
        <v>#REF!</v>
      </c>
      <c r="Q126" s="955" t="e">
        <f t="shared" si="52"/>
        <v>#REF!</v>
      </c>
      <c r="R126" s="957" t="e">
        <f t="shared" si="53"/>
        <v>#REF!</v>
      </c>
    </row>
    <row r="127" spans="1:18">
      <c r="A127" s="1351"/>
      <c r="B127" s="1354"/>
      <c r="C127" s="1283" t="s">
        <v>15</v>
      </c>
      <c r="D127" s="492" t="s">
        <v>14</v>
      </c>
      <c r="E127" s="9">
        <v>491.73899999999998</v>
      </c>
      <c r="F127" s="147" t="e">
        <f>#REF!</f>
        <v>#REF!</v>
      </c>
      <c r="G127" s="147">
        <v>407.59300000000002</v>
      </c>
      <c r="H127" s="78" t="e">
        <f t="shared" si="80"/>
        <v>#REF!</v>
      </c>
      <c r="I127" s="86" t="e">
        <f t="shared" si="81"/>
        <v>#REF!</v>
      </c>
      <c r="J127" s="78">
        <f t="shared" si="82"/>
        <v>-84.145999999999958</v>
      </c>
      <c r="K127" s="86">
        <f t="shared" si="83"/>
        <v>-0.1711192319502825</v>
      </c>
      <c r="L127" s="18" t="e">
        <f>E127+'апрель 2013 (по бухг)'!L127</f>
        <v>#REF!</v>
      </c>
      <c r="M127" s="18" t="e">
        <f>F127+'апрель 2013 (по бухг)'!M127</f>
        <v>#REF!</v>
      </c>
      <c r="N127" s="18" t="e">
        <f>G127+'апрель 2013 (по бухг)'!N127</f>
        <v>#REF!</v>
      </c>
      <c r="O127" s="958" t="e">
        <f t="shared" si="50"/>
        <v>#REF!</v>
      </c>
      <c r="P127" s="959" t="e">
        <f t="shared" si="51"/>
        <v>#REF!</v>
      </c>
      <c r="Q127" s="958" t="e">
        <f t="shared" si="52"/>
        <v>#REF!</v>
      </c>
      <c r="R127" s="961" t="e">
        <f t="shared" si="53"/>
        <v>#REF!</v>
      </c>
    </row>
    <row r="128" spans="1:18">
      <c r="A128" s="1351"/>
      <c r="B128" s="1354"/>
      <c r="C128" s="1283"/>
      <c r="D128" s="492" t="s">
        <v>16</v>
      </c>
      <c r="E128" s="15">
        <f>E127/E126</f>
        <v>0.1743666899160787</v>
      </c>
      <c r="F128" s="15" t="e">
        <f t="shared" ref="F128:G128" si="90">F127/F126</f>
        <v>#REF!</v>
      </c>
      <c r="G128" s="15">
        <f t="shared" si="90"/>
        <v>0.13505951369124719</v>
      </c>
      <c r="H128" s="452"/>
      <c r="I128" s="453" t="e">
        <f>G128-F128</f>
        <v>#REF!</v>
      </c>
      <c r="J128" s="454"/>
      <c r="K128" s="453">
        <f>G128-E128</f>
        <v>-3.9307176224831514E-2</v>
      </c>
      <c r="L128" s="19" t="e">
        <f>L127/L126</f>
        <v>#REF!</v>
      </c>
      <c r="M128" s="11" t="e">
        <f>M127/M126</f>
        <v>#REF!</v>
      </c>
      <c r="N128" s="11" t="e">
        <f>N127/N126</f>
        <v>#REF!</v>
      </c>
      <c r="O128" s="962"/>
      <c r="P128" s="963" t="e">
        <f>N128-M128</f>
        <v>#REF!</v>
      </c>
      <c r="Q128" s="964"/>
      <c r="R128" s="965" t="e">
        <f>N128-L128</f>
        <v>#REF!</v>
      </c>
    </row>
    <row r="129" spans="1:18" hidden="1">
      <c r="A129" s="1351"/>
      <c r="B129" s="1354"/>
      <c r="C129" s="1283" t="s">
        <v>17</v>
      </c>
      <c r="D129" s="492" t="s">
        <v>14</v>
      </c>
      <c r="E129" s="9">
        <v>602.33900000000006</v>
      </c>
      <c r="F129" s="147" t="e">
        <f>#REF!</f>
        <v>#REF!</v>
      </c>
      <c r="G129" s="147" t="e">
        <f>F130*G126</f>
        <v>#REF!</v>
      </c>
      <c r="H129" s="78" t="e">
        <f t="shared" si="80"/>
        <v>#REF!</v>
      </c>
      <c r="I129" s="86" t="e">
        <f t="shared" si="81"/>
        <v>#REF!</v>
      </c>
      <c r="J129" s="78" t="e">
        <f t="shared" si="82"/>
        <v>#REF!</v>
      </c>
      <c r="K129" s="86" t="e">
        <f t="shared" si="83"/>
        <v>#REF!</v>
      </c>
      <c r="L129" s="18" t="e">
        <f>E129+'апрель 2013 (по бухг)'!L129</f>
        <v>#REF!</v>
      </c>
      <c r="M129" s="18" t="e">
        <f>F129+'апрель 2013 (по бухг)'!M129</f>
        <v>#REF!</v>
      </c>
      <c r="N129" s="18" t="e">
        <f>G129+'апрель 2013 (по бухг)'!N129</f>
        <v>#REF!</v>
      </c>
      <c r="O129" s="958" t="e">
        <f t="shared" si="50"/>
        <v>#REF!</v>
      </c>
      <c r="P129" s="959" t="e">
        <f t="shared" si="51"/>
        <v>#REF!</v>
      </c>
      <c r="Q129" s="958" t="e">
        <f t="shared" si="52"/>
        <v>#REF!</v>
      </c>
      <c r="R129" s="961" t="e">
        <f t="shared" si="53"/>
        <v>#REF!</v>
      </c>
    </row>
    <row r="130" spans="1:18" hidden="1">
      <c r="A130" s="1351"/>
      <c r="B130" s="1354"/>
      <c r="C130" s="1283"/>
      <c r="D130" s="492" t="s">
        <v>16</v>
      </c>
      <c r="E130" s="11">
        <f>E129/E126</f>
        <v>0.21358455936454288</v>
      </c>
      <c r="F130" s="15" t="e">
        <f t="shared" ref="F130:G130" si="91">F129/F126</f>
        <v>#REF!</v>
      </c>
      <c r="G130" s="15" t="e">
        <f t="shared" si="91"/>
        <v>#REF!</v>
      </c>
      <c r="H130" s="78" t="e">
        <f t="shared" si="80"/>
        <v>#REF!</v>
      </c>
      <c r="I130" s="86" t="e">
        <f t="shared" si="81"/>
        <v>#REF!</v>
      </c>
      <c r="J130" s="78" t="e">
        <f t="shared" si="82"/>
        <v>#REF!</v>
      </c>
      <c r="K130" s="86" t="e">
        <f t="shared" si="83"/>
        <v>#REF!</v>
      </c>
      <c r="L130" s="19" t="e">
        <f>L129/L126</f>
        <v>#REF!</v>
      </c>
      <c r="M130" s="11" t="e">
        <f>M129/M126</f>
        <v>#REF!</v>
      </c>
      <c r="N130" s="11" t="e">
        <f>N129/N126</f>
        <v>#REF!</v>
      </c>
      <c r="O130" s="958" t="e">
        <f t="shared" si="50"/>
        <v>#REF!</v>
      </c>
      <c r="P130" s="959" t="e">
        <f t="shared" si="51"/>
        <v>#REF!</v>
      </c>
      <c r="Q130" s="958" t="e">
        <f t="shared" si="52"/>
        <v>#REF!</v>
      </c>
      <c r="R130" s="961" t="e">
        <f t="shared" si="53"/>
        <v>#REF!</v>
      </c>
    </row>
    <row r="131" spans="1:18" hidden="1">
      <c r="A131" s="1351"/>
      <c r="B131" s="1354"/>
      <c r="C131" s="1283" t="s">
        <v>18</v>
      </c>
      <c r="D131" s="492" t="s">
        <v>14</v>
      </c>
      <c r="E131" s="9">
        <v>-110.6</v>
      </c>
      <c r="F131" s="147" t="e">
        <f t="shared" ref="F131:G131" si="92">F127-F129</f>
        <v>#REF!</v>
      </c>
      <c r="G131" s="147" t="e">
        <f t="shared" si="92"/>
        <v>#REF!</v>
      </c>
      <c r="H131" s="78" t="e">
        <f t="shared" si="80"/>
        <v>#REF!</v>
      </c>
      <c r="I131" s="86" t="e">
        <f t="shared" si="81"/>
        <v>#REF!</v>
      </c>
      <c r="J131" s="78" t="e">
        <f t="shared" si="82"/>
        <v>#REF!</v>
      </c>
      <c r="K131" s="86" t="e">
        <f t="shared" si="83"/>
        <v>#REF!</v>
      </c>
      <c r="L131" s="18" t="e">
        <f>E131+'апрель 2013 (по бухг)'!L131</f>
        <v>#REF!</v>
      </c>
      <c r="M131" s="18" t="e">
        <f>F131+'апрель 2013 (по бухг)'!M131</f>
        <v>#REF!</v>
      </c>
      <c r="N131" s="18" t="e">
        <f>G131+'апрель 2013 (по бухг)'!N131</f>
        <v>#REF!</v>
      </c>
      <c r="O131" s="958" t="e">
        <f t="shared" si="50"/>
        <v>#REF!</v>
      </c>
      <c r="P131" s="959" t="e">
        <f t="shared" si="51"/>
        <v>#REF!</v>
      </c>
      <c r="Q131" s="958" t="e">
        <f t="shared" si="52"/>
        <v>#REF!</v>
      </c>
      <c r="R131" s="961" t="e">
        <f t="shared" si="53"/>
        <v>#REF!</v>
      </c>
    </row>
    <row r="132" spans="1:18" hidden="1">
      <c r="A132" s="1351"/>
      <c r="B132" s="1354"/>
      <c r="C132" s="1283"/>
      <c r="D132" s="492" t="s">
        <v>16</v>
      </c>
      <c r="E132" s="11">
        <f>E131/E126</f>
        <v>-3.9217869448464136E-2</v>
      </c>
      <c r="F132" s="11" t="e">
        <f t="shared" ref="F132" si="93">F131/F126</f>
        <v>#REF!</v>
      </c>
      <c r="G132" s="11" t="e">
        <f t="shared" ref="G132" si="94">G131/G126</f>
        <v>#REF!</v>
      </c>
      <c r="H132" s="78" t="e">
        <f t="shared" si="80"/>
        <v>#REF!</v>
      </c>
      <c r="I132" s="86" t="e">
        <f t="shared" si="81"/>
        <v>#REF!</v>
      </c>
      <c r="J132" s="78" t="e">
        <f t="shared" si="82"/>
        <v>#REF!</v>
      </c>
      <c r="K132" s="86" t="e">
        <f t="shared" si="83"/>
        <v>#REF!</v>
      </c>
      <c r="L132" s="19" t="e">
        <f>L131/L126</f>
        <v>#REF!</v>
      </c>
      <c r="M132" s="11" t="e">
        <f>M131/M126</f>
        <v>#REF!</v>
      </c>
      <c r="N132" s="11" t="e">
        <f>N131/N126</f>
        <v>#REF!</v>
      </c>
      <c r="O132" s="958" t="e">
        <f t="shared" si="50"/>
        <v>#REF!</v>
      </c>
      <c r="P132" s="959" t="e">
        <f t="shared" si="51"/>
        <v>#REF!</v>
      </c>
      <c r="Q132" s="958" t="e">
        <f t="shared" si="52"/>
        <v>#REF!</v>
      </c>
      <c r="R132" s="961" t="e">
        <f t="shared" si="53"/>
        <v>#REF!</v>
      </c>
    </row>
    <row r="133" spans="1:18" ht="25.5" customHeight="1">
      <c r="A133" s="1351"/>
      <c r="B133" s="1354"/>
      <c r="C133" s="513" t="s">
        <v>111</v>
      </c>
      <c r="D133" s="492" t="s">
        <v>14</v>
      </c>
      <c r="E133" s="516">
        <f>E126-E127</f>
        <v>2328.404</v>
      </c>
      <c r="F133" s="992" t="e">
        <f t="shared" ref="F133" si="95">F126-F127</f>
        <v>#REF!</v>
      </c>
      <c r="G133" s="993">
        <f>G134+G135</f>
        <v>2610.2840000000001</v>
      </c>
      <c r="H133" s="78" t="e">
        <f t="shared" si="80"/>
        <v>#REF!</v>
      </c>
      <c r="I133" s="86" t="e">
        <f t="shared" si="81"/>
        <v>#REF!</v>
      </c>
      <c r="J133" s="78">
        <f t="shared" si="82"/>
        <v>281.88000000000011</v>
      </c>
      <c r="K133" s="86">
        <f t="shared" si="83"/>
        <v>0.1210614652783624</v>
      </c>
      <c r="L133" s="515" t="e">
        <f>L126-L127</f>
        <v>#REF!</v>
      </c>
      <c r="M133" s="514" t="e">
        <f>M126-M127</f>
        <v>#REF!</v>
      </c>
      <c r="N133" s="514" t="e">
        <f>N126-N127</f>
        <v>#REF!</v>
      </c>
      <c r="O133" s="958" t="e">
        <f t="shared" si="50"/>
        <v>#REF!</v>
      </c>
      <c r="P133" s="959" t="e">
        <f t="shared" si="51"/>
        <v>#REF!</v>
      </c>
      <c r="Q133" s="958" t="e">
        <f t="shared" si="52"/>
        <v>#REF!</v>
      </c>
      <c r="R133" s="961" t="e">
        <f t="shared" si="53"/>
        <v>#REF!</v>
      </c>
    </row>
    <row r="134" spans="1:18" ht="25.5" customHeight="1">
      <c r="A134" s="1351"/>
      <c r="B134" s="1354"/>
      <c r="C134" s="518" t="s">
        <v>104</v>
      </c>
      <c r="D134" s="492" t="s">
        <v>14</v>
      </c>
      <c r="E134" s="516">
        <v>10.673</v>
      </c>
      <c r="F134" s="994">
        <v>13.277000000000001</v>
      </c>
      <c r="G134" s="245">
        <v>16.100000000000001</v>
      </c>
      <c r="H134" s="78">
        <f t="shared" si="80"/>
        <v>2.8230000000000004</v>
      </c>
      <c r="I134" s="86">
        <f t="shared" si="81"/>
        <v>0.21262333358439409</v>
      </c>
      <c r="J134" s="78">
        <f t="shared" si="82"/>
        <v>5.4270000000000014</v>
      </c>
      <c r="K134" s="86">
        <f t="shared" si="83"/>
        <v>0.50847934039164255</v>
      </c>
      <c r="L134" s="516" t="e">
        <f>E134+'апрель 2013 (по бухг)'!L134</f>
        <v>#REF!</v>
      </c>
      <c r="M134" s="516" t="e">
        <f>F134+'апрель 2013 (по бухг)'!M134</f>
        <v>#REF!</v>
      </c>
      <c r="N134" s="516" t="e">
        <f>G134+'апрель 2013 (по бухг)'!N134</f>
        <v>#REF!</v>
      </c>
      <c r="O134" s="958" t="e">
        <f t="shared" si="50"/>
        <v>#REF!</v>
      </c>
      <c r="P134" s="959" t="e">
        <f t="shared" si="51"/>
        <v>#REF!</v>
      </c>
      <c r="Q134" s="958" t="e">
        <f t="shared" si="52"/>
        <v>#REF!</v>
      </c>
      <c r="R134" s="961" t="e">
        <f t="shared" si="53"/>
        <v>#REF!</v>
      </c>
    </row>
    <row r="135" spans="1:18" ht="25.5" customHeight="1" thickBot="1">
      <c r="A135" s="1352"/>
      <c r="B135" s="1355"/>
      <c r="C135" s="525" t="s">
        <v>106</v>
      </c>
      <c r="D135" s="526" t="s">
        <v>14</v>
      </c>
      <c r="E135" s="527">
        <f>E133-E134</f>
        <v>2317.7310000000002</v>
      </c>
      <c r="F135" s="527" t="e">
        <f>F133-F134</f>
        <v>#REF!</v>
      </c>
      <c r="G135" s="995">
        <v>2594.1840000000002</v>
      </c>
      <c r="H135" s="528" t="e">
        <f t="shared" si="80"/>
        <v>#REF!</v>
      </c>
      <c r="I135" s="529" t="e">
        <f t="shared" si="81"/>
        <v>#REF!</v>
      </c>
      <c r="J135" s="528">
        <f t="shared" si="82"/>
        <v>276.45299999999997</v>
      </c>
      <c r="K135" s="529">
        <f t="shared" si="83"/>
        <v>0.11927743124633529</v>
      </c>
      <c r="L135" s="527" t="e">
        <f>E135+'апрель 2013 (по бухг)'!L135</f>
        <v>#REF!</v>
      </c>
      <c r="M135" s="527" t="e">
        <f>F135+'апрель 2013 (по бухг)'!M135</f>
        <v>#REF!</v>
      </c>
      <c r="N135" s="527" t="e">
        <f>G135+'апрель 2013 (по бухг)'!N135</f>
        <v>#REF!</v>
      </c>
      <c r="O135" s="966" t="e">
        <f t="shared" ref="O135:O185" si="96">N135-M135</f>
        <v>#REF!</v>
      </c>
      <c r="P135" s="967" t="e">
        <f t="shared" ref="P135:P185" si="97">IF(M135=0," ",O135/M135)</f>
        <v>#REF!</v>
      </c>
      <c r="Q135" s="966" t="e">
        <f t="shared" ref="Q135:Q185" si="98">N135-L135</f>
        <v>#REF!</v>
      </c>
      <c r="R135" s="968" t="e">
        <f t="shared" ref="R135:R185" si="99">IF(L135=0," ",Q135/L135)</f>
        <v>#REF!</v>
      </c>
    </row>
    <row r="136" spans="1:18" ht="22.5" customHeight="1">
      <c r="A136" s="1350">
        <v>12</v>
      </c>
      <c r="B136" s="1353" t="s">
        <v>24</v>
      </c>
      <c r="C136" s="519" t="s">
        <v>19</v>
      </c>
      <c r="D136" s="519" t="s">
        <v>14</v>
      </c>
      <c r="E136" s="521">
        <v>331.30799999999999</v>
      </c>
      <c r="F136" s="520" t="e">
        <f>#REF!</f>
        <v>#REF!</v>
      </c>
      <c r="G136" s="520">
        <f>G137+G143</f>
        <v>342.31799999999998</v>
      </c>
      <c r="H136" s="534" t="e">
        <f t="shared" si="80"/>
        <v>#REF!</v>
      </c>
      <c r="I136" s="535" t="e">
        <f t="shared" si="81"/>
        <v>#REF!</v>
      </c>
      <c r="J136" s="534">
        <f t="shared" si="82"/>
        <v>11.009999999999991</v>
      </c>
      <c r="K136" s="535">
        <f t="shared" si="83"/>
        <v>3.3231917128472573E-2</v>
      </c>
      <c r="L136" s="522" t="e">
        <f>E136+'апрель 2013 (по бухг)'!L136</f>
        <v>#REF!</v>
      </c>
      <c r="M136" s="522" t="e">
        <f>F136+'апрель 2013 (по бухг)'!M136</f>
        <v>#REF!</v>
      </c>
      <c r="N136" s="522" t="e">
        <f>G136+'апрель 2013 (по бухг)'!N136</f>
        <v>#REF!</v>
      </c>
      <c r="O136" s="955" t="e">
        <f t="shared" si="96"/>
        <v>#REF!</v>
      </c>
      <c r="P136" s="956" t="e">
        <f t="shared" si="97"/>
        <v>#REF!</v>
      </c>
      <c r="Q136" s="955" t="e">
        <f t="shared" si="98"/>
        <v>#REF!</v>
      </c>
      <c r="R136" s="957" t="e">
        <f t="shared" si="99"/>
        <v>#REF!</v>
      </c>
    </row>
    <row r="137" spans="1:18">
      <c r="A137" s="1351"/>
      <c r="B137" s="1354"/>
      <c r="C137" s="1283" t="s">
        <v>15</v>
      </c>
      <c r="D137" s="492" t="s">
        <v>14</v>
      </c>
      <c r="E137" s="9">
        <v>72.635999999999996</v>
      </c>
      <c r="F137" s="147" t="e">
        <f>#REF!</f>
        <v>#REF!</v>
      </c>
      <c r="G137" s="147">
        <v>76.846000000000004</v>
      </c>
      <c r="H137" s="78" t="e">
        <f t="shared" si="80"/>
        <v>#REF!</v>
      </c>
      <c r="I137" s="86" t="e">
        <f t="shared" si="81"/>
        <v>#REF!</v>
      </c>
      <c r="J137" s="78">
        <f t="shared" si="82"/>
        <v>4.210000000000008</v>
      </c>
      <c r="K137" s="86">
        <f t="shared" si="83"/>
        <v>5.7960240101327276E-2</v>
      </c>
      <c r="L137" s="18" t="e">
        <f>E137+'апрель 2013 (по бухг)'!L137</f>
        <v>#REF!</v>
      </c>
      <c r="M137" s="18" t="e">
        <f>F137+'апрель 2013 (по бухг)'!M137</f>
        <v>#REF!</v>
      </c>
      <c r="N137" s="18" t="e">
        <f>G137+'апрель 2013 (по бухг)'!N137</f>
        <v>#REF!</v>
      </c>
      <c r="O137" s="958" t="e">
        <f t="shared" si="96"/>
        <v>#REF!</v>
      </c>
      <c r="P137" s="959" t="e">
        <f t="shared" si="97"/>
        <v>#REF!</v>
      </c>
      <c r="Q137" s="958" t="e">
        <f t="shared" si="98"/>
        <v>#REF!</v>
      </c>
      <c r="R137" s="961" t="e">
        <f t="shared" si="99"/>
        <v>#REF!</v>
      </c>
    </row>
    <row r="138" spans="1:18">
      <c r="A138" s="1351"/>
      <c r="B138" s="1354"/>
      <c r="C138" s="1283"/>
      <c r="D138" s="492" t="s">
        <v>16</v>
      </c>
      <c r="E138" s="15">
        <f>E137/E136</f>
        <v>0.21924010286500778</v>
      </c>
      <c r="F138" s="15" t="e">
        <f t="shared" ref="F138:G138" si="100">F137/F136</f>
        <v>#REF!</v>
      </c>
      <c r="G138" s="15">
        <f t="shared" si="100"/>
        <v>0.22448717274580948</v>
      </c>
      <c r="H138" s="452"/>
      <c r="I138" s="453" t="e">
        <f>G138-F138</f>
        <v>#REF!</v>
      </c>
      <c r="J138" s="454"/>
      <c r="K138" s="453">
        <f>G138-E138</f>
        <v>5.2470698808017024E-3</v>
      </c>
      <c r="L138" s="19" t="e">
        <f>L137/L136</f>
        <v>#REF!</v>
      </c>
      <c r="M138" s="11" t="e">
        <f>M137/M136</f>
        <v>#REF!</v>
      </c>
      <c r="N138" s="11" t="e">
        <f>N137/N136</f>
        <v>#REF!</v>
      </c>
      <c r="O138" s="962"/>
      <c r="P138" s="963" t="e">
        <f>N138-M138</f>
        <v>#REF!</v>
      </c>
      <c r="Q138" s="964"/>
      <c r="R138" s="965" t="e">
        <f>N138-L138</f>
        <v>#REF!</v>
      </c>
    </row>
    <row r="139" spans="1:18" hidden="1">
      <c r="A139" s="1351"/>
      <c r="B139" s="1354"/>
      <c r="C139" s="1283" t="s">
        <v>17</v>
      </c>
      <c r="D139" s="492" t="s">
        <v>14</v>
      </c>
      <c r="E139" s="9">
        <v>43.643000000000001</v>
      </c>
      <c r="F139" s="147" t="e">
        <f>#REF!</f>
        <v>#REF!</v>
      </c>
      <c r="G139" s="147" t="e">
        <f>F140*G136</f>
        <v>#REF!</v>
      </c>
      <c r="H139" s="78" t="e">
        <f t="shared" si="80"/>
        <v>#REF!</v>
      </c>
      <c r="I139" s="86" t="e">
        <f t="shared" si="81"/>
        <v>#REF!</v>
      </c>
      <c r="J139" s="78" t="e">
        <f t="shared" si="82"/>
        <v>#REF!</v>
      </c>
      <c r="K139" s="86" t="e">
        <f t="shared" si="83"/>
        <v>#REF!</v>
      </c>
      <c r="L139" s="18" t="e">
        <f>E139+'апрель 2013 (по бухг)'!L139</f>
        <v>#REF!</v>
      </c>
      <c r="M139" s="18" t="e">
        <f>F139+'апрель 2013 (по бухг)'!M139</f>
        <v>#REF!</v>
      </c>
      <c r="N139" s="18" t="e">
        <f>G139+'апрель 2013 (по бухг)'!N139</f>
        <v>#REF!</v>
      </c>
      <c r="O139" s="958" t="e">
        <f t="shared" si="96"/>
        <v>#REF!</v>
      </c>
      <c r="P139" s="959" t="e">
        <f t="shared" si="97"/>
        <v>#REF!</v>
      </c>
      <c r="Q139" s="958" t="e">
        <f t="shared" si="98"/>
        <v>#REF!</v>
      </c>
      <c r="R139" s="961" t="e">
        <f t="shared" si="99"/>
        <v>#REF!</v>
      </c>
    </row>
    <row r="140" spans="1:18" hidden="1">
      <c r="A140" s="1351"/>
      <c r="B140" s="1354"/>
      <c r="C140" s="1283"/>
      <c r="D140" s="492" t="s">
        <v>16</v>
      </c>
      <c r="E140" s="11">
        <f>E139/E136</f>
        <v>0.13172938776002996</v>
      </c>
      <c r="F140" s="15" t="e">
        <f t="shared" ref="F140:G140" si="101">F139/F136</f>
        <v>#REF!</v>
      </c>
      <c r="G140" s="15" t="e">
        <f t="shared" si="101"/>
        <v>#REF!</v>
      </c>
      <c r="H140" s="78" t="e">
        <f t="shared" si="80"/>
        <v>#REF!</v>
      </c>
      <c r="I140" s="86" t="e">
        <f t="shared" si="81"/>
        <v>#REF!</v>
      </c>
      <c r="J140" s="78" t="e">
        <f t="shared" si="82"/>
        <v>#REF!</v>
      </c>
      <c r="K140" s="86" t="e">
        <f t="shared" si="83"/>
        <v>#REF!</v>
      </c>
      <c r="L140" s="19" t="e">
        <f>L139/L136</f>
        <v>#REF!</v>
      </c>
      <c r="M140" s="11" t="e">
        <f>M139/M136</f>
        <v>#REF!</v>
      </c>
      <c r="N140" s="11" t="e">
        <f>N139/N136</f>
        <v>#REF!</v>
      </c>
      <c r="O140" s="958" t="e">
        <f t="shared" si="96"/>
        <v>#REF!</v>
      </c>
      <c r="P140" s="959" t="e">
        <f t="shared" si="97"/>
        <v>#REF!</v>
      </c>
      <c r="Q140" s="958" t="e">
        <f t="shared" si="98"/>
        <v>#REF!</v>
      </c>
      <c r="R140" s="961" t="e">
        <f t="shared" si="99"/>
        <v>#REF!</v>
      </c>
    </row>
    <row r="141" spans="1:18" hidden="1">
      <c r="A141" s="1351"/>
      <c r="B141" s="1354"/>
      <c r="C141" s="1283" t="s">
        <v>18</v>
      </c>
      <c r="D141" s="492" t="s">
        <v>14</v>
      </c>
      <c r="E141" s="9">
        <v>15.478000000000002</v>
      </c>
      <c r="F141" s="147" t="e">
        <f t="shared" ref="F141:G141" si="102">F137-F139</f>
        <v>#REF!</v>
      </c>
      <c r="G141" s="147" t="e">
        <f t="shared" si="102"/>
        <v>#REF!</v>
      </c>
      <c r="H141" s="78" t="e">
        <f t="shared" si="80"/>
        <v>#REF!</v>
      </c>
      <c r="I141" s="86" t="e">
        <f t="shared" si="81"/>
        <v>#REF!</v>
      </c>
      <c r="J141" s="78" t="e">
        <f t="shared" si="82"/>
        <v>#REF!</v>
      </c>
      <c r="K141" s="86" t="e">
        <f t="shared" si="83"/>
        <v>#REF!</v>
      </c>
      <c r="L141" s="18" t="e">
        <f>E141+'апрель 2013 (по бухг)'!L141</f>
        <v>#REF!</v>
      </c>
      <c r="M141" s="18" t="e">
        <f>F141+'апрель 2013 (по бухг)'!M141</f>
        <v>#REF!</v>
      </c>
      <c r="N141" s="18" t="e">
        <f>G141+'апрель 2013 (по бухг)'!N141</f>
        <v>#REF!</v>
      </c>
      <c r="O141" s="958" t="e">
        <f t="shared" si="96"/>
        <v>#REF!</v>
      </c>
      <c r="P141" s="959" t="e">
        <f t="shared" si="97"/>
        <v>#REF!</v>
      </c>
      <c r="Q141" s="958" t="e">
        <f t="shared" si="98"/>
        <v>#REF!</v>
      </c>
      <c r="R141" s="961" t="e">
        <f t="shared" si="99"/>
        <v>#REF!</v>
      </c>
    </row>
    <row r="142" spans="1:18" hidden="1">
      <c r="A142" s="1351"/>
      <c r="B142" s="1354"/>
      <c r="C142" s="1283"/>
      <c r="D142" s="492" t="s">
        <v>16</v>
      </c>
      <c r="E142" s="11">
        <f>E141/E136</f>
        <v>4.6717857703405898E-2</v>
      </c>
      <c r="F142" s="11" t="e">
        <f t="shared" ref="F142" si="103">F141/F136</f>
        <v>#REF!</v>
      </c>
      <c r="G142" s="11" t="e">
        <f t="shared" ref="G142" si="104">G141/G136</f>
        <v>#REF!</v>
      </c>
      <c r="H142" s="78" t="e">
        <f t="shared" si="80"/>
        <v>#REF!</v>
      </c>
      <c r="I142" s="86" t="e">
        <f t="shared" si="81"/>
        <v>#REF!</v>
      </c>
      <c r="J142" s="78" t="e">
        <f t="shared" si="82"/>
        <v>#REF!</v>
      </c>
      <c r="K142" s="86" t="e">
        <f t="shared" si="83"/>
        <v>#REF!</v>
      </c>
      <c r="L142" s="19" t="e">
        <f>L141/L136</f>
        <v>#REF!</v>
      </c>
      <c r="M142" s="11" t="e">
        <f>M141/M136</f>
        <v>#REF!</v>
      </c>
      <c r="N142" s="11" t="e">
        <f>N141/N136</f>
        <v>#REF!</v>
      </c>
      <c r="O142" s="958" t="e">
        <f t="shared" si="96"/>
        <v>#REF!</v>
      </c>
      <c r="P142" s="959" t="e">
        <f t="shared" si="97"/>
        <v>#REF!</v>
      </c>
      <c r="Q142" s="958" t="e">
        <f t="shared" si="98"/>
        <v>#REF!</v>
      </c>
      <c r="R142" s="961" t="e">
        <f t="shared" si="99"/>
        <v>#REF!</v>
      </c>
    </row>
    <row r="143" spans="1:18" ht="25.5" customHeight="1">
      <c r="A143" s="1351"/>
      <c r="B143" s="1354"/>
      <c r="C143" s="513" t="s">
        <v>111</v>
      </c>
      <c r="D143" s="492" t="s">
        <v>14</v>
      </c>
      <c r="E143" s="516">
        <f>E136-E137</f>
        <v>258.67200000000003</v>
      </c>
      <c r="F143" s="992" t="e">
        <f t="shared" ref="F143" si="105">F136-F137</f>
        <v>#REF!</v>
      </c>
      <c r="G143" s="993">
        <f>G144+G145</f>
        <v>265.47199999999998</v>
      </c>
      <c r="H143" s="78" t="e">
        <f t="shared" si="80"/>
        <v>#REF!</v>
      </c>
      <c r="I143" s="86" t="e">
        <f t="shared" si="81"/>
        <v>#REF!</v>
      </c>
      <c r="J143" s="78">
        <f t="shared" si="82"/>
        <v>6.7999999999999545</v>
      </c>
      <c r="K143" s="86">
        <f t="shared" si="83"/>
        <v>2.6288117770767436E-2</v>
      </c>
      <c r="L143" s="515" t="e">
        <f>L136-L137</f>
        <v>#REF!</v>
      </c>
      <c r="M143" s="514" t="e">
        <f>M136-M137</f>
        <v>#REF!</v>
      </c>
      <c r="N143" s="514" t="e">
        <f>N136-N137</f>
        <v>#REF!</v>
      </c>
      <c r="O143" s="958" t="e">
        <f t="shared" si="96"/>
        <v>#REF!</v>
      </c>
      <c r="P143" s="959" t="e">
        <f t="shared" si="97"/>
        <v>#REF!</v>
      </c>
      <c r="Q143" s="958" t="e">
        <f t="shared" si="98"/>
        <v>#REF!</v>
      </c>
      <c r="R143" s="961" t="e">
        <f t="shared" si="99"/>
        <v>#REF!</v>
      </c>
    </row>
    <row r="144" spans="1:18" ht="25.5" customHeight="1">
      <c r="A144" s="1351"/>
      <c r="B144" s="1354"/>
      <c r="C144" s="518" t="s">
        <v>104</v>
      </c>
      <c r="D144" s="492" t="s">
        <v>14</v>
      </c>
      <c r="E144" s="516">
        <v>0</v>
      </c>
      <c r="F144" s="994">
        <v>0</v>
      </c>
      <c r="G144" s="245">
        <v>0</v>
      </c>
      <c r="H144" s="78">
        <f t="shared" si="80"/>
        <v>0</v>
      </c>
      <c r="I144" s="86" t="str">
        <f t="shared" si="81"/>
        <v xml:space="preserve"> </v>
      </c>
      <c r="J144" s="78">
        <f t="shared" si="82"/>
        <v>0</v>
      </c>
      <c r="K144" s="86" t="str">
        <f t="shared" si="83"/>
        <v xml:space="preserve"> </v>
      </c>
      <c r="L144" s="516" t="e">
        <f>E144+'апрель 2013 (по бухг)'!L144</f>
        <v>#REF!</v>
      </c>
      <c r="M144" s="516" t="e">
        <f>F144+'апрель 2013 (по бухг)'!M144</f>
        <v>#REF!</v>
      </c>
      <c r="N144" s="516" t="e">
        <f>G144+'апрель 2013 (по бухг)'!N144</f>
        <v>#REF!</v>
      </c>
      <c r="O144" s="958" t="e">
        <f t="shared" si="96"/>
        <v>#REF!</v>
      </c>
      <c r="P144" s="959" t="e">
        <f t="shared" si="97"/>
        <v>#REF!</v>
      </c>
      <c r="Q144" s="958" t="e">
        <f t="shared" si="98"/>
        <v>#REF!</v>
      </c>
      <c r="R144" s="961" t="e">
        <f t="shared" si="99"/>
        <v>#REF!</v>
      </c>
    </row>
    <row r="145" spans="1:18" ht="25.5" customHeight="1" thickBot="1">
      <c r="A145" s="1352"/>
      <c r="B145" s="1355"/>
      <c r="C145" s="525" t="s">
        <v>106</v>
      </c>
      <c r="D145" s="526" t="s">
        <v>14</v>
      </c>
      <c r="E145" s="527">
        <f>E143-E144</f>
        <v>258.67200000000003</v>
      </c>
      <c r="F145" s="527" t="e">
        <f>F143-F144</f>
        <v>#REF!</v>
      </c>
      <c r="G145" s="995">
        <v>265.47199999999998</v>
      </c>
      <c r="H145" s="528" t="e">
        <f t="shared" si="80"/>
        <v>#REF!</v>
      </c>
      <c r="I145" s="529" t="e">
        <f t="shared" si="81"/>
        <v>#REF!</v>
      </c>
      <c r="J145" s="528">
        <f t="shared" si="82"/>
        <v>6.7999999999999545</v>
      </c>
      <c r="K145" s="529">
        <f t="shared" si="83"/>
        <v>2.6288117770767436E-2</v>
      </c>
      <c r="L145" s="527" t="e">
        <f>E145+'апрель 2013 (по бухг)'!L145</f>
        <v>#REF!</v>
      </c>
      <c r="M145" s="527" t="e">
        <f>F145+'апрель 2013 (по бухг)'!M145</f>
        <v>#REF!</v>
      </c>
      <c r="N145" s="527" t="e">
        <f>G145+'апрель 2013 (по бухг)'!N145</f>
        <v>#REF!</v>
      </c>
      <c r="O145" s="966" t="e">
        <f t="shared" si="96"/>
        <v>#REF!</v>
      </c>
      <c r="P145" s="967" t="e">
        <f t="shared" si="97"/>
        <v>#REF!</v>
      </c>
      <c r="Q145" s="966" t="e">
        <f t="shared" si="98"/>
        <v>#REF!</v>
      </c>
      <c r="R145" s="968" t="e">
        <f t="shared" si="99"/>
        <v>#REF!</v>
      </c>
    </row>
    <row r="146" spans="1:18" ht="22.5" customHeight="1">
      <c r="A146" s="1350">
        <v>11</v>
      </c>
      <c r="B146" s="1359" t="s">
        <v>88</v>
      </c>
      <c r="C146" s="519" t="s">
        <v>19</v>
      </c>
      <c r="D146" s="519" t="s">
        <v>14</v>
      </c>
      <c r="E146" s="520">
        <f>E126+E136</f>
        <v>3151.451</v>
      </c>
      <c r="F146" s="520" t="e">
        <f>F126+F136</f>
        <v>#REF!</v>
      </c>
      <c r="G146" s="520">
        <f>G126+G136</f>
        <v>3360.1949999999997</v>
      </c>
      <c r="H146" s="534" t="e">
        <f t="shared" si="80"/>
        <v>#REF!</v>
      </c>
      <c r="I146" s="535" t="e">
        <f t="shared" si="81"/>
        <v>#REF!</v>
      </c>
      <c r="J146" s="534">
        <f t="shared" si="82"/>
        <v>208.74399999999969</v>
      </c>
      <c r="K146" s="535">
        <f t="shared" si="83"/>
        <v>6.6237425236819386E-2</v>
      </c>
      <c r="L146" s="522" t="e">
        <f>E146+'апрель 2013 (по бухг)'!L146</f>
        <v>#REF!</v>
      </c>
      <c r="M146" s="522" t="e">
        <f>F146+'апрель 2013 (по бухг)'!M146</f>
        <v>#REF!</v>
      </c>
      <c r="N146" s="522" t="e">
        <f>G146+'апрель 2013 (по бухг)'!N146</f>
        <v>#REF!</v>
      </c>
      <c r="O146" s="955" t="e">
        <f t="shared" si="96"/>
        <v>#REF!</v>
      </c>
      <c r="P146" s="956" t="e">
        <f t="shared" si="97"/>
        <v>#REF!</v>
      </c>
      <c r="Q146" s="955" t="e">
        <f t="shared" si="98"/>
        <v>#REF!</v>
      </c>
      <c r="R146" s="957" t="e">
        <f t="shared" si="99"/>
        <v>#REF!</v>
      </c>
    </row>
    <row r="147" spans="1:18">
      <c r="A147" s="1351"/>
      <c r="B147" s="1360"/>
      <c r="C147" s="1283" t="s">
        <v>15</v>
      </c>
      <c r="D147" s="492" t="s">
        <v>14</v>
      </c>
      <c r="E147" s="9">
        <f>E127+E137</f>
        <v>564.375</v>
      </c>
      <c r="F147" s="9" t="e">
        <f>F127+F137</f>
        <v>#REF!</v>
      </c>
      <c r="G147" s="147">
        <f t="shared" ref="G147" si="106">G127+G137</f>
        <v>484.43900000000002</v>
      </c>
      <c r="H147" s="78" t="e">
        <f t="shared" si="80"/>
        <v>#REF!</v>
      </c>
      <c r="I147" s="86" t="e">
        <f t="shared" si="81"/>
        <v>#REF!</v>
      </c>
      <c r="J147" s="78">
        <f t="shared" si="82"/>
        <v>-79.935999999999979</v>
      </c>
      <c r="K147" s="86">
        <f t="shared" si="83"/>
        <v>-0.14163632336655588</v>
      </c>
      <c r="L147" s="18" t="e">
        <f>E147+'апрель 2013 (по бухг)'!L147</f>
        <v>#REF!</v>
      </c>
      <c r="M147" s="18" t="e">
        <f>F147+'апрель 2013 (по бухг)'!M147</f>
        <v>#REF!</v>
      </c>
      <c r="N147" s="18" t="e">
        <f>G147+'апрель 2013 (по бухг)'!N147</f>
        <v>#REF!</v>
      </c>
      <c r="O147" s="958" t="e">
        <f t="shared" si="96"/>
        <v>#REF!</v>
      </c>
      <c r="P147" s="959" t="e">
        <f t="shared" si="97"/>
        <v>#REF!</v>
      </c>
      <c r="Q147" s="958" t="e">
        <f t="shared" si="98"/>
        <v>#REF!</v>
      </c>
      <c r="R147" s="961" t="e">
        <f t="shared" si="99"/>
        <v>#REF!</v>
      </c>
    </row>
    <row r="148" spans="1:18">
      <c r="A148" s="1351"/>
      <c r="B148" s="1360"/>
      <c r="C148" s="1283"/>
      <c r="D148" s="492" t="s">
        <v>16</v>
      </c>
      <c r="E148" s="11">
        <f>E147/E146</f>
        <v>0.1790841742422776</v>
      </c>
      <c r="F148" s="11" t="e">
        <f>F147/F146</f>
        <v>#REF!</v>
      </c>
      <c r="G148" s="11">
        <f>G147/G146</f>
        <v>0.14416990680600383</v>
      </c>
      <c r="H148" s="452"/>
      <c r="I148" s="453" t="e">
        <f>G148-F148</f>
        <v>#REF!</v>
      </c>
      <c r="J148" s="454"/>
      <c r="K148" s="453">
        <f>G148-E148</f>
        <v>-3.4914267436273766E-2</v>
      </c>
      <c r="L148" s="19" t="e">
        <f>L147/L146</f>
        <v>#REF!</v>
      </c>
      <c r="M148" s="11" t="e">
        <f>M147/M146</f>
        <v>#REF!</v>
      </c>
      <c r="N148" s="11" t="e">
        <f>N147/N146</f>
        <v>#REF!</v>
      </c>
      <c r="O148" s="962"/>
      <c r="P148" s="963" t="e">
        <f>N148-M148</f>
        <v>#REF!</v>
      </c>
      <c r="Q148" s="964"/>
      <c r="R148" s="965" t="e">
        <f>N148-L148</f>
        <v>#REF!</v>
      </c>
    </row>
    <row r="149" spans="1:18" hidden="1">
      <c r="A149" s="1351"/>
      <c r="B149" s="1360"/>
      <c r="C149" s="1283" t="s">
        <v>17</v>
      </c>
      <c r="D149" s="492" t="s">
        <v>14</v>
      </c>
      <c r="E149" s="9">
        <f t="shared" ref="E149:G149" si="107">E129+E139</f>
        <v>645.98200000000008</v>
      </c>
      <c r="F149" s="9" t="e">
        <f t="shared" si="107"/>
        <v>#REF!</v>
      </c>
      <c r="G149" s="9" t="e">
        <f t="shared" si="107"/>
        <v>#REF!</v>
      </c>
      <c r="H149" s="78" t="e">
        <f t="shared" si="80"/>
        <v>#REF!</v>
      </c>
      <c r="I149" s="86" t="e">
        <f t="shared" si="81"/>
        <v>#REF!</v>
      </c>
      <c r="J149" s="78" t="e">
        <f t="shared" si="82"/>
        <v>#REF!</v>
      </c>
      <c r="K149" s="86" t="e">
        <f t="shared" si="83"/>
        <v>#REF!</v>
      </c>
      <c r="L149" s="18" t="e">
        <f>E149+'апрель 2013 (по бухг)'!L149</f>
        <v>#REF!</v>
      </c>
      <c r="M149" s="18" t="e">
        <f>F149+'апрель 2013 (по бухг)'!M149</f>
        <v>#REF!</v>
      </c>
      <c r="N149" s="18" t="e">
        <f>G149+'апрель 2013 (по бухг)'!N149</f>
        <v>#REF!</v>
      </c>
      <c r="O149" s="958" t="e">
        <f t="shared" si="96"/>
        <v>#REF!</v>
      </c>
      <c r="P149" s="959" t="e">
        <f t="shared" si="97"/>
        <v>#REF!</v>
      </c>
      <c r="Q149" s="958" t="e">
        <f t="shared" si="98"/>
        <v>#REF!</v>
      </c>
      <c r="R149" s="961" t="e">
        <f t="shared" si="99"/>
        <v>#REF!</v>
      </c>
    </row>
    <row r="150" spans="1:18" hidden="1">
      <c r="A150" s="1351"/>
      <c r="B150" s="1360"/>
      <c r="C150" s="1283"/>
      <c r="D150" s="492" t="s">
        <v>16</v>
      </c>
      <c r="E150" s="11">
        <f>E149/E146</f>
        <v>0.20497923020221481</v>
      </c>
      <c r="F150" s="11" t="e">
        <f>F149/F146</f>
        <v>#REF!</v>
      </c>
      <c r="G150" s="11" t="e">
        <f>G149/G146</f>
        <v>#REF!</v>
      </c>
      <c r="H150" s="78" t="e">
        <f t="shared" si="80"/>
        <v>#REF!</v>
      </c>
      <c r="I150" s="86" t="e">
        <f t="shared" si="81"/>
        <v>#REF!</v>
      </c>
      <c r="J150" s="78" t="e">
        <f t="shared" si="82"/>
        <v>#REF!</v>
      </c>
      <c r="K150" s="86" t="e">
        <f t="shared" si="83"/>
        <v>#REF!</v>
      </c>
      <c r="L150" s="19" t="e">
        <f>L149/L146</f>
        <v>#REF!</v>
      </c>
      <c r="M150" s="11" t="e">
        <f>M149/M146</f>
        <v>#REF!</v>
      </c>
      <c r="N150" s="11" t="e">
        <f>N149/N146</f>
        <v>#REF!</v>
      </c>
      <c r="O150" s="958" t="e">
        <f t="shared" si="96"/>
        <v>#REF!</v>
      </c>
      <c r="P150" s="959" t="e">
        <f t="shared" si="97"/>
        <v>#REF!</v>
      </c>
      <c r="Q150" s="958" t="e">
        <f t="shared" si="98"/>
        <v>#REF!</v>
      </c>
      <c r="R150" s="961" t="e">
        <f t="shared" si="99"/>
        <v>#REF!</v>
      </c>
    </row>
    <row r="151" spans="1:18" hidden="1">
      <c r="A151" s="1351"/>
      <c r="B151" s="1360"/>
      <c r="C151" s="1283" t="s">
        <v>18</v>
      </c>
      <c r="D151" s="492" t="s">
        <v>14</v>
      </c>
      <c r="E151" s="9">
        <f>E131+E141</f>
        <v>-95.121999999999986</v>
      </c>
      <c r="F151" s="9" t="e">
        <f>F131+F141</f>
        <v>#REF!</v>
      </c>
      <c r="G151" s="9" t="e">
        <f t="shared" ref="G151" si="108">G131+G141</f>
        <v>#REF!</v>
      </c>
      <c r="H151" s="78" t="e">
        <f t="shared" si="80"/>
        <v>#REF!</v>
      </c>
      <c r="I151" s="86" t="e">
        <f t="shared" si="81"/>
        <v>#REF!</v>
      </c>
      <c r="J151" s="78" t="e">
        <f t="shared" si="82"/>
        <v>#REF!</v>
      </c>
      <c r="K151" s="86" t="e">
        <f t="shared" si="83"/>
        <v>#REF!</v>
      </c>
      <c r="L151" s="18" t="e">
        <f>E151+'апрель 2013 (по бухг)'!L151</f>
        <v>#REF!</v>
      </c>
      <c r="M151" s="18" t="e">
        <f>F151+'апрель 2013 (по бухг)'!M151</f>
        <v>#REF!</v>
      </c>
      <c r="N151" s="18" t="e">
        <f>G151+'апрель 2013 (по бухг)'!N151</f>
        <v>#REF!</v>
      </c>
      <c r="O151" s="958" t="e">
        <f t="shared" si="96"/>
        <v>#REF!</v>
      </c>
      <c r="P151" s="959" t="e">
        <f t="shared" si="97"/>
        <v>#REF!</v>
      </c>
      <c r="Q151" s="958" t="e">
        <f t="shared" si="98"/>
        <v>#REF!</v>
      </c>
      <c r="R151" s="961" t="e">
        <f t="shared" si="99"/>
        <v>#REF!</v>
      </c>
    </row>
    <row r="152" spans="1:18" hidden="1">
      <c r="A152" s="1351"/>
      <c r="B152" s="1360"/>
      <c r="C152" s="1283"/>
      <c r="D152" s="492" t="s">
        <v>16</v>
      </c>
      <c r="E152" s="11">
        <f>E151/E146</f>
        <v>-3.0183556717207401E-2</v>
      </c>
      <c r="F152" s="11" t="e">
        <f t="shared" ref="F152" si="109">F151/F146</f>
        <v>#REF!</v>
      </c>
      <c r="G152" s="11" t="e">
        <f t="shared" ref="G152" si="110">G151/G146</f>
        <v>#REF!</v>
      </c>
      <c r="H152" s="78" t="e">
        <f t="shared" si="80"/>
        <v>#REF!</v>
      </c>
      <c r="I152" s="86" t="e">
        <f t="shared" si="81"/>
        <v>#REF!</v>
      </c>
      <c r="J152" s="78" t="e">
        <f t="shared" si="82"/>
        <v>#REF!</v>
      </c>
      <c r="K152" s="86" t="e">
        <f t="shared" si="83"/>
        <v>#REF!</v>
      </c>
      <c r="L152" s="19" t="e">
        <f>L151/L146</f>
        <v>#REF!</v>
      </c>
      <c r="M152" s="11" t="e">
        <f>M151/M146</f>
        <v>#REF!</v>
      </c>
      <c r="N152" s="11" t="e">
        <f>N151/N146</f>
        <v>#REF!</v>
      </c>
      <c r="O152" s="958" t="e">
        <f t="shared" si="96"/>
        <v>#REF!</v>
      </c>
      <c r="P152" s="959" t="e">
        <f t="shared" si="97"/>
        <v>#REF!</v>
      </c>
      <c r="Q152" s="958" t="e">
        <f t="shared" si="98"/>
        <v>#REF!</v>
      </c>
      <c r="R152" s="961" t="e">
        <f t="shared" si="99"/>
        <v>#REF!</v>
      </c>
    </row>
    <row r="153" spans="1:18" ht="25.5" customHeight="1">
      <c r="A153" s="1351"/>
      <c r="B153" s="1360"/>
      <c r="C153" s="513" t="s">
        <v>111</v>
      </c>
      <c r="D153" s="492" t="s">
        <v>14</v>
      </c>
      <c r="E153" s="613">
        <f>E146-E147</f>
        <v>2587.076</v>
      </c>
      <c r="F153" s="613" t="e">
        <f>F146-F147</f>
        <v>#REF!</v>
      </c>
      <c r="G153" s="613">
        <v>0</v>
      </c>
      <c r="H153" s="78" t="e">
        <f t="shared" si="80"/>
        <v>#REF!</v>
      </c>
      <c r="I153" s="86" t="e">
        <f t="shared" si="81"/>
        <v>#REF!</v>
      </c>
      <c r="J153" s="78">
        <f t="shared" si="82"/>
        <v>-2587.076</v>
      </c>
      <c r="K153" s="86">
        <f t="shared" si="83"/>
        <v>-1</v>
      </c>
      <c r="L153" s="515" t="e">
        <f>L146-L147</f>
        <v>#REF!</v>
      </c>
      <c r="M153" s="514" t="e">
        <f>M146-M147</f>
        <v>#REF!</v>
      </c>
      <c r="N153" s="514" t="e">
        <f>N146-N147</f>
        <v>#REF!</v>
      </c>
      <c r="O153" s="958" t="e">
        <f t="shared" si="96"/>
        <v>#REF!</v>
      </c>
      <c r="P153" s="959" t="e">
        <f t="shared" si="97"/>
        <v>#REF!</v>
      </c>
      <c r="Q153" s="958" t="e">
        <f t="shared" si="98"/>
        <v>#REF!</v>
      </c>
      <c r="R153" s="961" t="e">
        <f t="shared" si="99"/>
        <v>#REF!</v>
      </c>
    </row>
    <row r="154" spans="1:18" ht="25.5" customHeight="1">
      <c r="A154" s="1351"/>
      <c r="B154" s="1360"/>
      <c r="C154" s="518" t="s">
        <v>104</v>
      </c>
      <c r="D154" s="492" t="s">
        <v>14</v>
      </c>
      <c r="E154" s="233">
        <f>E134+E144</f>
        <v>10.673</v>
      </c>
      <c r="F154" s="233">
        <f>F134+F144</f>
        <v>13.277000000000001</v>
      </c>
      <c r="G154" s="952">
        <f>G134+G144</f>
        <v>16.100000000000001</v>
      </c>
      <c r="H154" s="78">
        <f t="shared" si="80"/>
        <v>2.8230000000000004</v>
      </c>
      <c r="I154" s="86">
        <f t="shared" si="81"/>
        <v>0.21262333358439409</v>
      </c>
      <c r="J154" s="78">
        <f t="shared" si="82"/>
        <v>5.4270000000000014</v>
      </c>
      <c r="K154" s="86">
        <f t="shared" si="83"/>
        <v>0.50847934039164255</v>
      </c>
      <c r="L154" s="516" t="e">
        <f>E154+'апрель 2013 (по бухг)'!L154</f>
        <v>#REF!</v>
      </c>
      <c r="M154" s="516" t="e">
        <f>F154+'апрель 2013 (по бухг)'!M154</f>
        <v>#REF!</v>
      </c>
      <c r="N154" s="516" t="e">
        <f>G154+'апрель 2013 (по бухг)'!N154</f>
        <v>#REF!</v>
      </c>
      <c r="O154" s="958" t="e">
        <f t="shared" si="96"/>
        <v>#REF!</v>
      </c>
      <c r="P154" s="959" t="e">
        <f t="shared" si="97"/>
        <v>#REF!</v>
      </c>
      <c r="Q154" s="958" t="e">
        <f t="shared" si="98"/>
        <v>#REF!</v>
      </c>
      <c r="R154" s="961" t="e">
        <f t="shared" si="99"/>
        <v>#REF!</v>
      </c>
    </row>
    <row r="155" spans="1:18" ht="25.5" customHeight="1" thickBot="1">
      <c r="A155" s="1352"/>
      <c r="B155" s="1361"/>
      <c r="C155" s="525" t="s">
        <v>106</v>
      </c>
      <c r="D155" s="526" t="s">
        <v>14</v>
      </c>
      <c r="E155" s="611">
        <f>E153-E154</f>
        <v>2576.4030000000002</v>
      </c>
      <c r="F155" s="611" t="e">
        <f>F153-F154</f>
        <v>#REF!</v>
      </c>
      <c r="G155" s="611">
        <f>G145+G135</f>
        <v>2859.6559999999999</v>
      </c>
      <c r="H155" s="528" t="e">
        <f t="shared" si="80"/>
        <v>#REF!</v>
      </c>
      <c r="I155" s="529" t="e">
        <f t="shared" si="81"/>
        <v>#REF!</v>
      </c>
      <c r="J155" s="528">
        <f t="shared" si="82"/>
        <v>283.2529999999997</v>
      </c>
      <c r="K155" s="529">
        <f t="shared" si="83"/>
        <v>0.1099412630710334</v>
      </c>
      <c r="L155" s="527" t="e">
        <f>E155+'апрель 2013 (по бухг)'!L155</f>
        <v>#REF!</v>
      </c>
      <c r="M155" s="527" t="e">
        <f>F155+'апрель 2013 (по бухг)'!M155</f>
        <v>#REF!</v>
      </c>
      <c r="N155" s="527" t="e">
        <f>G155+'апрель 2013 (по бухг)'!N155</f>
        <v>#REF!</v>
      </c>
      <c r="O155" s="966" t="e">
        <f t="shared" si="96"/>
        <v>#REF!</v>
      </c>
      <c r="P155" s="967" t="e">
        <f t="shared" si="97"/>
        <v>#REF!</v>
      </c>
      <c r="Q155" s="966" t="e">
        <f t="shared" si="98"/>
        <v>#REF!</v>
      </c>
      <c r="R155" s="968" t="e">
        <f t="shared" si="99"/>
        <v>#REF!</v>
      </c>
    </row>
    <row r="156" spans="1:18" ht="22.5" customHeight="1">
      <c r="A156" s="1350">
        <v>13</v>
      </c>
      <c r="B156" s="1353" t="s">
        <v>11</v>
      </c>
      <c r="C156" s="519" t="s">
        <v>19</v>
      </c>
      <c r="D156" s="519" t="s">
        <v>14</v>
      </c>
      <c r="E156" s="521">
        <v>2757.5419999999999</v>
      </c>
      <c r="F156" s="520" t="e">
        <f>#REF!</f>
        <v>#REF!</v>
      </c>
      <c r="G156" s="520">
        <f>G157+G163</f>
        <v>2946.4450000000002</v>
      </c>
      <c r="H156" s="534" t="e">
        <f t="shared" si="80"/>
        <v>#REF!</v>
      </c>
      <c r="I156" s="535" t="e">
        <f t="shared" si="81"/>
        <v>#REF!</v>
      </c>
      <c r="J156" s="534">
        <f t="shared" si="82"/>
        <v>188.90300000000025</v>
      </c>
      <c r="K156" s="535">
        <f t="shared" si="83"/>
        <v>6.8504124325214355E-2</v>
      </c>
      <c r="L156" s="522" t="e">
        <f>E156+'апрель 2013 (по бухг)'!L156</f>
        <v>#REF!</v>
      </c>
      <c r="M156" s="522" t="e">
        <f>F156+'апрель 2013 (по бухг)'!M156</f>
        <v>#REF!</v>
      </c>
      <c r="N156" s="522" t="e">
        <f>G156+'апрель 2013 (по бухг)'!N156</f>
        <v>#REF!</v>
      </c>
      <c r="O156" s="955" t="e">
        <f t="shared" si="96"/>
        <v>#REF!</v>
      </c>
      <c r="P156" s="956" t="e">
        <f t="shared" si="97"/>
        <v>#REF!</v>
      </c>
      <c r="Q156" s="955" t="e">
        <f t="shared" si="98"/>
        <v>#REF!</v>
      </c>
      <c r="R156" s="957" t="e">
        <f t="shared" si="99"/>
        <v>#REF!</v>
      </c>
    </row>
    <row r="157" spans="1:18">
      <c r="A157" s="1351"/>
      <c r="B157" s="1354"/>
      <c r="C157" s="1283" t="s">
        <v>15</v>
      </c>
      <c r="D157" s="492" t="s">
        <v>14</v>
      </c>
      <c r="E157" s="9">
        <v>286.56299999999999</v>
      </c>
      <c r="F157" s="147" t="e">
        <f>#REF!</f>
        <v>#REF!</v>
      </c>
      <c r="G157" s="147">
        <v>170.286</v>
      </c>
      <c r="H157" s="78" t="e">
        <f t="shared" si="80"/>
        <v>#REF!</v>
      </c>
      <c r="I157" s="86" t="e">
        <f t="shared" si="81"/>
        <v>#REF!</v>
      </c>
      <c r="J157" s="78">
        <f t="shared" si="82"/>
        <v>-116.27699999999999</v>
      </c>
      <c r="K157" s="86">
        <f t="shared" si="83"/>
        <v>-0.40576417751070443</v>
      </c>
      <c r="L157" s="18" t="e">
        <f>E157+'апрель 2013 (по бухг)'!L157</f>
        <v>#REF!</v>
      </c>
      <c r="M157" s="18" t="e">
        <f>F157+'апрель 2013 (по бухг)'!M157</f>
        <v>#REF!</v>
      </c>
      <c r="N157" s="18" t="e">
        <f>G157+'апрель 2013 (по бухг)'!N157</f>
        <v>#REF!</v>
      </c>
      <c r="O157" s="958" t="e">
        <f t="shared" si="96"/>
        <v>#REF!</v>
      </c>
      <c r="P157" s="959" t="e">
        <f t="shared" si="97"/>
        <v>#REF!</v>
      </c>
      <c r="Q157" s="958" t="e">
        <f t="shared" si="98"/>
        <v>#REF!</v>
      </c>
      <c r="R157" s="961" t="e">
        <f t="shared" si="99"/>
        <v>#REF!</v>
      </c>
    </row>
    <row r="158" spans="1:18">
      <c r="A158" s="1351"/>
      <c r="B158" s="1354"/>
      <c r="C158" s="1283"/>
      <c r="D158" s="492" t="s">
        <v>16</v>
      </c>
      <c r="E158" s="15">
        <f>E157/E156</f>
        <v>0.1039197227095725</v>
      </c>
      <c r="F158" s="15" t="e">
        <f t="shared" ref="F158:G158" si="111">F157/F156</f>
        <v>#REF!</v>
      </c>
      <c r="G158" s="15">
        <f t="shared" si="111"/>
        <v>5.7793714119897026E-2</v>
      </c>
      <c r="H158" s="452"/>
      <c r="I158" s="453" t="e">
        <f>G158-F158</f>
        <v>#REF!</v>
      </c>
      <c r="J158" s="454"/>
      <c r="K158" s="453">
        <f>G158-E158</f>
        <v>-4.6126008589675478E-2</v>
      </c>
      <c r="L158" s="19" t="e">
        <f>L157/L156</f>
        <v>#REF!</v>
      </c>
      <c r="M158" s="11" t="e">
        <f>M157/M156</f>
        <v>#REF!</v>
      </c>
      <c r="N158" s="11" t="e">
        <f>N157/N156</f>
        <v>#REF!</v>
      </c>
      <c r="O158" s="962"/>
      <c r="P158" s="963" t="e">
        <f>N158-M158</f>
        <v>#REF!</v>
      </c>
      <c r="Q158" s="964"/>
      <c r="R158" s="965" t="e">
        <f>N158-L158</f>
        <v>#REF!</v>
      </c>
    </row>
    <row r="159" spans="1:18" hidden="1">
      <c r="A159" s="1351"/>
      <c r="B159" s="1354"/>
      <c r="C159" s="1283" t="s">
        <v>17</v>
      </c>
      <c r="D159" s="492" t="s">
        <v>14</v>
      </c>
      <c r="E159" s="9">
        <v>184.15100000000001</v>
      </c>
      <c r="F159" s="147" t="e">
        <f>#REF!</f>
        <v>#REF!</v>
      </c>
      <c r="G159" s="147" t="e">
        <f>F160*G156</f>
        <v>#REF!</v>
      </c>
      <c r="H159" s="78" t="e">
        <f t="shared" si="80"/>
        <v>#REF!</v>
      </c>
      <c r="I159" s="86" t="e">
        <f t="shared" si="81"/>
        <v>#REF!</v>
      </c>
      <c r="J159" s="78" t="e">
        <f t="shared" si="82"/>
        <v>#REF!</v>
      </c>
      <c r="K159" s="86" t="e">
        <f t="shared" si="83"/>
        <v>#REF!</v>
      </c>
      <c r="L159" s="18" t="e">
        <f>E159+'апрель 2013 (по бухг)'!L159</f>
        <v>#REF!</v>
      </c>
      <c r="M159" s="18" t="e">
        <f>F159+'апрель 2013 (по бухг)'!M159</f>
        <v>#REF!</v>
      </c>
      <c r="N159" s="18" t="e">
        <f>G159+'апрель 2013 (по бухг)'!N159</f>
        <v>#REF!</v>
      </c>
      <c r="O159" s="958" t="e">
        <f t="shared" si="96"/>
        <v>#REF!</v>
      </c>
      <c r="P159" s="959" t="e">
        <f t="shared" si="97"/>
        <v>#REF!</v>
      </c>
      <c r="Q159" s="958" t="e">
        <f t="shared" si="98"/>
        <v>#REF!</v>
      </c>
      <c r="R159" s="961" t="e">
        <f t="shared" si="99"/>
        <v>#REF!</v>
      </c>
    </row>
    <row r="160" spans="1:18" hidden="1">
      <c r="A160" s="1351"/>
      <c r="B160" s="1354"/>
      <c r="C160" s="1283"/>
      <c r="D160" s="492" t="s">
        <v>16</v>
      </c>
      <c r="E160" s="11">
        <f>E159/E156</f>
        <v>6.6780850482059756E-2</v>
      </c>
      <c r="F160" s="15" t="e">
        <f t="shared" ref="F160:G160" si="112">F159/F156</f>
        <v>#REF!</v>
      </c>
      <c r="G160" s="15" t="e">
        <f t="shared" si="112"/>
        <v>#REF!</v>
      </c>
      <c r="H160" s="78" t="e">
        <f t="shared" si="80"/>
        <v>#REF!</v>
      </c>
      <c r="I160" s="86" t="e">
        <f t="shared" si="81"/>
        <v>#REF!</v>
      </c>
      <c r="J160" s="78" t="e">
        <f t="shared" si="82"/>
        <v>#REF!</v>
      </c>
      <c r="K160" s="86" t="e">
        <f t="shared" si="83"/>
        <v>#REF!</v>
      </c>
      <c r="L160" s="19" t="e">
        <f>L159/L156</f>
        <v>#REF!</v>
      </c>
      <c r="M160" s="11" t="e">
        <f>M159/M156</f>
        <v>#REF!</v>
      </c>
      <c r="N160" s="11" t="e">
        <f>N159/N156</f>
        <v>#REF!</v>
      </c>
      <c r="O160" s="958" t="e">
        <f t="shared" si="96"/>
        <v>#REF!</v>
      </c>
      <c r="P160" s="959" t="e">
        <f t="shared" si="97"/>
        <v>#REF!</v>
      </c>
      <c r="Q160" s="958" t="e">
        <f t="shared" si="98"/>
        <v>#REF!</v>
      </c>
      <c r="R160" s="961" t="e">
        <f t="shared" si="99"/>
        <v>#REF!</v>
      </c>
    </row>
    <row r="161" spans="1:18" hidden="1">
      <c r="A161" s="1351"/>
      <c r="B161" s="1354"/>
      <c r="C161" s="1283" t="s">
        <v>18</v>
      </c>
      <c r="D161" s="492" t="s">
        <v>14</v>
      </c>
      <c r="E161" s="9">
        <v>102.41199999999998</v>
      </c>
      <c r="F161" s="147" t="e">
        <f t="shared" ref="F161:G161" si="113">F157-F159</f>
        <v>#REF!</v>
      </c>
      <c r="G161" s="147" t="e">
        <f t="shared" si="113"/>
        <v>#REF!</v>
      </c>
      <c r="H161" s="78" t="e">
        <f t="shared" si="80"/>
        <v>#REF!</v>
      </c>
      <c r="I161" s="86" t="e">
        <f t="shared" si="81"/>
        <v>#REF!</v>
      </c>
      <c r="J161" s="78" t="e">
        <f t="shared" si="82"/>
        <v>#REF!</v>
      </c>
      <c r="K161" s="86" t="e">
        <f t="shared" si="83"/>
        <v>#REF!</v>
      </c>
      <c r="L161" s="18" t="e">
        <f>E161+'апрель 2013 (по бухг)'!L161</f>
        <v>#REF!</v>
      </c>
      <c r="M161" s="18" t="e">
        <f>F161+'апрель 2013 (по бухг)'!M161</f>
        <v>#REF!</v>
      </c>
      <c r="N161" s="18" t="e">
        <f>G161+'апрель 2013 (по бухг)'!N161</f>
        <v>#REF!</v>
      </c>
      <c r="O161" s="958" t="e">
        <f t="shared" si="96"/>
        <v>#REF!</v>
      </c>
      <c r="P161" s="959" t="e">
        <f t="shared" si="97"/>
        <v>#REF!</v>
      </c>
      <c r="Q161" s="958" t="e">
        <f t="shared" si="98"/>
        <v>#REF!</v>
      </c>
      <c r="R161" s="961" t="e">
        <f t="shared" si="99"/>
        <v>#REF!</v>
      </c>
    </row>
    <row r="162" spans="1:18" hidden="1">
      <c r="A162" s="1351"/>
      <c r="B162" s="1354"/>
      <c r="C162" s="1283"/>
      <c r="D162" s="492" t="s">
        <v>16</v>
      </c>
      <c r="E162" s="11">
        <f>E161/E156</f>
        <v>3.7138872227512755E-2</v>
      </c>
      <c r="F162" s="11" t="e">
        <f t="shared" ref="F162" si="114">F161/F156</f>
        <v>#REF!</v>
      </c>
      <c r="G162" s="11" t="e">
        <f t="shared" ref="G162" si="115">G161/G156</f>
        <v>#REF!</v>
      </c>
      <c r="H162" s="78" t="e">
        <f t="shared" si="80"/>
        <v>#REF!</v>
      </c>
      <c r="I162" s="86" t="e">
        <f t="shared" si="81"/>
        <v>#REF!</v>
      </c>
      <c r="J162" s="78" t="e">
        <f t="shared" si="82"/>
        <v>#REF!</v>
      </c>
      <c r="K162" s="86" t="e">
        <f t="shared" si="83"/>
        <v>#REF!</v>
      </c>
      <c r="L162" s="19" t="e">
        <f>L161/L156</f>
        <v>#REF!</v>
      </c>
      <c r="M162" s="11" t="e">
        <f>M161/M156</f>
        <v>#REF!</v>
      </c>
      <c r="N162" s="11" t="e">
        <f>N161/N156</f>
        <v>#REF!</v>
      </c>
      <c r="O162" s="958" t="e">
        <f t="shared" si="96"/>
        <v>#REF!</v>
      </c>
      <c r="P162" s="959" t="e">
        <f t="shared" si="97"/>
        <v>#REF!</v>
      </c>
      <c r="Q162" s="958" t="e">
        <f t="shared" si="98"/>
        <v>#REF!</v>
      </c>
      <c r="R162" s="961" t="e">
        <f t="shared" si="99"/>
        <v>#REF!</v>
      </c>
    </row>
    <row r="163" spans="1:18" ht="25.5" customHeight="1">
      <c r="A163" s="1351"/>
      <c r="B163" s="1354"/>
      <c r="C163" s="513" t="s">
        <v>111</v>
      </c>
      <c r="D163" s="492" t="s">
        <v>14</v>
      </c>
      <c r="E163" s="516">
        <f>E156-E157</f>
        <v>2470.9789999999998</v>
      </c>
      <c r="F163" s="992" t="e">
        <f t="shared" ref="F163" si="116">F156-F157</f>
        <v>#REF!</v>
      </c>
      <c r="G163" s="993">
        <f>G164+G165</f>
        <v>2776.1590000000001</v>
      </c>
      <c r="H163" s="78" t="e">
        <f t="shared" si="80"/>
        <v>#REF!</v>
      </c>
      <c r="I163" s="86" t="e">
        <f t="shared" si="81"/>
        <v>#REF!</v>
      </c>
      <c r="J163" s="78">
        <f t="shared" si="82"/>
        <v>305.18000000000029</v>
      </c>
      <c r="K163" s="86">
        <f t="shared" si="83"/>
        <v>0.12350570360978394</v>
      </c>
      <c r="L163" s="515" t="e">
        <f>L156-L157</f>
        <v>#REF!</v>
      </c>
      <c r="M163" s="514" t="e">
        <f>M156-M157</f>
        <v>#REF!</v>
      </c>
      <c r="N163" s="514" t="e">
        <f>N156-N157</f>
        <v>#REF!</v>
      </c>
      <c r="O163" s="958" t="e">
        <f t="shared" si="96"/>
        <v>#REF!</v>
      </c>
      <c r="P163" s="959" t="e">
        <f t="shared" si="97"/>
        <v>#REF!</v>
      </c>
      <c r="Q163" s="958" t="e">
        <f t="shared" si="98"/>
        <v>#REF!</v>
      </c>
      <c r="R163" s="961" t="e">
        <f t="shared" si="99"/>
        <v>#REF!</v>
      </c>
    </row>
    <row r="164" spans="1:18" ht="25.5" customHeight="1">
      <c r="A164" s="1351"/>
      <c r="B164" s="1354"/>
      <c r="C164" s="518" t="s">
        <v>104</v>
      </c>
      <c r="D164" s="492" t="s">
        <v>14</v>
      </c>
      <c r="E164" s="516">
        <v>0</v>
      </c>
      <c r="F164" s="994">
        <v>0</v>
      </c>
      <c r="G164" s="245">
        <v>0</v>
      </c>
      <c r="H164" s="78">
        <f t="shared" si="80"/>
        <v>0</v>
      </c>
      <c r="I164" s="86" t="str">
        <f t="shared" si="81"/>
        <v xml:space="preserve"> </v>
      </c>
      <c r="J164" s="78">
        <f t="shared" si="82"/>
        <v>0</v>
      </c>
      <c r="K164" s="86" t="str">
        <f t="shared" si="83"/>
        <v xml:space="preserve"> </v>
      </c>
      <c r="L164" s="516" t="e">
        <f>E164+'апрель 2013 (по бухг)'!L164</f>
        <v>#REF!</v>
      </c>
      <c r="M164" s="516" t="e">
        <f>F164+'апрель 2013 (по бухг)'!M164</f>
        <v>#REF!</v>
      </c>
      <c r="N164" s="516" t="e">
        <f>G164+'апрель 2013 (по бухг)'!N164</f>
        <v>#REF!</v>
      </c>
      <c r="O164" s="958" t="e">
        <f t="shared" si="96"/>
        <v>#REF!</v>
      </c>
      <c r="P164" s="959" t="e">
        <f t="shared" si="97"/>
        <v>#REF!</v>
      </c>
      <c r="Q164" s="958" t="e">
        <f t="shared" si="98"/>
        <v>#REF!</v>
      </c>
      <c r="R164" s="961" t="e">
        <f t="shared" si="99"/>
        <v>#REF!</v>
      </c>
    </row>
    <row r="165" spans="1:18" ht="25.5" customHeight="1" thickBot="1">
      <c r="A165" s="1352"/>
      <c r="B165" s="1355"/>
      <c r="C165" s="525" t="s">
        <v>106</v>
      </c>
      <c r="D165" s="526" t="s">
        <v>14</v>
      </c>
      <c r="E165" s="527">
        <f>E163-E164</f>
        <v>2470.9789999999998</v>
      </c>
      <c r="F165" s="527" t="e">
        <f>F163-F164</f>
        <v>#REF!</v>
      </c>
      <c r="G165" s="995">
        <v>2776.1590000000001</v>
      </c>
      <c r="H165" s="528" t="e">
        <f t="shared" si="80"/>
        <v>#REF!</v>
      </c>
      <c r="I165" s="529" t="e">
        <f t="shared" si="81"/>
        <v>#REF!</v>
      </c>
      <c r="J165" s="528">
        <f t="shared" si="82"/>
        <v>305.18000000000029</v>
      </c>
      <c r="K165" s="529">
        <f t="shared" si="83"/>
        <v>0.12350570360978394</v>
      </c>
      <c r="L165" s="527" t="e">
        <f>E165+'апрель 2013 (по бухг)'!L165</f>
        <v>#REF!</v>
      </c>
      <c r="M165" s="527" t="e">
        <f>F165+'апрель 2013 (по бухг)'!M165</f>
        <v>#REF!</v>
      </c>
      <c r="N165" s="527" t="e">
        <f>G165+'апрель 2013 (по бухг)'!N165</f>
        <v>#REF!</v>
      </c>
      <c r="O165" s="966" t="e">
        <f t="shared" si="96"/>
        <v>#REF!</v>
      </c>
      <c r="P165" s="967" t="e">
        <f t="shared" si="97"/>
        <v>#REF!</v>
      </c>
      <c r="Q165" s="966" t="e">
        <f t="shared" si="98"/>
        <v>#REF!</v>
      </c>
      <c r="R165" s="968" t="e">
        <f t="shared" si="99"/>
        <v>#REF!</v>
      </c>
    </row>
    <row r="166" spans="1:18" ht="22.5" customHeight="1">
      <c r="A166" s="1350">
        <v>14</v>
      </c>
      <c r="B166" s="1353" t="s">
        <v>25</v>
      </c>
      <c r="C166" s="519" t="s">
        <v>19</v>
      </c>
      <c r="D166" s="519" t="s">
        <v>14</v>
      </c>
      <c r="E166" s="521">
        <v>2884.3496</v>
      </c>
      <c r="F166" s="520" t="e">
        <f>#REF!</f>
        <v>#REF!</v>
      </c>
      <c r="G166" s="520">
        <f>G167+G173</f>
        <v>3267.77</v>
      </c>
      <c r="H166" s="534" t="e">
        <f t="shared" si="80"/>
        <v>#REF!</v>
      </c>
      <c r="I166" s="535" t="e">
        <f t="shared" si="81"/>
        <v>#REF!</v>
      </c>
      <c r="J166" s="534">
        <f t="shared" si="82"/>
        <v>383.42039999999997</v>
      </c>
      <c r="K166" s="535">
        <f t="shared" si="83"/>
        <v>0.13293132011459358</v>
      </c>
      <c r="L166" s="522" t="e">
        <f>E166+'апрель 2013 (по бухг)'!L166</f>
        <v>#REF!</v>
      </c>
      <c r="M166" s="522" t="e">
        <f>F166+'апрель 2013 (по бухг)'!M166</f>
        <v>#REF!</v>
      </c>
      <c r="N166" s="522" t="e">
        <f>G166+'апрель 2013 (по бухг)'!N166</f>
        <v>#REF!</v>
      </c>
      <c r="O166" s="955" t="e">
        <f t="shared" si="96"/>
        <v>#REF!</v>
      </c>
      <c r="P166" s="956" t="e">
        <f t="shared" si="97"/>
        <v>#REF!</v>
      </c>
      <c r="Q166" s="955" t="e">
        <f t="shared" si="98"/>
        <v>#REF!</v>
      </c>
      <c r="R166" s="957" t="e">
        <f t="shared" si="99"/>
        <v>#REF!</v>
      </c>
    </row>
    <row r="167" spans="1:18">
      <c r="A167" s="1351"/>
      <c r="B167" s="1354"/>
      <c r="C167" s="1283" t="s">
        <v>15</v>
      </c>
      <c r="D167" s="492" t="s">
        <v>14</v>
      </c>
      <c r="E167" s="9">
        <v>196.81399999999999</v>
      </c>
      <c r="F167" s="147" t="e">
        <f>#REF!</f>
        <v>#REF!</v>
      </c>
      <c r="G167" s="147">
        <v>233.65199999999999</v>
      </c>
      <c r="H167" s="78" t="e">
        <f t="shared" si="80"/>
        <v>#REF!</v>
      </c>
      <c r="I167" s="86" t="e">
        <f t="shared" si="81"/>
        <v>#REF!</v>
      </c>
      <c r="J167" s="78">
        <f t="shared" si="82"/>
        <v>36.837999999999994</v>
      </c>
      <c r="K167" s="86">
        <f t="shared" si="83"/>
        <v>0.18717164429359698</v>
      </c>
      <c r="L167" s="18" t="e">
        <f>E167+'апрель 2013 (по бухг)'!L167</f>
        <v>#REF!</v>
      </c>
      <c r="M167" s="18" t="e">
        <f>F167+'апрель 2013 (по бухг)'!M167</f>
        <v>#REF!</v>
      </c>
      <c r="N167" s="18" t="e">
        <f>G167+'апрель 2013 (по бухг)'!N167</f>
        <v>#REF!</v>
      </c>
      <c r="O167" s="958" t="e">
        <f t="shared" si="96"/>
        <v>#REF!</v>
      </c>
      <c r="P167" s="959" t="e">
        <f t="shared" si="97"/>
        <v>#REF!</v>
      </c>
      <c r="Q167" s="958" t="e">
        <f t="shared" si="98"/>
        <v>#REF!</v>
      </c>
      <c r="R167" s="961" t="e">
        <f t="shared" si="99"/>
        <v>#REF!</v>
      </c>
    </row>
    <row r="168" spans="1:18">
      <c r="A168" s="1351"/>
      <c r="B168" s="1354"/>
      <c r="C168" s="1283"/>
      <c r="D168" s="492" t="s">
        <v>16</v>
      </c>
      <c r="E168" s="15">
        <f>E167/E166</f>
        <v>6.8235140428192204E-2</v>
      </c>
      <c r="F168" s="15" t="e">
        <f t="shared" ref="F168:G168" si="117">F167/F166</f>
        <v>#REF!</v>
      </c>
      <c r="G168" s="15">
        <f t="shared" si="117"/>
        <v>7.1501972293031638E-2</v>
      </c>
      <c r="H168" s="452"/>
      <c r="I168" s="453" t="e">
        <f>G168-F168</f>
        <v>#REF!</v>
      </c>
      <c r="J168" s="454"/>
      <c r="K168" s="453">
        <f>G168-E168</f>
        <v>3.266831864839434E-3</v>
      </c>
      <c r="L168" s="19" t="e">
        <f>L167/L166</f>
        <v>#REF!</v>
      </c>
      <c r="M168" s="11" t="e">
        <f>M167/M166</f>
        <v>#REF!</v>
      </c>
      <c r="N168" s="11" t="e">
        <f>N167/N166</f>
        <v>#REF!</v>
      </c>
      <c r="O168" s="962"/>
      <c r="P168" s="963" t="e">
        <f>N168-M168</f>
        <v>#REF!</v>
      </c>
      <c r="Q168" s="964"/>
      <c r="R168" s="965" t="e">
        <f>N168-L168</f>
        <v>#REF!</v>
      </c>
    </row>
    <row r="169" spans="1:18" hidden="1">
      <c r="A169" s="1351"/>
      <c r="B169" s="1354"/>
      <c r="C169" s="1283" t="s">
        <v>17</v>
      </c>
      <c r="D169" s="492" t="s">
        <v>14</v>
      </c>
      <c r="E169" s="9">
        <v>469.97500000000002</v>
      </c>
      <c r="F169" s="147" t="e">
        <f>#REF!</f>
        <v>#REF!</v>
      </c>
      <c r="G169" s="147" t="e">
        <f>F170*G166</f>
        <v>#REF!</v>
      </c>
      <c r="H169" s="78" t="e">
        <f t="shared" si="80"/>
        <v>#REF!</v>
      </c>
      <c r="I169" s="86" t="e">
        <f t="shared" si="81"/>
        <v>#REF!</v>
      </c>
      <c r="J169" s="78" t="e">
        <f t="shared" si="82"/>
        <v>#REF!</v>
      </c>
      <c r="K169" s="86" t="e">
        <f t="shared" si="83"/>
        <v>#REF!</v>
      </c>
      <c r="L169" s="18" t="e">
        <f>E169+'апрель 2013 (по бухг)'!L169</f>
        <v>#REF!</v>
      </c>
      <c r="M169" s="18" t="e">
        <f>F169+'апрель 2013 (по бухг)'!M169</f>
        <v>#REF!</v>
      </c>
      <c r="N169" s="18" t="e">
        <f>G169+'апрель 2013 (по бухг)'!N169</f>
        <v>#REF!</v>
      </c>
      <c r="O169" s="958" t="e">
        <f t="shared" si="96"/>
        <v>#REF!</v>
      </c>
      <c r="P169" s="959" t="e">
        <f t="shared" si="97"/>
        <v>#REF!</v>
      </c>
      <c r="Q169" s="958" t="e">
        <f t="shared" si="98"/>
        <v>#REF!</v>
      </c>
      <c r="R169" s="961" t="e">
        <f t="shared" si="99"/>
        <v>#REF!</v>
      </c>
    </row>
    <row r="170" spans="1:18" hidden="1">
      <c r="A170" s="1351"/>
      <c r="B170" s="1354"/>
      <c r="C170" s="1283"/>
      <c r="D170" s="492" t="s">
        <v>16</v>
      </c>
      <c r="E170" s="11">
        <f>E169/E166</f>
        <v>0.16293967971150239</v>
      </c>
      <c r="F170" s="15" t="e">
        <f t="shared" ref="F170:G170" si="118">F169/F166</f>
        <v>#REF!</v>
      </c>
      <c r="G170" s="15" t="e">
        <f t="shared" si="118"/>
        <v>#REF!</v>
      </c>
      <c r="H170" s="78" t="e">
        <f t="shared" si="80"/>
        <v>#REF!</v>
      </c>
      <c r="I170" s="86" t="e">
        <f t="shared" si="81"/>
        <v>#REF!</v>
      </c>
      <c r="J170" s="78" t="e">
        <f t="shared" si="82"/>
        <v>#REF!</v>
      </c>
      <c r="K170" s="86" t="e">
        <f t="shared" si="83"/>
        <v>#REF!</v>
      </c>
      <c r="L170" s="19" t="e">
        <f>L169/L166</f>
        <v>#REF!</v>
      </c>
      <c r="M170" s="11" t="e">
        <f>M169/M166</f>
        <v>#REF!</v>
      </c>
      <c r="N170" s="11" t="e">
        <f>N169/N166</f>
        <v>#REF!</v>
      </c>
      <c r="O170" s="958" t="e">
        <f t="shared" si="96"/>
        <v>#REF!</v>
      </c>
      <c r="P170" s="959" t="e">
        <f t="shared" si="97"/>
        <v>#REF!</v>
      </c>
      <c r="Q170" s="958" t="e">
        <f t="shared" si="98"/>
        <v>#REF!</v>
      </c>
      <c r="R170" s="961" t="e">
        <f t="shared" si="99"/>
        <v>#REF!</v>
      </c>
    </row>
    <row r="171" spans="1:18" hidden="1">
      <c r="A171" s="1351"/>
      <c r="B171" s="1354"/>
      <c r="C171" s="1283" t="s">
        <v>18</v>
      </c>
      <c r="D171" s="492" t="s">
        <v>14</v>
      </c>
      <c r="E171" s="9">
        <v>-273.16100000000006</v>
      </c>
      <c r="F171" s="147" t="e">
        <f t="shared" ref="F171:G171" si="119">F167-F169</f>
        <v>#REF!</v>
      </c>
      <c r="G171" s="147" t="e">
        <f t="shared" si="119"/>
        <v>#REF!</v>
      </c>
      <c r="H171" s="78" t="e">
        <f t="shared" si="80"/>
        <v>#REF!</v>
      </c>
      <c r="I171" s="86" t="e">
        <f t="shared" si="81"/>
        <v>#REF!</v>
      </c>
      <c r="J171" s="78" t="e">
        <f t="shared" si="82"/>
        <v>#REF!</v>
      </c>
      <c r="K171" s="86" t="e">
        <f t="shared" si="83"/>
        <v>#REF!</v>
      </c>
      <c r="L171" s="18" t="e">
        <f>E171+'апрель 2013 (по бухг)'!L171</f>
        <v>#REF!</v>
      </c>
      <c r="M171" s="18" t="e">
        <f>F171+'апрель 2013 (по бухг)'!M171</f>
        <v>#REF!</v>
      </c>
      <c r="N171" s="18" t="e">
        <f>G171+'апрель 2013 (по бухг)'!N171</f>
        <v>#REF!</v>
      </c>
      <c r="O171" s="958" t="e">
        <f t="shared" si="96"/>
        <v>#REF!</v>
      </c>
      <c r="P171" s="959" t="e">
        <f t="shared" si="97"/>
        <v>#REF!</v>
      </c>
      <c r="Q171" s="958" t="e">
        <f t="shared" si="98"/>
        <v>#REF!</v>
      </c>
      <c r="R171" s="961" t="e">
        <f t="shared" si="99"/>
        <v>#REF!</v>
      </c>
    </row>
    <row r="172" spans="1:18" hidden="1">
      <c r="A172" s="1351"/>
      <c r="B172" s="1354"/>
      <c r="C172" s="1283"/>
      <c r="D172" s="492" t="s">
        <v>16</v>
      </c>
      <c r="E172" s="11">
        <f>E171/E166</f>
        <v>-9.4704539283310199E-2</v>
      </c>
      <c r="F172" s="11" t="e">
        <f t="shared" ref="F172" si="120">F171/F166</f>
        <v>#REF!</v>
      </c>
      <c r="G172" s="11" t="e">
        <f t="shared" ref="G172" si="121">G171/G166</f>
        <v>#REF!</v>
      </c>
      <c r="H172" s="78" t="e">
        <f t="shared" si="80"/>
        <v>#REF!</v>
      </c>
      <c r="I172" s="86" t="e">
        <f t="shared" si="81"/>
        <v>#REF!</v>
      </c>
      <c r="J172" s="78" t="e">
        <f t="shared" si="82"/>
        <v>#REF!</v>
      </c>
      <c r="K172" s="86" t="e">
        <f t="shared" si="83"/>
        <v>#REF!</v>
      </c>
      <c r="L172" s="19" t="e">
        <f>L171/L166</f>
        <v>#REF!</v>
      </c>
      <c r="M172" s="11" t="e">
        <f>M171/M166</f>
        <v>#REF!</v>
      </c>
      <c r="N172" s="11" t="e">
        <f>N171/N166</f>
        <v>#REF!</v>
      </c>
      <c r="O172" s="958" t="e">
        <f t="shared" si="96"/>
        <v>#REF!</v>
      </c>
      <c r="P172" s="959" t="e">
        <f t="shared" si="97"/>
        <v>#REF!</v>
      </c>
      <c r="Q172" s="958" t="e">
        <f t="shared" si="98"/>
        <v>#REF!</v>
      </c>
      <c r="R172" s="961" t="e">
        <f t="shared" si="99"/>
        <v>#REF!</v>
      </c>
    </row>
    <row r="173" spans="1:18" ht="25.5" customHeight="1">
      <c r="A173" s="1351"/>
      <c r="B173" s="1354"/>
      <c r="C173" s="513" t="s">
        <v>111</v>
      </c>
      <c r="D173" s="492" t="s">
        <v>14</v>
      </c>
      <c r="E173" s="516">
        <f>E166-E167</f>
        <v>2687.5356000000002</v>
      </c>
      <c r="F173" s="992" t="e">
        <f t="shared" ref="F173" si="122">F166-F167</f>
        <v>#REF!</v>
      </c>
      <c r="G173" s="993">
        <f>G174+G175</f>
        <v>3034.1179999999999</v>
      </c>
      <c r="H173" s="78" t="e">
        <f t="shared" si="80"/>
        <v>#REF!</v>
      </c>
      <c r="I173" s="86" t="e">
        <f t="shared" si="81"/>
        <v>#REF!</v>
      </c>
      <c r="J173" s="78">
        <f t="shared" si="82"/>
        <v>346.58239999999978</v>
      </c>
      <c r="K173" s="86">
        <f t="shared" si="83"/>
        <v>0.12895918476391521</v>
      </c>
      <c r="L173" s="515" t="e">
        <f>L166-L167</f>
        <v>#REF!</v>
      </c>
      <c r="M173" s="514" t="e">
        <f>M166-M167</f>
        <v>#REF!</v>
      </c>
      <c r="N173" s="514" t="e">
        <f>N166-N167</f>
        <v>#REF!</v>
      </c>
      <c r="O173" s="958" t="e">
        <f t="shared" si="96"/>
        <v>#REF!</v>
      </c>
      <c r="P173" s="959" t="e">
        <f t="shared" si="97"/>
        <v>#REF!</v>
      </c>
      <c r="Q173" s="958" t="e">
        <f t="shared" si="98"/>
        <v>#REF!</v>
      </c>
      <c r="R173" s="961" t="e">
        <f t="shared" si="99"/>
        <v>#REF!</v>
      </c>
    </row>
    <row r="174" spans="1:18" ht="25.5" customHeight="1">
      <c r="A174" s="1351"/>
      <c r="B174" s="1354"/>
      <c r="C174" s="518" t="s">
        <v>104</v>
      </c>
      <c r="D174" s="492" t="s">
        <v>14</v>
      </c>
      <c r="E174" s="516">
        <v>0</v>
      </c>
      <c r="F174" s="994">
        <v>0</v>
      </c>
      <c r="G174" s="245">
        <v>0</v>
      </c>
      <c r="H174" s="78">
        <f>G174-F174</f>
        <v>0</v>
      </c>
      <c r="I174" s="86" t="str">
        <f t="shared" si="81"/>
        <v xml:space="preserve"> </v>
      </c>
      <c r="J174" s="78">
        <f t="shared" si="82"/>
        <v>0</v>
      </c>
      <c r="K174" s="86" t="str">
        <f t="shared" si="83"/>
        <v xml:space="preserve"> </v>
      </c>
      <c r="L174" s="516" t="e">
        <f>E174+'апрель 2013 (по бухг)'!L174</f>
        <v>#REF!</v>
      </c>
      <c r="M174" s="516" t="e">
        <f>F174+'апрель 2013 (по бухг)'!M174</f>
        <v>#REF!</v>
      </c>
      <c r="N174" s="516" t="e">
        <f>G174+'апрель 2013 (по бухг)'!N174</f>
        <v>#REF!</v>
      </c>
      <c r="O174" s="958" t="e">
        <f t="shared" si="96"/>
        <v>#REF!</v>
      </c>
      <c r="P174" s="959" t="e">
        <f t="shared" si="97"/>
        <v>#REF!</v>
      </c>
      <c r="Q174" s="958" t="e">
        <f t="shared" si="98"/>
        <v>#REF!</v>
      </c>
      <c r="R174" s="961" t="e">
        <f t="shared" si="99"/>
        <v>#REF!</v>
      </c>
    </row>
    <row r="175" spans="1:18" ht="33" customHeight="1" thickBot="1">
      <c r="A175" s="1352"/>
      <c r="B175" s="1355"/>
      <c r="C175" s="525" t="s">
        <v>106</v>
      </c>
      <c r="D175" s="526" t="s">
        <v>14</v>
      </c>
      <c r="E175" s="527">
        <f>E173-E174</f>
        <v>2687.5356000000002</v>
      </c>
      <c r="F175" s="527" t="e">
        <f>F173-F174</f>
        <v>#REF!</v>
      </c>
      <c r="G175" s="995">
        <v>3034.1179999999999</v>
      </c>
      <c r="H175" s="528" t="e">
        <f t="shared" si="80"/>
        <v>#REF!</v>
      </c>
      <c r="I175" s="529" t="e">
        <f t="shared" si="81"/>
        <v>#REF!</v>
      </c>
      <c r="J175" s="528">
        <f t="shared" si="82"/>
        <v>346.58239999999978</v>
      </c>
      <c r="K175" s="529">
        <f t="shared" si="83"/>
        <v>0.12895918476391521</v>
      </c>
      <c r="L175" s="527" t="e">
        <f>E175+'апрель 2013 (по бухг)'!L175</f>
        <v>#REF!</v>
      </c>
      <c r="M175" s="527" t="e">
        <f>F175+'апрель 2013 (по бухг)'!M175</f>
        <v>#REF!</v>
      </c>
      <c r="N175" s="527" t="e">
        <f>G175+'апрель 2013 (по бухг)'!N175</f>
        <v>#REF!</v>
      </c>
      <c r="O175" s="966" t="e">
        <f t="shared" si="96"/>
        <v>#REF!</v>
      </c>
      <c r="P175" s="967" t="e">
        <f t="shared" si="97"/>
        <v>#REF!</v>
      </c>
      <c r="Q175" s="966" t="e">
        <f t="shared" si="98"/>
        <v>#REF!</v>
      </c>
      <c r="R175" s="968" t="e">
        <f t="shared" si="99"/>
        <v>#REF!</v>
      </c>
    </row>
    <row r="176" spans="1:18" ht="22.5" customHeight="1">
      <c r="A176" s="1324" t="s">
        <v>34</v>
      </c>
      <c r="B176" s="1325"/>
      <c r="C176" s="519" t="s">
        <v>19</v>
      </c>
      <c r="D176" s="519" t="s">
        <v>14</v>
      </c>
      <c r="E176" s="523">
        <f t="shared" ref="E176:G177" si="123">E6+E16+E26+E36+E56+E66+E76+E86+E96+E106+E126+E136+E156+E166</f>
        <v>101841.5316</v>
      </c>
      <c r="F176" s="523" t="e">
        <f t="shared" si="123"/>
        <v>#REF!</v>
      </c>
      <c r="G176" s="520">
        <f t="shared" si="123"/>
        <v>104322.93299999998</v>
      </c>
      <c r="H176" s="534" t="e">
        <f t="shared" si="80"/>
        <v>#REF!</v>
      </c>
      <c r="I176" s="535" t="e">
        <f t="shared" si="81"/>
        <v>#REF!</v>
      </c>
      <c r="J176" s="534">
        <f t="shared" si="82"/>
        <v>2481.4013999999734</v>
      </c>
      <c r="K176" s="535">
        <f t="shared" si="83"/>
        <v>2.4365318952056819E-2</v>
      </c>
      <c r="L176" s="522" t="e">
        <f>E176+'апрель 2013 (по бухг)'!L176</f>
        <v>#REF!</v>
      </c>
      <c r="M176" s="522" t="e">
        <f>F176+'апрель 2013 (по бухг)'!M176</f>
        <v>#REF!</v>
      </c>
      <c r="N176" s="522" t="e">
        <f>G176+'апрель 2013 (по бухг)'!N176</f>
        <v>#REF!</v>
      </c>
      <c r="O176" s="955" t="e">
        <f t="shared" si="96"/>
        <v>#REF!</v>
      </c>
      <c r="P176" s="956" t="e">
        <f t="shared" si="97"/>
        <v>#REF!</v>
      </c>
      <c r="Q176" s="955" t="e">
        <f t="shared" si="98"/>
        <v>#REF!</v>
      </c>
      <c r="R176" s="957" t="e">
        <f t="shared" si="99"/>
        <v>#REF!</v>
      </c>
    </row>
    <row r="177" spans="1:18">
      <c r="A177" s="1326"/>
      <c r="B177" s="1327"/>
      <c r="C177" s="1307" t="s">
        <v>15</v>
      </c>
      <c r="D177" s="492" t="s">
        <v>14</v>
      </c>
      <c r="E177" s="13">
        <f t="shared" si="123"/>
        <v>10656.821000000002</v>
      </c>
      <c r="F177" s="13" t="e">
        <f t="shared" si="123"/>
        <v>#REF!</v>
      </c>
      <c r="G177" s="147">
        <f t="shared" si="123"/>
        <v>12130.664000000001</v>
      </c>
      <c r="H177" s="78" t="e">
        <f t="shared" ref="H177:H185" si="124">G177-F177</f>
        <v>#REF!</v>
      </c>
      <c r="I177" s="86" t="e">
        <f t="shared" ref="I177:I185" si="125">IF(F177=0," ",H177/F177)</f>
        <v>#REF!</v>
      </c>
      <c r="J177" s="78">
        <f t="shared" ref="J177:J185" si="126">G177-E177</f>
        <v>1473.8429999999989</v>
      </c>
      <c r="K177" s="86">
        <f t="shared" ref="K177:K185" si="127">IF(E177=0," ",J177/E177)</f>
        <v>0.13830043687512428</v>
      </c>
      <c r="L177" s="18" t="e">
        <f>E177+'апрель 2013 (по бухг)'!L177</f>
        <v>#REF!</v>
      </c>
      <c r="M177" s="18" t="e">
        <f>F177+'апрель 2013 (по бухг)'!M177</f>
        <v>#REF!</v>
      </c>
      <c r="N177" s="18" t="e">
        <f>G177+'апрель 2013 (по бухг)'!N177</f>
        <v>#REF!</v>
      </c>
      <c r="O177" s="958" t="e">
        <f t="shared" si="96"/>
        <v>#REF!</v>
      </c>
      <c r="P177" s="959" t="e">
        <f t="shared" si="97"/>
        <v>#REF!</v>
      </c>
      <c r="Q177" s="958" t="e">
        <f t="shared" si="98"/>
        <v>#REF!</v>
      </c>
      <c r="R177" s="961" t="e">
        <f t="shared" si="99"/>
        <v>#REF!</v>
      </c>
    </row>
    <row r="178" spans="1:18">
      <c r="A178" s="1326"/>
      <c r="B178" s="1327"/>
      <c r="C178" s="1308"/>
      <c r="D178" s="492" t="s">
        <v>16</v>
      </c>
      <c r="E178" s="15">
        <f>E177/E176</f>
        <v>0.10464120906838366</v>
      </c>
      <c r="F178" s="15" t="e">
        <f>F177/F176</f>
        <v>#REF!</v>
      </c>
      <c r="G178" s="11">
        <f>G177/G176</f>
        <v>0.11627993626291167</v>
      </c>
      <c r="H178" s="452"/>
      <c r="I178" s="453" t="e">
        <f>G178-F178</f>
        <v>#REF!</v>
      </c>
      <c r="J178" s="454"/>
      <c r="K178" s="453">
        <f>G178-E178</f>
        <v>1.1638727194528006E-2</v>
      </c>
      <c r="L178" s="19" t="e">
        <f>L177/L176</f>
        <v>#REF!</v>
      </c>
      <c r="M178" s="11" t="e">
        <f>M177/M176</f>
        <v>#REF!</v>
      </c>
      <c r="N178" s="11" t="e">
        <f>N177/N176</f>
        <v>#REF!</v>
      </c>
      <c r="O178" s="962"/>
      <c r="P178" s="963" t="e">
        <f>N178-M178</f>
        <v>#REF!</v>
      </c>
      <c r="Q178" s="964"/>
      <c r="R178" s="965" t="e">
        <f>N178-L178</f>
        <v>#REF!</v>
      </c>
    </row>
    <row r="179" spans="1:18" hidden="1">
      <c r="A179" s="1326"/>
      <c r="B179" s="1327"/>
      <c r="C179" s="1307" t="s">
        <v>17</v>
      </c>
      <c r="D179" s="492" t="s">
        <v>14</v>
      </c>
      <c r="E179" s="13">
        <f>E9+E19+E29+E39+E59+E69+E79+E89+E99+E109+E129+E139+E159+E169</f>
        <v>10474.451999999999</v>
      </c>
      <c r="F179" s="13" t="e">
        <f>F9+F19+F29+F39+F59+F69+F79+F89+F99+F109+F129+F139+F159+F169</f>
        <v>#REF!</v>
      </c>
      <c r="G179" s="9" t="e">
        <f>G9+G19+G29+G39+G59+G69+G79+G89+G99+G109+G129+G139+G159+G169</f>
        <v>#REF!</v>
      </c>
      <c r="H179" s="78" t="e">
        <f t="shared" si="124"/>
        <v>#REF!</v>
      </c>
      <c r="I179" s="86" t="e">
        <f t="shared" si="125"/>
        <v>#REF!</v>
      </c>
      <c r="J179" s="78" t="e">
        <f t="shared" si="126"/>
        <v>#REF!</v>
      </c>
      <c r="K179" s="86" t="e">
        <f t="shared" si="127"/>
        <v>#REF!</v>
      </c>
      <c r="L179" s="18" t="e">
        <f>E179+'апрель 2013 (по бухг)'!L179</f>
        <v>#REF!</v>
      </c>
      <c r="M179" s="18" t="e">
        <f>F179+'апрель 2013 (по бухг)'!M179</f>
        <v>#REF!</v>
      </c>
      <c r="N179" s="18" t="e">
        <f>G179+'апрель 2013 (по бухг)'!N179</f>
        <v>#REF!</v>
      </c>
      <c r="O179" s="958" t="e">
        <f t="shared" si="96"/>
        <v>#REF!</v>
      </c>
      <c r="P179" s="959" t="e">
        <f t="shared" si="97"/>
        <v>#REF!</v>
      </c>
      <c r="Q179" s="958" t="e">
        <f t="shared" si="98"/>
        <v>#REF!</v>
      </c>
      <c r="R179" s="961" t="e">
        <f t="shared" si="99"/>
        <v>#REF!</v>
      </c>
    </row>
    <row r="180" spans="1:18" hidden="1">
      <c r="A180" s="1326"/>
      <c r="B180" s="1327"/>
      <c r="C180" s="1308"/>
      <c r="D180" s="492" t="s">
        <v>16</v>
      </c>
      <c r="E180" s="11">
        <f>E179/E176</f>
        <v>0.10285049562235765</v>
      </c>
      <c r="F180" s="11" t="e">
        <f>F179/F176</f>
        <v>#REF!</v>
      </c>
      <c r="G180" s="11" t="e">
        <f>G179/G176</f>
        <v>#REF!</v>
      </c>
      <c r="H180" s="78" t="e">
        <f t="shared" si="124"/>
        <v>#REF!</v>
      </c>
      <c r="I180" s="86" t="e">
        <f t="shared" si="125"/>
        <v>#REF!</v>
      </c>
      <c r="J180" s="78" t="e">
        <f t="shared" si="126"/>
        <v>#REF!</v>
      </c>
      <c r="K180" s="86" t="e">
        <f t="shared" si="127"/>
        <v>#REF!</v>
      </c>
      <c r="L180" s="19" t="e">
        <f>L179/L176</f>
        <v>#REF!</v>
      </c>
      <c r="M180" s="11" t="e">
        <f>M179/M176</f>
        <v>#REF!</v>
      </c>
      <c r="N180" s="11" t="e">
        <f>N179/N176</f>
        <v>#REF!</v>
      </c>
      <c r="O180" s="958" t="e">
        <f t="shared" si="96"/>
        <v>#REF!</v>
      </c>
      <c r="P180" s="959" t="e">
        <f t="shared" si="97"/>
        <v>#REF!</v>
      </c>
      <c r="Q180" s="958" t="e">
        <f t="shared" si="98"/>
        <v>#REF!</v>
      </c>
      <c r="R180" s="961" t="e">
        <f t="shared" si="99"/>
        <v>#REF!</v>
      </c>
    </row>
    <row r="181" spans="1:18" hidden="1">
      <c r="A181" s="1326"/>
      <c r="B181" s="1327"/>
      <c r="C181" s="1307" t="s">
        <v>18</v>
      </c>
      <c r="D181" s="492" t="s">
        <v>14</v>
      </c>
      <c r="E181" s="13">
        <f>E11+E21+E31+E41+E61+E71+E81+E91+E101+E111+E131+E141+E161+E171</f>
        <v>168.85400000000027</v>
      </c>
      <c r="F181" s="13" t="e">
        <f>F11+F21+F31+F41+F61+F71+F81+F91+F101+F111+F131+F141+F161+F171</f>
        <v>#REF!</v>
      </c>
      <c r="G181" s="9" t="e">
        <f>G11+G21+G31+G41+G61+G71+G81+G91+G101+G111+G131+G141+G161+G171</f>
        <v>#REF!</v>
      </c>
      <c r="H181" s="78" t="e">
        <f t="shared" si="124"/>
        <v>#REF!</v>
      </c>
      <c r="I181" s="86" t="e">
        <f t="shared" si="125"/>
        <v>#REF!</v>
      </c>
      <c r="J181" s="78" t="e">
        <f t="shared" si="126"/>
        <v>#REF!</v>
      </c>
      <c r="K181" s="86" t="e">
        <f t="shared" si="127"/>
        <v>#REF!</v>
      </c>
      <c r="L181" s="18" t="e">
        <f>E181+'апрель 2013 (по бухг)'!L181</f>
        <v>#REF!</v>
      </c>
      <c r="M181" s="18" t="e">
        <f>F181+'апрель 2013 (по бухг)'!M181</f>
        <v>#REF!</v>
      </c>
      <c r="N181" s="18" t="e">
        <f>G181+'апрель 2013 (по бухг)'!N181</f>
        <v>#REF!</v>
      </c>
      <c r="O181" s="958" t="e">
        <f t="shared" si="96"/>
        <v>#REF!</v>
      </c>
      <c r="P181" s="959" t="e">
        <f t="shared" si="97"/>
        <v>#REF!</v>
      </c>
      <c r="Q181" s="958" t="e">
        <f t="shared" si="98"/>
        <v>#REF!</v>
      </c>
      <c r="R181" s="961" t="e">
        <f t="shared" si="99"/>
        <v>#REF!</v>
      </c>
    </row>
    <row r="182" spans="1:18" hidden="1">
      <c r="A182" s="1326"/>
      <c r="B182" s="1327"/>
      <c r="C182" s="1308"/>
      <c r="D182" s="492" t="s">
        <v>16</v>
      </c>
      <c r="E182" s="11">
        <f>E181/E176</f>
        <v>1.6580072721530071E-3</v>
      </c>
      <c r="F182" s="11" t="e">
        <f t="shared" ref="F182:G182" si="128">F181/F176</f>
        <v>#REF!</v>
      </c>
      <c r="G182" s="11" t="e">
        <f t="shared" si="128"/>
        <v>#REF!</v>
      </c>
      <c r="H182" s="78" t="e">
        <f t="shared" si="124"/>
        <v>#REF!</v>
      </c>
      <c r="I182" s="86" t="e">
        <f t="shared" si="125"/>
        <v>#REF!</v>
      </c>
      <c r="J182" s="78" t="e">
        <f t="shared" si="126"/>
        <v>#REF!</v>
      </c>
      <c r="K182" s="86" t="e">
        <f t="shared" si="127"/>
        <v>#REF!</v>
      </c>
      <c r="L182" s="19" t="e">
        <f>L181/L176</f>
        <v>#REF!</v>
      </c>
      <c r="M182" s="11" t="e">
        <f>M181/M176</f>
        <v>#REF!</v>
      </c>
      <c r="N182" s="11" t="e">
        <f>N181/N176</f>
        <v>#REF!</v>
      </c>
      <c r="O182" s="958" t="e">
        <f t="shared" si="96"/>
        <v>#REF!</v>
      </c>
      <c r="P182" s="959" t="e">
        <f t="shared" si="97"/>
        <v>#REF!</v>
      </c>
      <c r="Q182" s="958" t="e">
        <f t="shared" si="98"/>
        <v>#REF!</v>
      </c>
      <c r="R182" s="961" t="e">
        <f t="shared" si="99"/>
        <v>#REF!</v>
      </c>
    </row>
    <row r="183" spans="1:18" ht="25.5" customHeight="1">
      <c r="A183" s="1326"/>
      <c r="B183" s="1327"/>
      <c r="C183" s="513" t="s">
        <v>111</v>
      </c>
      <c r="D183" s="493" t="s">
        <v>14</v>
      </c>
      <c r="E183" s="233">
        <f>E13+E23+E33+E43+E63+E73+E83+E93+E103+E113+E133+E143+E163+E173</f>
        <v>91184.71060000002</v>
      </c>
      <c r="F183" s="998" t="e">
        <f t="shared" ref="F183:G185" si="129">F13+F23+F33+F43+F63+F73+F83+F93+F103+F113+F133+F143+F163+F173</f>
        <v>#REF!</v>
      </c>
      <c r="G183" s="613">
        <f t="shared" si="129"/>
        <v>92192.268999999986</v>
      </c>
      <c r="H183" s="78" t="e">
        <f t="shared" si="124"/>
        <v>#REF!</v>
      </c>
      <c r="I183" s="86" t="e">
        <f t="shared" si="125"/>
        <v>#REF!</v>
      </c>
      <c r="J183" s="78">
        <f t="shared" si="126"/>
        <v>1007.5583999999653</v>
      </c>
      <c r="K183" s="86">
        <f t="shared" si="127"/>
        <v>1.1049641912226073E-2</v>
      </c>
      <c r="L183" s="515" t="e">
        <f>L176-L177</f>
        <v>#REF!</v>
      </c>
      <c r="M183" s="514" t="e">
        <f>M176-M177</f>
        <v>#REF!</v>
      </c>
      <c r="N183" s="514" t="e">
        <f>N176-N177</f>
        <v>#REF!</v>
      </c>
      <c r="O183" s="958" t="e">
        <f t="shared" si="96"/>
        <v>#REF!</v>
      </c>
      <c r="P183" s="959" t="e">
        <f t="shared" si="97"/>
        <v>#REF!</v>
      </c>
      <c r="Q183" s="958" t="e">
        <f t="shared" si="98"/>
        <v>#REF!</v>
      </c>
      <c r="R183" s="961" t="e">
        <f t="shared" si="99"/>
        <v>#REF!</v>
      </c>
    </row>
    <row r="184" spans="1:18" ht="31.5" customHeight="1">
      <c r="A184" s="1326"/>
      <c r="B184" s="1327"/>
      <c r="C184" s="518" t="s">
        <v>104</v>
      </c>
      <c r="D184" s="492" t="s">
        <v>14</v>
      </c>
      <c r="E184" s="236">
        <f>E14+E24+E34+E44+E64+E74+E84+E94+E104+E114+E134+E144+E164+E174</f>
        <v>341.25099999999998</v>
      </c>
      <c r="F184" s="236">
        <f t="shared" si="129"/>
        <v>314.04899999999998</v>
      </c>
      <c r="G184" s="952">
        <f t="shared" si="129"/>
        <v>528.09900000000005</v>
      </c>
      <c r="H184" s="78">
        <f>G184-F184</f>
        <v>214.05000000000007</v>
      </c>
      <c r="I184" s="86">
        <f t="shared" si="125"/>
        <v>0.68158153663918719</v>
      </c>
      <c r="J184" s="78">
        <f t="shared" si="126"/>
        <v>186.84800000000007</v>
      </c>
      <c r="K184" s="86">
        <f t="shared" si="127"/>
        <v>0.54753832223202303</v>
      </c>
      <c r="L184" s="516" t="e">
        <f>E184+'апрель 2013 (по бухг)'!L184</f>
        <v>#REF!</v>
      </c>
      <c r="M184" s="516" t="e">
        <f>F184+'апрель 2013 (по бухг)'!M184</f>
        <v>#REF!</v>
      </c>
      <c r="N184" s="516" t="e">
        <f>G184+'апрель 2013 (по бухг)'!N184</f>
        <v>#REF!</v>
      </c>
      <c r="O184" s="958" t="e">
        <f t="shared" si="96"/>
        <v>#REF!</v>
      </c>
      <c r="P184" s="959" t="e">
        <f t="shared" si="97"/>
        <v>#REF!</v>
      </c>
      <c r="Q184" s="958" t="e">
        <f t="shared" si="98"/>
        <v>#REF!</v>
      </c>
      <c r="R184" s="961" t="e">
        <f t="shared" si="99"/>
        <v>#REF!</v>
      </c>
    </row>
    <row r="185" spans="1:18" ht="25.5" customHeight="1" thickBot="1">
      <c r="A185" s="1328"/>
      <c r="B185" s="1329"/>
      <c r="C185" s="525" t="s">
        <v>106</v>
      </c>
      <c r="D185" s="526" t="s">
        <v>14</v>
      </c>
      <c r="E185" s="562">
        <f>E15+E25+E35+E45+E65+E75+E85+E95+E105+E115+E135+E145+E165+E175</f>
        <v>90843.459600000031</v>
      </c>
      <c r="F185" s="563" t="e">
        <f t="shared" si="129"/>
        <v>#REF!</v>
      </c>
      <c r="G185" s="611">
        <f t="shared" si="129"/>
        <v>91664.169999999984</v>
      </c>
      <c r="H185" s="528" t="e">
        <f t="shared" si="124"/>
        <v>#REF!</v>
      </c>
      <c r="I185" s="529" t="e">
        <f t="shared" si="125"/>
        <v>#REF!</v>
      </c>
      <c r="J185" s="528">
        <f t="shared" si="126"/>
        <v>820.71039999995264</v>
      </c>
      <c r="K185" s="529">
        <f t="shared" si="127"/>
        <v>9.0343366887796553E-3</v>
      </c>
      <c r="L185" s="527" t="e">
        <f>E185+'апрель 2013 (по бухг)'!L185</f>
        <v>#REF!</v>
      </c>
      <c r="M185" s="527" t="e">
        <f>F185+'апрель 2013 (по бухг)'!M185</f>
        <v>#REF!</v>
      </c>
      <c r="N185" s="527" t="e">
        <f>G185+'апрель 2013 (по бухг)'!N185</f>
        <v>#REF!</v>
      </c>
      <c r="O185" s="966" t="e">
        <f t="shared" si="96"/>
        <v>#REF!</v>
      </c>
      <c r="P185" s="967" t="e">
        <f t="shared" si="97"/>
        <v>#REF!</v>
      </c>
      <c r="Q185" s="966" t="e">
        <f t="shared" si="98"/>
        <v>#REF!</v>
      </c>
      <c r="R185" s="968" t="e">
        <f t="shared" si="99"/>
        <v>#REF!</v>
      </c>
    </row>
    <row r="186" spans="1:18" hidden="1">
      <c r="B186" s="2" t="s">
        <v>35</v>
      </c>
      <c r="E186" s="16">
        <f>E176-E177</f>
        <v>91184.710600000006</v>
      </c>
      <c r="F186" s="16" t="e">
        <f>F176-F177</f>
        <v>#REF!</v>
      </c>
      <c r="G186" s="16">
        <f>G176-G177</f>
        <v>92192.268999999971</v>
      </c>
      <c r="L186" s="16" t="e">
        <f>L176-L177</f>
        <v>#REF!</v>
      </c>
      <c r="M186" s="16" t="e">
        <f>M176-M177</f>
        <v>#REF!</v>
      </c>
      <c r="N186" s="16" t="e">
        <f>N176-N177</f>
        <v>#REF!</v>
      </c>
    </row>
    <row r="187" spans="1:18" hidden="1">
      <c r="E187" s="14">
        <f>E183-E186</f>
        <v>0</v>
      </c>
      <c r="F187" s="14" t="e">
        <f>F183-F186</f>
        <v>#REF!</v>
      </c>
      <c r="G187" s="14">
        <f>G183-G186</f>
        <v>0</v>
      </c>
      <c r="L187" s="14" t="e">
        <f>L183-L186</f>
        <v>#REF!</v>
      </c>
      <c r="M187" s="14" t="e">
        <f>M183-M186</f>
        <v>#REF!</v>
      </c>
      <c r="N187" s="14" t="e">
        <f>N183-N186</f>
        <v>#REF!</v>
      </c>
    </row>
    <row r="188" spans="1:18" hidden="1"/>
    <row r="189" spans="1:18" hidden="1">
      <c r="G189" s="216">
        <v>10658.781000000001</v>
      </c>
    </row>
    <row r="190" spans="1:18" hidden="1">
      <c r="B190" s="489"/>
      <c r="G190" s="155">
        <f>G177-G189</f>
        <v>1471.8829999999998</v>
      </c>
    </row>
    <row r="191" spans="1:18" hidden="1">
      <c r="B191" s="489"/>
      <c r="G191" s="155"/>
    </row>
    <row r="192" spans="1:18" hidden="1">
      <c r="B192" s="489"/>
    </row>
    <row r="193" spans="2:14" hidden="1">
      <c r="B193" s="489"/>
    </row>
    <row r="194" spans="2:14" hidden="1">
      <c r="B194" s="489"/>
    </row>
    <row r="195" spans="2:14" hidden="1">
      <c r="B195" s="489"/>
    </row>
    <row r="196" spans="2:14" hidden="1">
      <c r="B196" s="489"/>
    </row>
    <row r="197" spans="2:14">
      <c r="B197" s="489"/>
      <c r="E197" s="216"/>
      <c r="F197" s="155"/>
      <c r="G197" s="216"/>
      <c r="N197" s="216" t="e">
        <f>G176+'апрель 2013 (по бухг)'!N193</f>
        <v>#REF!</v>
      </c>
    </row>
    <row r="198" spans="2:14">
      <c r="F198" s="155"/>
      <c r="G198" s="155"/>
    </row>
    <row r="199" spans="2:14">
      <c r="G199" s="952">
        <v>650.596</v>
      </c>
    </row>
    <row r="200" spans="2:14">
      <c r="E200" s="216" t="e">
        <f>E185+'01-2021'!#REF!+'Февраль 2013'!E185+'Март 2013'!E185+'апрель 2013 (по бухг)'!E185</f>
        <v>#REF!</v>
      </c>
      <c r="F200" s="216" t="e">
        <f>F185+'01-2021'!#REF!+'Февраль 2013'!F185+'Март 2013'!F185+'апрель 2013 (по бухг)'!F185</f>
        <v>#REF!</v>
      </c>
      <c r="G200" s="216" t="e">
        <f>G185+'01-2021'!#REF!+'Февраль 2013'!G185+'Март 2013'!G185+'апрель 2013 (по бухг)'!G185</f>
        <v>#REF!</v>
      </c>
    </row>
    <row r="201" spans="2:14">
      <c r="E201" s="216" t="e">
        <f>E200-L185</f>
        <v>#REF!</v>
      </c>
      <c r="F201" s="216" t="e">
        <f>F200-M185</f>
        <v>#REF!</v>
      </c>
      <c r="G201" s="216" t="e">
        <f>G200-N185</f>
        <v>#REF!</v>
      </c>
    </row>
    <row r="202" spans="2:14">
      <c r="G202" s="1015" t="e">
        <f>G200-G201</f>
        <v>#REF!</v>
      </c>
    </row>
    <row r="206" spans="2:14">
      <c r="F206" s="216"/>
      <c r="G206" s="216"/>
      <c r="H206" s="575"/>
    </row>
    <row r="207" spans="2:14">
      <c r="F207" s="216"/>
      <c r="G207" s="216"/>
      <c r="H207" s="575"/>
    </row>
    <row r="208" spans="2:14">
      <c r="F208" s="216"/>
      <c r="G208" s="216"/>
      <c r="H208" s="575"/>
    </row>
    <row r="209" spans="6:8">
      <c r="F209" s="216"/>
      <c r="G209" s="216"/>
      <c r="H209" s="575"/>
    </row>
    <row r="210" spans="6:8">
      <c r="F210" s="216"/>
      <c r="G210" s="216"/>
      <c r="H210" s="575"/>
    </row>
    <row r="211" spans="6:8">
      <c r="F211" s="216"/>
      <c r="G211" s="216"/>
      <c r="H211" s="575"/>
    </row>
    <row r="212" spans="6:8">
      <c r="F212" s="216"/>
      <c r="G212" s="216"/>
      <c r="H212" s="575"/>
    </row>
    <row r="213" spans="6:8">
      <c r="F213" s="216"/>
      <c r="G213" s="216"/>
      <c r="H213" s="575"/>
    </row>
    <row r="214" spans="6:8">
      <c r="F214" s="216"/>
      <c r="G214" s="216"/>
      <c r="H214" s="575"/>
    </row>
    <row r="215" spans="6:8">
      <c r="F215" s="216"/>
      <c r="G215" s="216"/>
      <c r="H215" s="575"/>
    </row>
    <row r="216" spans="6:8">
      <c r="F216" s="216"/>
      <c r="G216" s="216"/>
      <c r="H216" s="575"/>
    </row>
    <row r="217" spans="6:8">
      <c r="F217" s="216"/>
      <c r="G217" s="216"/>
      <c r="H217" s="575"/>
    </row>
    <row r="218" spans="6:8">
      <c r="F218" s="216"/>
      <c r="G218" s="216"/>
      <c r="H218" s="575"/>
    </row>
    <row r="219" spans="6:8">
      <c r="F219" s="216"/>
      <c r="G219" s="216"/>
      <c r="H219" s="575"/>
    </row>
    <row r="220" spans="6:8">
      <c r="F220" s="216"/>
      <c r="G220" s="216"/>
      <c r="H220" s="575"/>
    </row>
    <row r="221" spans="6:8">
      <c r="F221" s="216"/>
      <c r="G221" s="216"/>
      <c r="H221" s="575"/>
    </row>
    <row r="222" spans="6:8">
      <c r="F222" s="216"/>
      <c r="G222" s="216"/>
      <c r="H222" s="575"/>
    </row>
  </sheetData>
  <mergeCells count="99">
    <mergeCell ref="B1:I1"/>
    <mergeCell ref="C67:C68"/>
    <mergeCell ref="C87:C88"/>
    <mergeCell ref="C57:C58"/>
    <mergeCell ref="E2:K2"/>
    <mergeCell ref="B6:B15"/>
    <mergeCell ref="C69:C70"/>
    <mergeCell ref="C71:C72"/>
    <mergeCell ref="C81:C82"/>
    <mergeCell ref="L2:R2"/>
    <mergeCell ref="O3:P3"/>
    <mergeCell ref="H3:I3"/>
    <mergeCell ref="J3:K3"/>
    <mergeCell ref="Q3:R3"/>
    <mergeCell ref="C171:C172"/>
    <mergeCell ref="C149:C150"/>
    <mergeCell ref="C151:C152"/>
    <mergeCell ref="C89:C90"/>
    <mergeCell ref="C91:C92"/>
    <mergeCell ref="C121:C122"/>
    <mergeCell ref="C157:C158"/>
    <mergeCell ref="C159:C160"/>
    <mergeCell ref="C161:C162"/>
    <mergeCell ref="C129:C130"/>
    <mergeCell ref="C131:C132"/>
    <mergeCell ref="C137:C138"/>
    <mergeCell ref="C147:C148"/>
    <mergeCell ref="C97:C98"/>
    <mergeCell ref="C99:C100"/>
    <mergeCell ref="C101:C102"/>
    <mergeCell ref="C139:C140"/>
    <mergeCell ref="C141:C142"/>
    <mergeCell ref="D2:D4"/>
    <mergeCell ref="C7:C8"/>
    <mergeCell ref="C9:C10"/>
    <mergeCell ref="C11:C12"/>
    <mergeCell ref="C41:C42"/>
    <mergeCell ref="C37:C38"/>
    <mergeCell ref="C31:C32"/>
    <mergeCell ref="C39:C40"/>
    <mergeCell ref="C47:C48"/>
    <mergeCell ref="C49:C50"/>
    <mergeCell ref="C51:C52"/>
    <mergeCell ref="C111:C112"/>
    <mergeCell ref="C107:C108"/>
    <mergeCell ref="C109:C110"/>
    <mergeCell ref="A2:A4"/>
    <mergeCell ref="B2:B4"/>
    <mergeCell ref="C17:C18"/>
    <mergeCell ref="C19:C20"/>
    <mergeCell ref="C21:C22"/>
    <mergeCell ref="A6:A15"/>
    <mergeCell ref="A46:A55"/>
    <mergeCell ref="B46:B55"/>
    <mergeCell ref="C27:C28"/>
    <mergeCell ref="C181:C182"/>
    <mergeCell ref="C179:C180"/>
    <mergeCell ref="C177:C178"/>
    <mergeCell ref="C169:C170"/>
    <mergeCell ref="C167:C168"/>
    <mergeCell ref="C127:C128"/>
    <mergeCell ref="C79:C80"/>
    <mergeCell ref="C77:C78"/>
    <mergeCell ref="C59:C60"/>
    <mergeCell ref="C61:C62"/>
    <mergeCell ref="C29:C30"/>
    <mergeCell ref="C117:C118"/>
    <mergeCell ref="C119:C120"/>
    <mergeCell ref="A26:A35"/>
    <mergeCell ref="B26:B35"/>
    <mergeCell ref="A16:A25"/>
    <mergeCell ref="B16:B25"/>
    <mergeCell ref="A36:A45"/>
    <mergeCell ref="B36:B45"/>
    <mergeCell ref="A86:A95"/>
    <mergeCell ref="B86:B95"/>
    <mergeCell ref="A96:A105"/>
    <mergeCell ref="B96:B105"/>
    <mergeCell ref="A106:A115"/>
    <mergeCell ref="B106:B115"/>
    <mergeCell ref="A56:A65"/>
    <mergeCell ref="B56:B65"/>
    <mergeCell ref="A66:A75"/>
    <mergeCell ref="B66:B75"/>
    <mergeCell ref="A76:A85"/>
    <mergeCell ref="B76:B85"/>
    <mergeCell ref="A166:A175"/>
    <mergeCell ref="B166:B175"/>
    <mergeCell ref="A176:B185"/>
    <mergeCell ref="A116:A125"/>
    <mergeCell ref="B116:B125"/>
    <mergeCell ref="A126:A135"/>
    <mergeCell ref="B126:B135"/>
    <mergeCell ref="A156:A165"/>
    <mergeCell ref="B156:B165"/>
    <mergeCell ref="A136:A145"/>
    <mergeCell ref="B136:B145"/>
    <mergeCell ref="A146:A155"/>
    <mergeCell ref="B146:B155"/>
  </mergeCells>
  <phoneticPr fontId="23" type="noConversion"/>
  <printOptions horizontalCentered="1"/>
  <pageMargins left="0.39370078740157483" right="0.39370078740157483" top="0.78740157480314965" bottom="0.39370078740157483" header="0.31496062992125984" footer="0.31496062992125984"/>
  <pageSetup paperSize="8" scale="65" orientation="landscape" horizontalDpi="180" verticalDpi="180" r:id="rId1"/>
  <headerFooter alignWithMargins="0">
    <oddFooter>&amp;R&amp;N</oddFooter>
  </headerFooter>
  <rowBreaks count="2" manualBreakCount="2">
    <brk id="85" max="16383" man="1"/>
    <brk id="165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154"/>
  <sheetViews>
    <sheetView view="pageBreakPreview" zoomScale="70" zoomScaleSheetLayoutView="70" workbookViewId="0">
      <pane xSplit="3" ySplit="4" topLeftCell="D63" activePane="bottomRight" state="frozen"/>
      <selection activeCell="A13" sqref="A13:XFD148"/>
      <selection pane="topRight" activeCell="A13" sqref="A13:XFD148"/>
      <selection pane="bottomLeft" activeCell="A13" sqref="A13:XFD148"/>
      <selection pane="bottomRight" activeCell="G85" sqref="G85"/>
    </sheetView>
  </sheetViews>
  <sheetFormatPr defaultRowHeight="18.75"/>
  <cols>
    <col min="1" max="1" width="27.42578125" style="209" customWidth="1"/>
    <col min="2" max="2" width="27.42578125" style="188" customWidth="1"/>
    <col min="3" max="3" width="28.28515625" style="6" customWidth="1"/>
    <col min="4" max="4" width="19" style="6" customWidth="1"/>
    <col min="5" max="5" width="16.5703125" style="6" customWidth="1"/>
    <col min="6" max="6" width="15" style="6" customWidth="1"/>
    <col min="7" max="7" width="18.5703125" style="6" customWidth="1"/>
    <col min="8" max="8" width="14" style="80" customWidth="1"/>
    <col min="9" max="9" width="14.28515625" style="80" customWidth="1"/>
    <col min="10" max="10" width="13.140625" style="80" customWidth="1"/>
    <col min="11" max="11" width="15" style="80" customWidth="1"/>
    <col min="12" max="12" width="16.5703125" style="6" customWidth="1"/>
    <col min="13" max="13" width="15" style="156" customWidth="1"/>
    <col min="14" max="14" width="16.5703125" style="156" customWidth="1"/>
    <col min="15" max="15" width="14" style="157" customWidth="1"/>
    <col min="16" max="16" width="14.28515625" style="157" customWidth="1"/>
    <col min="17" max="17" width="13.140625" style="157" customWidth="1"/>
    <col min="18" max="18" width="13.28515625" style="157" customWidth="1"/>
  </cols>
  <sheetData>
    <row r="1" spans="1:18" ht="32.25" customHeight="1" thickBot="1">
      <c r="B1" s="1384" t="s">
        <v>55</v>
      </c>
      <c r="C1" s="1384"/>
      <c r="D1" s="1384"/>
    </row>
    <row r="2" spans="1:18" thickTop="1">
      <c r="A2" s="1385" t="s">
        <v>30</v>
      </c>
      <c r="B2" s="1388" t="s">
        <v>29</v>
      </c>
      <c r="C2" s="1304" t="s">
        <v>27</v>
      </c>
      <c r="D2" s="1304" t="s">
        <v>28</v>
      </c>
      <c r="E2" s="1383" t="s">
        <v>48</v>
      </c>
      <c r="F2" s="1383"/>
      <c r="G2" s="1383"/>
      <c r="H2" s="1383"/>
      <c r="I2" s="1383"/>
      <c r="J2" s="1383"/>
      <c r="K2" s="1383"/>
      <c r="L2" s="210" t="s">
        <v>43</v>
      </c>
      <c r="M2" s="219"/>
      <c r="N2" s="219"/>
      <c r="O2" s="219"/>
      <c r="P2" s="219"/>
      <c r="Q2" s="219"/>
      <c r="R2" s="220"/>
    </row>
    <row r="3" spans="1:18" ht="43.5" customHeight="1">
      <c r="A3" s="1386" t="s">
        <v>30</v>
      </c>
      <c r="B3" s="1389" t="s">
        <v>29</v>
      </c>
      <c r="C3" s="1305" t="s">
        <v>27</v>
      </c>
      <c r="D3" s="1305" t="s">
        <v>28</v>
      </c>
      <c r="E3" s="223" t="s">
        <v>0</v>
      </c>
      <c r="F3" s="223" t="s">
        <v>1</v>
      </c>
      <c r="G3" s="223" t="s">
        <v>2</v>
      </c>
      <c r="H3" s="1302" t="s">
        <v>3</v>
      </c>
      <c r="I3" s="1302"/>
      <c r="J3" s="1302" t="s">
        <v>4</v>
      </c>
      <c r="K3" s="1303"/>
      <c r="L3" s="224" t="s">
        <v>0</v>
      </c>
      <c r="M3" s="224" t="s">
        <v>1</v>
      </c>
      <c r="N3" s="224" t="s">
        <v>2</v>
      </c>
      <c r="O3" s="221" t="s">
        <v>3</v>
      </c>
      <c r="P3" s="221"/>
      <c r="Q3" s="221" t="s">
        <v>4</v>
      </c>
      <c r="R3" s="222"/>
    </row>
    <row r="4" spans="1:18" ht="22.5" customHeight="1" thickBot="1">
      <c r="A4" s="1387"/>
      <c r="B4" s="1390"/>
      <c r="C4" s="1391"/>
      <c r="D4" s="1391"/>
      <c r="E4" s="224" t="s">
        <v>14</v>
      </c>
      <c r="F4" s="224" t="s">
        <v>14</v>
      </c>
      <c r="G4" s="224" t="s">
        <v>14</v>
      </c>
      <c r="H4" s="221" t="s">
        <v>14</v>
      </c>
      <c r="I4" s="221" t="s">
        <v>26</v>
      </c>
      <c r="J4" s="221" t="s">
        <v>14</v>
      </c>
      <c r="K4" s="222" t="s">
        <v>26</v>
      </c>
      <c r="L4" s="224" t="s">
        <v>14</v>
      </c>
      <c r="M4" s="158" t="s">
        <v>14</v>
      </c>
      <c r="N4" s="158" t="s">
        <v>14</v>
      </c>
      <c r="O4" s="159" t="s">
        <v>14</v>
      </c>
      <c r="P4" s="159" t="s">
        <v>26</v>
      </c>
      <c r="Q4" s="159" t="s">
        <v>14</v>
      </c>
      <c r="R4" s="160" t="s">
        <v>26</v>
      </c>
    </row>
    <row r="5" spans="1:18" s="151" customFormat="1" ht="30" customHeight="1" thickTop="1">
      <c r="A5" s="1370">
        <v>1</v>
      </c>
      <c r="B5" s="1373" t="s">
        <v>13</v>
      </c>
      <c r="C5" s="225" t="s">
        <v>19</v>
      </c>
      <c r="D5" s="225" t="s">
        <v>14</v>
      </c>
      <c r="E5" s="189">
        <v>57013.932999999997</v>
      </c>
      <c r="F5" s="189">
        <v>58476.155015694399</v>
      </c>
      <c r="G5" s="190">
        <v>57610.361000000041</v>
      </c>
      <c r="H5" s="181">
        <f>G5-F5</f>
        <v>-865.79401569435868</v>
      </c>
      <c r="I5" s="182">
        <f>IF(F5=0," ",H5/F5)</f>
        <v>-1.4805932699610438E-2</v>
      </c>
      <c r="J5" s="181">
        <f>G5-E5</f>
        <v>596.42800000004354</v>
      </c>
      <c r="K5" s="191">
        <f>IF(E5=0," ",J5/E5)</f>
        <v>1.0461092028154654E-2</v>
      </c>
      <c r="L5" s="192" t="e">
        <f>E5+октябрь!L6</f>
        <v>#REF!</v>
      </c>
      <c r="M5" s="193" t="e">
        <f>F5+октябрь!M6</f>
        <v>#REF!</v>
      </c>
      <c r="N5" s="193" t="e">
        <f>G5+октябрь!N6</f>
        <v>#REF!</v>
      </c>
      <c r="O5" s="181" t="e">
        <f>N5-M5</f>
        <v>#REF!</v>
      </c>
      <c r="P5" s="182" t="e">
        <f>IF(M5=0," ",O5/M5)</f>
        <v>#REF!</v>
      </c>
      <c r="Q5" s="181" t="e">
        <f>N5-L5</f>
        <v>#REF!</v>
      </c>
      <c r="R5" s="186" t="e">
        <f>IF(L5=0," ",Q5/L5)</f>
        <v>#REF!</v>
      </c>
    </row>
    <row r="6" spans="1:18" s="151" customFormat="1" ht="30" customHeight="1">
      <c r="A6" s="1370"/>
      <c r="B6" s="1373"/>
      <c r="C6" s="1381" t="s">
        <v>15</v>
      </c>
      <c r="D6" s="152" t="s">
        <v>14</v>
      </c>
      <c r="E6" s="194">
        <v>7209.4030000000002</v>
      </c>
      <c r="F6" s="194">
        <v>8208.8192749999998</v>
      </c>
      <c r="G6" s="194">
        <v>7754.37</v>
      </c>
      <c r="H6" s="162">
        <f t="shared" ref="H6:H13" si="0">G6-F6</f>
        <v>-454.44927499999994</v>
      </c>
      <c r="I6" s="163">
        <f t="shared" ref="I6:I13" si="1">IF(F6=0," ",H6/F6)</f>
        <v>-5.5361101246805065E-2</v>
      </c>
      <c r="J6" s="162">
        <f>G6-E6</f>
        <v>544.96699999999964</v>
      </c>
      <c r="K6" s="164">
        <f>IF(E6=0," ",J6/E6)</f>
        <v>7.5591141180483268E-2</v>
      </c>
      <c r="L6" s="165" t="e">
        <f>E6+октябрь!L7</f>
        <v>#REF!</v>
      </c>
      <c r="M6" s="166" t="e">
        <f>F6+октябрь!M7</f>
        <v>#REF!</v>
      </c>
      <c r="N6" s="166" t="e">
        <f>G6+октябрь!N7</f>
        <v>#REF!</v>
      </c>
      <c r="O6" s="162" t="e">
        <f>N6-M6</f>
        <v>#REF!</v>
      </c>
      <c r="P6" s="163" t="e">
        <f>IF(M6=0," ",O6/M6)</f>
        <v>#REF!</v>
      </c>
      <c r="Q6" s="162" t="e">
        <f>N6-L6</f>
        <v>#REF!</v>
      </c>
      <c r="R6" s="167" t="e">
        <f>IF(L6=0," ",Q6/L6)</f>
        <v>#REF!</v>
      </c>
    </row>
    <row r="7" spans="1:18" s="151" customFormat="1" ht="30" customHeight="1">
      <c r="A7" s="1370"/>
      <c r="B7" s="1373"/>
      <c r="C7" s="1382"/>
      <c r="D7" s="152" t="s">
        <v>16</v>
      </c>
      <c r="E7" s="195">
        <f>E6/E5</f>
        <v>0.12644984516328667</v>
      </c>
      <c r="F7" s="195">
        <f>F6/F5</f>
        <v>0.14037891637705724</v>
      </c>
      <c r="G7" s="195">
        <f>G6/G5</f>
        <v>0.13460026747619225</v>
      </c>
      <c r="H7" s="171"/>
      <c r="I7" s="196">
        <f>G7-F7</f>
        <v>-5.7786489008649911E-3</v>
      </c>
      <c r="J7" s="162"/>
      <c r="K7" s="197">
        <f>G7-E7</f>
        <v>8.1504223129055808E-3</v>
      </c>
      <c r="L7" s="170" t="e">
        <f>L6/L5</f>
        <v>#REF!</v>
      </c>
      <c r="M7" s="168" t="e">
        <f>M6/M5</f>
        <v>#REF!</v>
      </c>
      <c r="N7" s="168" t="e">
        <f>N6/N5</f>
        <v>#REF!</v>
      </c>
      <c r="O7" s="171"/>
      <c r="P7" s="163" t="e">
        <f>N7-M7</f>
        <v>#REF!</v>
      </c>
      <c r="Q7" s="162"/>
      <c r="R7" s="167" t="e">
        <f>N7-L7</f>
        <v>#REF!</v>
      </c>
    </row>
    <row r="8" spans="1:18" s="151" customFormat="1" ht="30" hidden="1" customHeight="1">
      <c r="A8" s="1370"/>
      <c r="B8" s="1373"/>
      <c r="C8" s="1381" t="s">
        <v>17</v>
      </c>
      <c r="D8" s="152" t="s">
        <v>14</v>
      </c>
      <c r="E8" s="161">
        <v>7238.4610000000002</v>
      </c>
      <c r="F8" s="161">
        <v>7947.6102949788228</v>
      </c>
      <c r="G8" s="161">
        <v>7947.61</v>
      </c>
      <c r="H8" s="162">
        <f t="shared" si="0"/>
        <v>-2.9497882314899471E-4</v>
      </c>
      <c r="I8" s="163">
        <f t="shared" si="1"/>
        <v>-3.711541107335846E-8</v>
      </c>
      <c r="J8" s="162">
        <f>G8-E8</f>
        <v>709.14899999999943</v>
      </c>
      <c r="K8" s="164">
        <f>IF(E8=0," ",J8/E8)</f>
        <v>9.796958220815162E-2</v>
      </c>
      <c r="L8" s="165" t="e">
        <f>E8+октябрь!L9</f>
        <v>#REF!</v>
      </c>
      <c r="M8" s="166" t="e">
        <f>F8+октябрь!M9</f>
        <v>#REF!</v>
      </c>
      <c r="N8" s="166" t="e">
        <f>G8+октябрь!N9</f>
        <v>#REF!</v>
      </c>
      <c r="O8" s="162" t="e">
        <f>N8-M8</f>
        <v>#REF!</v>
      </c>
      <c r="P8" s="163" t="e">
        <f>IF(M8=0," ",O8/M8)</f>
        <v>#REF!</v>
      </c>
      <c r="Q8" s="162" t="e">
        <f>N8-L8</f>
        <v>#REF!</v>
      </c>
      <c r="R8" s="167" t="e">
        <f>IF(L8=0," ",Q8/L8)</f>
        <v>#REF!</v>
      </c>
    </row>
    <row r="9" spans="1:18" s="151" customFormat="1" ht="30" hidden="1" customHeight="1">
      <c r="A9" s="1370"/>
      <c r="B9" s="1373"/>
      <c r="C9" s="1382"/>
      <c r="D9" s="152" t="s">
        <v>16</v>
      </c>
      <c r="E9" s="168">
        <f>E8/E5</f>
        <v>0.12695951005520004</v>
      </c>
      <c r="F9" s="168">
        <f>F8/F5</f>
        <v>0.13591198485683209</v>
      </c>
      <c r="G9" s="168">
        <f>G8/G5</f>
        <v>0.13795452522854343</v>
      </c>
      <c r="H9" s="162"/>
      <c r="I9" s="163"/>
      <c r="J9" s="162"/>
      <c r="K9" s="164"/>
      <c r="L9" s="170" t="e">
        <f>L8/L5</f>
        <v>#REF!</v>
      </c>
      <c r="M9" s="168" t="e">
        <f>M8/M5</f>
        <v>#REF!</v>
      </c>
      <c r="N9" s="168" t="e">
        <f>N8/N5</f>
        <v>#REF!</v>
      </c>
      <c r="O9" s="162"/>
      <c r="P9" s="163"/>
      <c r="Q9" s="162"/>
      <c r="R9" s="167"/>
    </row>
    <row r="10" spans="1:18" s="151" customFormat="1" ht="30" hidden="1" customHeight="1">
      <c r="A10" s="1370"/>
      <c r="B10" s="1373"/>
      <c r="C10" s="1381" t="s">
        <v>18</v>
      </c>
      <c r="D10" s="152" t="s">
        <v>14</v>
      </c>
      <c r="E10" s="161">
        <v>-29.057999999999993</v>
      </c>
      <c r="F10" s="161">
        <v>261.20898002117701</v>
      </c>
      <c r="G10" s="161">
        <v>261.20927500000016</v>
      </c>
      <c r="H10" s="162">
        <f t="shared" si="0"/>
        <v>2.9497882314899471E-4</v>
      </c>
      <c r="I10" s="163">
        <f t="shared" si="1"/>
        <v>1.1292828566808074E-6</v>
      </c>
      <c r="J10" s="162">
        <f>G10-E10</f>
        <v>290.26727500000015</v>
      </c>
      <c r="K10" s="164">
        <f>IF(E10=0," ",J10/E10)</f>
        <v>-9.9892379035033461</v>
      </c>
      <c r="L10" s="165" t="e">
        <f>E10+октябрь!L11</f>
        <v>#REF!</v>
      </c>
      <c r="M10" s="166" t="e">
        <f>F10+октябрь!M11</f>
        <v>#REF!</v>
      </c>
      <c r="N10" s="166" t="e">
        <f>G10+октябрь!N11</f>
        <v>#REF!</v>
      </c>
      <c r="O10" s="162" t="e">
        <f>N10-M10</f>
        <v>#REF!</v>
      </c>
      <c r="P10" s="163" t="e">
        <f>IF(M10=0," ",O10/M10)</f>
        <v>#REF!</v>
      </c>
      <c r="Q10" s="162" t="e">
        <f>N10-L10</f>
        <v>#REF!</v>
      </c>
      <c r="R10" s="167" t="e">
        <f>IF(L10=0," ",Q10/L10)</f>
        <v>#REF!</v>
      </c>
    </row>
    <row r="11" spans="1:18" s="151" customFormat="1" ht="30" hidden="1" customHeight="1">
      <c r="A11" s="1370"/>
      <c r="B11" s="1373"/>
      <c r="C11" s="1382"/>
      <c r="D11" s="152" t="s">
        <v>16</v>
      </c>
      <c r="E11" s="168">
        <v>-5.1000446293395386E-4</v>
      </c>
      <c r="F11" s="168">
        <v>4.4669315202251446E-3</v>
      </c>
      <c r="G11" s="168">
        <v>4.4669365646543323E-3</v>
      </c>
      <c r="H11" s="162"/>
      <c r="I11" s="163"/>
      <c r="J11" s="162"/>
      <c r="K11" s="164"/>
      <c r="L11" s="170" t="e">
        <f>L10/L5</f>
        <v>#REF!</v>
      </c>
      <c r="M11" s="168" t="e">
        <f>M10/M5</f>
        <v>#REF!</v>
      </c>
      <c r="N11" s="168" t="e">
        <f>N10/N5</f>
        <v>#REF!</v>
      </c>
      <c r="O11" s="162"/>
      <c r="P11" s="163"/>
      <c r="Q11" s="162"/>
      <c r="R11" s="167"/>
    </row>
    <row r="12" spans="1:18" s="151" customFormat="1" ht="30" customHeight="1" thickBot="1">
      <c r="A12" s="1371"/>
      <c r="B12" s="1374"/>
      <c r="C12" s="153" t="s">
        <v>20</v>
      </c>
      <c r="D12" s="153" t="s">
        <v>14</v>
      </c>
      <c r="E12" s="172">
        <f>E5-E6</f>
        <v>49804.53</v>
      </c>
      <c r="F12" s="172">
        <f>F5-F6</f>
        <v>50267.335740694398</v>
      </c>
      <c r="G12" s="172">
        <f>G5-G6</f>
        <v>49855.991000000038</v>
      </c>
      <c r="H12" s="173">
        <f t="shared" si="0"/>
        <v>-411.34474069435964</v>
      </c>
      <c r="I12" s="174">
        <f t="shared" si="1"/>
        <v>-8.1831418879308466E-3</v>
      </c>
      <c r="J12" s="175">
        <f>G12-E12</f>
        <v>51.461000000039348</v>
      </c>
      <c r="K12" s="176">
        <f>IF(E12=0," ",J12/E12)</f>
        <v>1.0332594243945149E-3</v>
      </c>
      <c r="L12" s="177" t="e">
        <f>L5-L6</f>
        <v>#REF!</v>
      </c>
      <c r="M12" s="172" t="e">
        <f>M5-M6</f>
        <v>#REF!</v>
      </c>
      <c r="N12" s="172" t="e">
        <f>N5-N6</f>
        <v>#REF!</v>
      </c>
      <c r="O12" s="173" t="e">
        <f>N12-M12</f>
        <v>#REF!</v>
      </c>
      <c r="P12" s="174" t="e">
        <f>IF(M12=0," ",O12/M12)</f>
        <v>#REF!</v>
      </c>
      <c r="Q12" s="175" t="e">
        <f>N12-L12</f>
        <v>#REF!</v>
      </c>
      <c r="R12" s="178" t="e">
        <f>IF(L12=0," ",Q12/L12)</f>
        <v>#REF!</v>
      </c>
    </row>
    <row r="13" spans="1:18" s="151" customFormat="1" ht="30" customHeight="1" thickTop="1">
      <c r="A13" s="1369">
        <v>2</v>
      </c>
      <c r="B13" s="1372" t="s">
        <v>5</v>
      </c>
      <c r="C13" s="154" t="s">
        <v>19</v>
      </c>
      <c r="D13" s="154" t="s">
        <v>14</v>
      </c>
      <c r="E13" s="179">
        <v>10406.264999999999</v>
      </c>
      <c r="F13" s="179">
        <v>10499.733125050578</v>
      </c>
      <c r="G13" s="180">
        <v>10368.374</v>
      </c>
      <c r="H13" s="181">
        <f t="shared" si="0"/>
        <v>-131.35912505057786</v>
      </c>
      <c r="I13" s="182">
        <f t="shared" si="1"/>
        <v>-1.2510710842466778E-2</v>
      </c>
      <c r="J13" s="181">
        <f>G13-E13</f>
        <v>-37.890999999999622</v>
      </c>
      <c r="K13" s="183">
        <f>IF(E13=0," ",J13/E13)</f>
        <v>-3.6411719286410277E-3</v>
      </c>
      <c r="L13" s="184" t="e">
        <f>E13+октябрь!L16</f>
        <v>#REF!</v>
      </c>
      <c r="M13" s="185" t="e">
        <f>F13+октябрь!M16</f>
        <v>#REF!</v>
      </c>
      <c r="N13" s="185" t="e">
        <f>G13+октябрь!N16</f>
        <v>#REF!</v>
      </c>
      <c r="O13" s="181" t="e">
        <f t="shared" ref="O13:O14" si="2">N13-M13</f>
        <v>#REF!</v>
      </c>
      <c r="P13" s="182" t="e">
        <f t="shared" ref="P13:P14" si="3">IF(M13=0," ",O13/M13)</f>
        <v>#REF!</v>
      </c>
      <c r="Q13" s="181" t="e">
        <f t="shared" ref="Q13:Q14" si="4">N13-L13</f>
        <v>#REF!</v>
      </c>
      <c r="R13" s="186" t="e">
        <f t="shared" ref="R13:R14" si="5">IF(L13=0," ",Q13/L13)</f>
        <v>#REF!</v>
      </c>
    </row>
    <row r="14" spans="1:18" s="151" customFormat="1" ht="30" customHeight="1">
      <c r="A14" s="1370"/>
      <c r="B14" s="1373"/>
      <c r="C14" s="1381" t="s">
        <v>15</v>
      </c>
      <c r="D14" s="152" t="s">
        <v>14</v>
      </c>
      <c r="E14" s="161">
        <v>2509.384</v>
      </c>
      <c r="F14" s="161">
        <v>2524.3481719554024</v>
      </c>
      <c r="G14" s="161">
        <v>2497.6489999999999</v>
      </c>
      <c r="H14" s="162">
        <f>G14-F14</f>
        <v>-26.699171955402562</v>
      </c>
      <c r="I14" s="163">
        <f>IF(F14=0," ",H14/F14)</f>
        <v>-1.0576659849073409E-2</v>
      </c>
      <c r="J14" s="162">
        <f>G14-E14</f>
        <v>-11.735000000000127</v>
      </c>
      <c r="K14" s="164">
        <f>IF(E14=0," ",J14/E14)</f>
        <v>-4.676446490453485E-3</v>
      </c>
      <c r="L14" s="165" t="e">
        <f>E14+октябрь!L17</f>
        <v>#REF!</v>
      </c>
      <c r="M14" s="166" t="e">
        <f>F14+октябрь!M17</f>
        <v>#REF!</v>
      </c>
      <c r="N14" s="166" t="e">
        <f>G14+октябрь!N17</f>
        <v>#REF!</v>
      </c>
      <c r="O14" s="162" t="e">
        <f t="shared" si="2"/>
        <v>#REF!</v>
      </c>
      <c r="P14" s="163" t="e">
        <f t="shared" si="3"/>
        <v>#REF!</v>
      </c>
      <c r="Q14" s="162" t="e">
        <f t="shared" si="4"/>
        <v>#REF!</v>
      </c>
      <c r="R14" s="167" t="e">
        <f t="shared" si="5"/>
        <v>#REF!</v>
      </c>
    </row>
    <row r="15" spans="1:18" s="151" customFormat="1" ht="30" customHeight="1">
      <c r="A15" s="1370"/>
      <c r="B15" s="1373"/>
      <c r="C15" s="1382"/>
      <c r="D15" s="152" t="s">
        <v>16</v>
      </c>
      <c r="E15" s="168">
        <f>E14/E13</f>
        <v>0.24114165841442634</v>
      </c>
      <c r="F15" s="168">
        <f>F14/F13</f>
        <v>0.24042022229429214</v>
      </c>
      <c r="G15" s="168">
        <f>G14/G13</f>
        <v>0.24089109825706517</v>
      </c>
      <c r="H15" s="171"/>
      <c r="I15" s="163"/>
      <c r="J15" s="162"/>
      <c r="K15" s="163"/>
      <c r="L15" s="170" t="e">
        <f>L14/L13</f>
        <v>#REF!</v>
      </c>
      <c r="M15" s="168" t="e">
        <f>M14/M13</f>
        <v>#REF!</v>
      </c>
      <c r="N15" s="168" t="e">
        <f>N14/N13</f>
        <v>#REF!</v>
      </c>
      <c r="O15" s="171"/>
      <c r="P15" s="163" t="e">
        <f t="shared" ref="P15" si="6">N15-M15</f>
        <v>#REF!</v>
      </c>
      <c r="Q15" s="162"/>
      <c r="R15" s="167" t="e">
        <f t="shared" ref="R15" si="7">N15-L15</f>
        <v>#REF!</v>
      </c>
    </row>
    <row r="16" spans="1:18" s="151" customFormat="1" ht="30" hidden="1" customHeight="1">
      <c r="A16" s="1370"/>
      <c r="B16" s="1373"/>
      <c r="C16" s="1381" t="s">
        <v>17</v>
      </c>
      <c r="D16" s="152" t="s">
        <v>14</v>
      </c>
      <c r="E16" s="161">
        <v>2786.355</v>
      </c>
      <c r="F16" s="161">
        <v>2444.0220752141881</v>
      </c>
      <c r="G16" s="161">
        <v>2444.0219999999999</v>
      </c>
      <c r="H16" s="162">
        <f>G16-F16</f>
        <v>-7.521418820033432E-5</v>
      </c>
      <c r="I16" s="163">
        <f>IF(F16=0," ",H16/F16)</f>
        <v>-3.0774758118231292E-8</v>
      </c>
      <c r="J16" s="162">
        <f>G16-E16</f>
        <v>-342.33300000000008</v>
      </c>
      <c r="K16" s="164">
        <f>IF(E16=0," ",J16/E16)</f>
        <v>-0.12286051131316723</v>
      </c>
      <c r="L16" s="165" t="e">
        <f>E16+октябрь!L19</f>
        <v>#REF!</v>
      </c>
      <c r="M16" s="166" t="e">
        <f>F16+октябрь!M19</f>
        <v>#REF!</v>
      </c>
      <c r="N16" s="166" t="e">
        <f>G16+октябрь!N19</f>
        <v>#REF!</v>
      </c>
      <c r="O16" s="162" t="e">
        <f t="shared" ref="O16" si="8">N16-M16</f>
        <v>#REF!</v>
      </c>
      <c r="P16" s="163" t="e">
        <f t="shared" ref="P16" si="9">IF(M16=0," ",O16/M16)</f>
        <v>#REF!</v>
      </c>
      <c r="Q16" s="162" t="e">
        <f t="shared" ref="Q16" si="10">N16-L16</f>
        <v>#REF!</v>
      </c>
      <c r="R16" s="167" t="e">
        <f t="shared" ref="R16" si="11">IF(L16=0," ",Q16/L16)</f>
        <v>#REF!</v>
      </c>
    </row>
    <row r="17" spans="1:18" s="151" customFormat="1" ht="30" hidden="1" customHeight="1">
      <c r="A17" s="1370"/>
      <c r="B17" s="1373"/>
      <c r="C17" s="1382"/>
      <c r="D17" s="152" t="s">
        <v>16</v>
      </c>
      <c r="E17" s="168">
        <f>E16/E13</f>
        <v>0.26775745188115047</v>
      </c>
      <c r="F17" s="168">
        <f>F16/F13</f>
        <v>0.23276992339768782</v>
      </c>
      <c r="G17" s="168">
        <f>G16/G13</f>
        <v>0.23571892757726526</v>
      </c>
      <c r="H17" s="162"/>
      <c r="I17" s="163"/>
      <c r="J17" s="162"/>
      <c r="K17" s="164"/>
      <c r="L17" s="170" t="e">
        <f>L16/L13</f>
        <v>#REF!</v>
      </c>
      <c r="M17" s="168" t="e">
        <f>M16/M13</f>
        <v>#REF!</v>
      </c>
      <c r="N17" s="168" t="e">
        <f>N16/N13</f>
        <v>#REF!</v>
      </c>
      <c r="O17" s="162"/>
      <c r="P17" s="163"/>
      <c r="Q17" s="162"/>
      <c r="R17" s="167"/>
    </row>
    <row r="18" spans="1:18" s="151" customFormat="1" ht="30" hidden="1" customHeight="1">
      <c r="A18" s="1370"/>
      <c r="B18" s="1373"/>
      <c r="C18" s="1381" t="s">
        <v>18</v>
      </c>
      <c r="D18" s="152" t="s">
        <v>14</v>
      </c>
      <c r="E18" s="161">
        <v>-276.971</v>
      </c>
      <c r="F18" s="161">
        <v>80.326096741214315</v>
      </c>
      <c r="G18" s="161">
        <v>80.326171955402515</v>
      </c>
      <c r="H18" s="162">
        <f>G18-F18</f>
        <v>7.521418820033432E-5</v>
      </c>
      <c r="I18" s="163">
        <f>IF(F18=0," ",H18/F18)</f>
        <v>9.3636055095084508E-7</v>
      </c>
      <c r="J18" s="162">
        <f>G18-E18</f>
        <v>357.29717195540252</v>
      </c>
      <c r="K18" s="164">
        <f>IF(E18=0," ",J18/E18)</f>
        <v>-1.2900165430871915</v>
      </c>
      <c r="L18" s="165" t="e">
        <f>E18+октябрь!L21</f>
        <v>#REF!</v>
      </c>
      <c r="M18" s="166" t="e">
        <f>F18+октябрь!M21</f>
        <v>#REF!</v>
      </c>
      <c r="N18" s="166" t="e">
        <f>G18+октябрь!N21</f>
        <v>#REF!</v>
      </c>
      <c r="O18" s="162" t="e">
        <f t="shared" ref="O18" si="12">N18-M18</f>
        <v>#REF!</v>
      </c>
      <c r="P18" s="163" t="e">
        <f t="shared" ref="P18" si="13">IF(M18=0," ",O18/M18)</f>
        <v>#REF!</v>
      </c>
      <c r="Q18" s="162" t="e">
        <f t="shared" ref="Q18" si="14">N18-L18</f>
        <v>#REF!</v>
      </c>
      <c r="R18" s="167" t="e">
        <f t="shared" ref="R18" si="15">IF(L18=0," ",Q18/L18)</f>
        <v>#REF!</v>
      </c>
    </row>
    <row r="19" spans="1:18" s="151" customFormat="1" ht="30" hidden="1" customHeight="1">
      <c r="A19" s="1370"/>
      <c r="B19" s="1373"/>
      <c r="C19" s="1382"/>
      <c r="D19" s="152" t="s">
        <v>16</v>
      </c>
      <c r="E19" s="168">
        <v>-5.1000446293395386E-4</v>
      </c>
      <c r="F19" s="168">
        <v>4.4669315202251446E-3</v>
      </c>
      <c r="G19" s="168">
        <v>4.4669365646543323E-3</v>
      </c>
      <c r="H19" s="162"/>
      <c r="I19" s="163"/>
      <c r="J19" s="162"/>
      <c r="K19" s="164"/>
      <c r="L19" s="170" t="e">
        <f>L18/L13</f>
        <v>#REF!</v>
      </c>
      <c r="M19" s="168" t="e">
        <f>M18/M13</f>
        <v>#REF!</v>
      </c>
      <c r="N19" s="168" t="e">
        <f>N18/N13</f>
        <v>#REF!</v>
      </c>
      <c r="O19" s="162"/>
      <c r="P19" s="163"/>
      <c r="Q19" s="162"/>
      <c r="R19" s="167"/>
    </row>
    <row r="20" spans="1:18" s="151" customFormat="1" ht="30" customHeight="1" thickBot="1">
      <c r="A20" s="1371"/>
      <c r="B20" s="1374"/>
      <c r="C20" s="153" t="s">
        <v>20</v>
      </c>
      <c r="D20" s="153" t="s">
        <v>14</v>
      </c>
      <c r="E20" s="172">
        <f>E13-E14</f>
        <v>7896.8809999999994</v>
      </c>
      <c r="F20" s="172">
        <f>F13-F14</f>
        <v>7975.3849530951757</v>
      </c>
      <c r="G20" s="172">
        <f>G13-G14</f>
        <v>7870.7250000000004</v>
      </c>
      <c r="H20" s="173">
        <f>G20-F20</f>
        <v>-104.6599530951753</v>
      </c>
      <c r="I20" s="174">
        <f>IF(F20=0," ",H20/F20)</f>
        <v>-1.3122871649544352E-2</v>
      </c>
      <c r="J20" s="175">
        <f>G20-E20</f>
        <v>-26.15599999999904</v>
      </c>
      <c r="K20" s="176">
        <f>IF(E20=0," ",J20/E20)</f>
        <v>-3.312193763588313E-3</v>
      </c>
      <c r="L20" s="177" t="e">
        <f>L13-L14</f>
        <v>#REF!</v>
      </c>
      <c r="M20" s="172" t="e">
        <f>M13-M14</f>
        <v>#REF!</v>
      </c>
      <c r="N20" s="172" t="e">
        <f>N13-N14</f>
        <v>#REF!</v>
      </c>
      <c r="O20" s="173" t="e">
        <f t="shared" ref="O20:O22" si="16">N20-M20</f>
        <v>#REF!</v>
      </c>
      <c r="P20" s="174" t="e">
        <f t="shared" ref="P20:P22" si="17">IF(M20=0," ",O20/M20)</f>
        <v>#REF!</v>
      </c>
      <c r="Q20" s="175" t="e">
        <f t="shared" ref="Q20:Q22" si="18">N20-L20</f>
        <v>#REF!</v>
      </c>
      <c r="R20" s="178" t="e">
        <f t="shared" ref="R20:R22" si="19">IF(L20=0," ",Q20/L20)</f>
        <v>#REF!</v>
      </c>
    </row>
    <row r="21" spans="1:18" ht="30" customHeight="1" thickTop="1">
      <c r="A21" s="1369">
        <v>3</v>
      </c>
      <c r="B21" s="1372" t="s">
        <v>21</v>
      </c>
      <c r="C21" s="3" t="s">
        <v>19</v>
      </c>
      <c r="D21" s="3" t="s">
        <v>14</v>
      </c>
      <c r="E21" s="179">
        <v>2970.741</v>
      </c>
      <c r="F21" s="179">
        <v>2909.8085914303433</v>
      </c>
      <c r="G21" s="180">
        <v>3279.4749999999999</v>
      </c>
      <c r="H21" s="181">
        <f>G21-F21</f>
        <v>369.6664085696566</v>
      </c>
      <c r="I21" s="182">
        <f>IF(F21=0," ",H21/F21)</f>
        <v>0.1270414863913587</v>
      </c>
      <c r="J21" s="181">
        <f>G21-E21</f>
        <v>308.73399999999992</v>
      </c>
      <c r="K21" s="183">
        <f>IF(E21=0," ",J21/E21)</f>
        <v>0.10392491300991905</v>
      </c>
      <c r="L21" s="184" t="e">
        <f>E21+октябрь!L26</f>
        <v>#REF!</v>
      </c>
      <c r="M21" s="185" t="e">
        <f>F21+октябрь!M26</f>
        <v>#REF!</v>
      </c>
      <c r="N21" s="185" t="e">
        <f>G21+октябрь!N26</f>
        <v>#REF!</v>
      </c>
      <c r="O21" s="181" t="e">
        <f t="shared" si="16"/>
        <v>#REF!</v>
      </c>
      <c r="P21" s="182" t="e">
        <f t="shared" si="17"/>
        <v>#REF!</v>
      </c>
      <c r="Q21" s="181" t="e">
        <f t="shared" si="18"/>
        <v>#REF!</v>
      </c>
      <c r="R21" s="186" t="e">
        <f t="shared" si="19"/>
        <v>#REF!</v>
      </c>
    </row>
    <row r="22" spans="1:18" ht="30" customHeight="1">
      <c r="A22" s="1370"/>
      <c r="B22" s="1373"/>
      <c r="C22" s="1307" t="s">
        <v>15</v>
      </c>
      <c r="D22" s="4" t="s">
        <v>14</v>
      </c>
      <c r="E22" s="161">
        <v>498.93</v>
      </c>
      <c r="F22" s="161">
        <v>475.92720000000008</v>
      </c>
      <c r="G22" s="161">
        <v>458.33300000000003</v>
      </c>
      <c r="H22" s="162">
        <f>G22-F22</f>
        <v>-17.594200000000058</v>
      </c>
      <c r="I22" s="163">
        <f>IF(F22=0," ",H22/F22)</f>
        <v>-3.6968259011042143E-2</v>
      </c>
      <c r="J22" s="162">
        <f>G22-E22</f>
        <v>-40.59699999999998</v>
      </c>
      <c r="K22" s="164">
        <f>IF(E22=0," ",J22/E22)</f>
        <v>-8.1368127793478004E-2</v>
      </c>
      <c r="L22" s="165" t="e">
        <f>E22+октябрь!L27</f>
        <v>#REF!</v>
      </c>
      <c r="M22" s="166" t="e">
        <f>F22+октябрь!M27</f>
        <v>#REF!</v>
      </c>
      <c r="N22" s="166" t="e">
        <f>G22+октябрь!N27</f>
        <v>#REF!</v>
      </c>
      <c r="O22" s="162" t="e">
        <f t="shared" si="16"/>
        <v>#REF!</v>
      </c>
      <c r="P22" s="163" t="e">
        <f t="shared" si="17"/>
        <v>#REF!</v>
      </c>
      <c r="Q22" s="162" t="e">
        <f t="shared" si="18"/>
        <v>#REF!</v>
      </c>
      <c r="R22" s="167" t="e">
        <f t="shared" si="19"/>
        <v>#REF!</v>
      </c>
    </row>
    <row r="23" spans="1:18" ht="30" customHeight="1">
      <c r="A23" s="1370"/>
      <c r="B23" s="1373"/>
      <c r="C23" s="1308"/>
      <c r="D23" s="4" t="s">
        <v>16</v>
      </c>
      <c r="E23" s="168">
        <f>E22/E21</f>
        <v>0.16794799681291639</v>
      </c>
      <c r="F23" s="168">
        <f>F22/F21</f>
        <v>0.16355962430025464</v>
      </c>
      <c r="G23" s="168">
        <f>G22/G21</f>
        <v>0.13975804054002547</v>
      </c>
      <c r="H23" s="162"/>
      <c r="I23" s="163"/>
      <c r="J23" s="162"/>
      <c r="K23" s="163"/>
      <c r="L23" s="170" t="e">
        <f>L22/L21</f>
        <v>#REF!</v>
      </c>
      <c r="M23" s="168" t="e">
        <f>M22/M21</f>
        <v>#REF!</v>
      </c>
      <c r="N23" s="168" t="e">
        <f>N22/N21</f>
        <v>#REF!</v>
      </c>
      <c r="O23" s="171"/>
      <c r="P23" s="163" t="e">
        <f t="shared" ref="P23" si="20">N23-M23</f>
        <v>#REF!</v>
      </c>
      <c r="Q23" s="162"/>
      <c r="R23" s="167" t="e">
        <f t="shared" ref="R23" si="21">N23-L23</f>
        <v>#REF!</v>
      </c>
    </row>
    <row r="24" spans="1:18" ht="30" hidden="1" customHeight="1">
      <c r="A24" s="1370"/>
      <c r="B24" s="1373"/>
      <c r="C24" s="1307" t="s">
        <v>17</v>
      </c>
      <c r="D24" s="4" t="s">
        <v>14</v>
      </c>
      <c r="E24" s="161">
        <v>488.90800000000002</v>
      </c>
      <c r="F24" s="161">
        <v>460.78294425362964</v>
      </c>
      <c r="G24" s="161">
        <v>460.78300000000002</v>
      </c>
      <c r="H24" s="162">
        <f>G24-F24</f>
        <v>5.5746370378528809E-5</v>
      </c>
      <c r="I24" s="163">
        <f>IF(F24=0," ",H24/F24)</f>
        <v>1.2098184421479851E-7</v>
      </c>
      <c r="J24" s="162">
        <f>G24-E24</f>
        <v>-28.125</v>
      </c>
      <c r="K24" s="164">
        <f>IF(E24=0," ",J24/E24)</f>
        <v>-5.7526160341004849E-2</v>
      </c>
      <c r="L24" s="165" t="e">
        <f>E24+октябрь!L29</f>
        <v>#REF!</v>
      </c>
      <c r="M24" s="166" t="e">
        <f>F24+октябрь!M29</f>
        <v>#REF!</v>
      </c>
      <c r="N24" s="166" t="e">
        <f>G24+октябрь!N29</f>
        <v>#REF!</v>
      </c>
      <c r="O24" s="162" t="e">
        <f t="shared" ref="O24" si="22">N24-M24</f>
        <v>#REF!</v>
      </c>
      <c r="P24" s="163" t="e">
        <f t="shared" ref="P24" si="23">IF(M24=0," ",O24/M24)</f>
        <v>#REF!</v>
      </c>
      <c r="Q24" s="162" t="e">
        <f t="shared" ref="Q24" si="24">N24-L24</f>
        <v>#REF!</v>
      </c>
      <c r="R24" s="167" t="e">
        <f t="shared" ref="R24" si="25">IF(L24=0," ",Q24/L24)</f>
        <v>#REF!</v>
      </c>
    </row>
    <row r="25" spans="1:18" ht="30" hidden="1" customHeight="1">
      <c r="A25" s="1370"/>
      <c r="B25" s="1373"/>
      <c r="C25" s="1308"/>
      <c r="D25" s="4" t="s">
        <v>16</v>
      </c>
      <c r="E25" s="168">
        <f>E24/E21</f>
        <v>0.16457442772695433</v>
      </c>
      <c r="F25" s="168">
        <f>F24/F21</f>
        <v>0.15835507036809165</v>
      </c>
      <c r="G25" s="168">
        <f>G24/G21</f>
        <v>0.14050511133641819</v>
      </c>
      <c r="H25" s="162"/>
      <c r="I25" s="163"/>
      <c r="J25" s="162"/>
      <c r="K25" s="164"/>
      <c r="L25" s="170" t="e">
        <f>L24/L21</f>
        <v>#REF!</v>
      </c>
      <c r="M25" s="168" t="e">
        <f>M24/M21</f>
        <v>#REF!</v>
      </c>
      <c r="N25" s="168" t="e">
        <f>N24/N21</f>
        <v>#REF!</v>
      </c>
      <c r="O25" s="162"/>
      <c r="P25" s="163"/>
      <c r="Q25" s="162"/>
      <c r="R25" s="167"/>
    </row>
    <row r="26" spans="1:18" ht="30" hidden="1" customHeight="1">
      <c r="A26" s="1370"/>
      <c r="B26" s="1373"/>
      <c r="C26" s="1307" t="s">
        <v>18</v>
      </c>
      <c r="D26" s="4" t="s">
        <v>14</v>
      </c>
      <c r="E26" s="161">
        <v>10.021999999999991</v>
      </c>
      <c r="F26" s="161">
        <v>15.144255746370447</v>
      </c>
      <c r="G26" s="161">
        <v>15.144200000000069</v>
      </c>
      <c r="H26" s="162">
        <f>G26-F26</f>
        <v>-5.5746370378528809E-5</v>
      </c>
      <c r="I26" s="163">
        <f>IF(F26=0," ",H26/F26)</f>
        <v>-3.6810240999719829E-6</v>
      </c>
      <c r="J26" s="162">
        <f>G26-E26</f>
        <v>5.1222000000000776</v>
      </c>
      <c r="K26" s="164">
        <f>IF(E26=0," ",J26/E26)</f>
        <v>0.51109558970266233</v>
      </c>
      <c r="L26" s="165" t="e">
        <f>E26+октябрь!L31</f>
        <v>#REF!</v>
      </c>
      <c r="M26" s="166" t="e">
        <f>F26+октябрь!M31</f>
        <v>#REF!</v>
      </c>
      <c r="N26" s="166" t="e">
        <f>G26+октябрь!N31</f>
        <v>#REF!</v>
      </c>
      <c r="O26" s="162" t="e">
        <f t="shared" ref="O26" si="26">N26-M26</f>
        <v>#REF!</v>
      </c>
      <c r="P26" s="163" t="e">
        <f t="shared" ref="P26" si="27">IF(M26=0," ",O26/M26)</f>
        <v>#REF!</v>
      </c>
      <c r="Q26" s="162" t="e">
        <f t="shared" ref="Q26" si="28">N26-L26</f>
        <v>#REF!</v>
      </c>
      <c r="R26" s="167" t="e">
        <f t="shared" ref="R26" si="29">IF(L26=0," ",Q26/L26)</f>
        <v>#REF!</v>
      </c>
    </row>
    <row r="27" spans="1:18" ht="30" hidden="1" customHeight="1">
      <c r="A27" s="1370"/>
      <c r="B27" s="1373"/>
      <c r="C27" s="1308"/>
      <c r="D27" s="4" t="s">
        <v>16</v>
      </c>
      <c r="E27" s="168">
        <v>-5.1000446293395386E-4</v>
      </c>
      <c r="F27" s="168">
        <v>4.4669315202251446E-3</v>
      </c>
      <c r="G27" s="168">
        <v>4.4669365646543323E-3</v>
      </c>
      <c r="H27" s="162"/>
      <c r="I27" s="163"/>
      <c r="J27" s="162"/>
      <c r="K27" s="164"/>
      <c r="L27" s="170" t="e">
        <f>L26/L21</f>
        <v>#REF!</v>
      </c>
      <c r="M27" s="168" t="e">
        <f>M26/M21</f>
        <v>#REF!</v>
      </c>
      <c r="N27" s="168" t="e">
        <f>N26/N21</f>
        <v>#REF!</v>
      </c>
      <c r="O27" s="162"/>
      <c r="P27" s="163"/>
      <c r="Q27" s="162"/>
      <c r="R27" s="167"/>
    </row>
    <row r="28" spans="1:18" ht="30" customHeight="1" thickBot="1">
      <c r="A28" s="1371"/>
      <c r="B28" s="1374"/>
      <c r="C28" s="5" t="s">
        <v>20</v>
      </c>
      <c r="D28" s="5" t="s">
        <v>14</v>
      </c>
      <c r="E28" s="172">
        <f>E21-E22</f>
        <v>2471.8110000000001</v>
      </c>
      <c r="F28" s="172">
        <f>F21-F22</f>
        <v>2433.8813914303432</v>
      </c>
      <c r="G28" s="172">
        <f>G21-G22</f>
        <v>2821.1419999999998</v>
      </c>
      <c r="H28" s="173">
        <f>G28-F28</f>
        <v>387.2606085696566</v>
      </c>
      <c r="I28" s="174">
        <f>IF(F28=0," ",H28/F28)</f>
        <v>0.15911235852872491</v>
      </c>
      <c r="J28" s="175">
        <f>G28-E28</f>
        <v>349.33099999999968</v>
      </c>
      <c r="K28" s="176">
        <f>IF(E28=0," ",J28/E28)</f>
        <v>0.14132593470940927</v>
      </c>
      <c r="L28" s="177" t="e">
        <f>L21-L22</f>
        <v>#REF!</v>
      </c>
      <c r="M28" s="172" t="e">
        <f>M21-M22</f>
        <v>#REF!</v>
      </c>
      <c r="N28" s="172" t="e">
        <f>N21-N22</f>
        <v>#REF!</v>
      </c>
      <c r="O28" s="173" t="e">
        <f t="shared" ref="O28:O30" si="30">N28-M28</f>
        <v>#REF!</v>
      </c>
      <c r="P28" s="174" t="e">
        <f t="shared" ref="P28:P30" si="31">IF(M28=0," ",O28/M28)</f>
        <v>#REF!</v>
      </c>
      <c r="Q28" s="175" t="e">
        <f t="shared" ref="Q28:Q30" si="32">N28-L28</f>
        <v>#REF!</v>
      </c>
      <c r="R28" s="178" t="e">
        <f t="shared" ref="R28:R30" si="33">IF(L28=0," ",Q28/L28)</f>
        <v>#REF!</v>
      </c>
    </row>
    <row r="29" spans="1:18" ht="30" customHeight="1" thickTop="1">
      <c r="A29" s="1369">
        <v>4</v>
      </c>
      <c r="B29" s="1372" t="s">
        <v>22</v>
      </c>
      <c r="C29" s="3" t="s">
        <v>19</v>
      </c>
      <c r="D29" s="3" t="s">
        <v>14</v>
      </c>
      <c r="E29" s="179">
        <v>50.278999999999996</v>
      </c>
      <c r="F29" s="179">
        <v>55.097450000000002</v>
      </c>
      <c r="G29" s="180">
        <v>61.905999999999999</v>
      </c>
      <c r="H29" s="181">
        <f>G29-F29</f>
        <v>6.8085499999999968</v>
      </c>
      <c r="I29" s="182">
        <f>IF(F29=0," ",H29/F29)</f>
        <v>0.12357286952481461</v>
      </c>
      <c r="J29" s="181">
        <f>G29-E29</f>
        <v>11.627000000000002</v>
      </c>
      <c r="K29" s="183">
        <f>IF(E29=0," ",J29/E29)</f>
        <v>0.2312496270808887</v>
      </c>
      <c r="L29" s="198" t="e">
        <f>E29+октябрь!L36</f>
        <v>#REF!</v>
      </c>
      <c r="M29" s="185" t="e">
        <f>F29+октябрь!M36</f>
        <v>#REF!</v>
      </c>
      <c r="N29" s="199" t="e">
        <f>G29+октябрь!N36</f>
        <v>#REF!</v>
      </c>
      <c r="O29" s="181" t="e">
        <f t="shared" si="30"/>
        <v>#REF!</v>
      </c>
      <c r="P29" s="200" t="e">
        <f t="shared" si="31"/>
        <v>#REF!</v>
      </c>
      <c r="Q29" s="181" t="e">
        <f t="shared" si="32"/>
        <v>#REF!</v>
      </c>
      <c r="R29" s="201" t="e">
        <f t="shared" si="33"/>
        <v>#REF!</v>
      </c>
    </row>
    <row r="30" spans="1:18" ht="30" customHeight="1">
      <c r="A30" s="1370"/>
      <c r="B30" s="1373"/>
      <c r="C30" s="1307" t="s">
        <v>15</v>
      </c>
      <c r="D30" s="4" t="s">
        <v>14</v>
      </c>
      <c r="E30" s="161">
        <v>28.091000000000001</v>
      </c>
      <c r="F30" s="161">
        <v>11.67465</v>
      </c>
      <c r="G30" s="161">
        <v>16.276</v>
      </c>
      <c r="H30" s="162">
        <f>G30-F30</f>
        <v>4.6013500000000001</v>
      </c>
      <c r="I30" s="163">
        <f>IF(F30=0," ",H30/F30)</f>
        <v>0.39413172985913925</v>
      </c>
      <c r="J30" s="162">
        <f>G30-E30</f>
        <v>-11.815000000000001</v>
      </c>
      <c r="K30" s="164">
        <f>IF(E30=0," ",J30/E30)</f>
        <v>-0.42059734434516394</v>
      </c>
      <c r="L30" s="202" t="e">
        <f>E30+октябрь!L37</f>
        <v>#REF!</v>
      </c>
      <c r="M30" s="166" t="e">
        <f>F30+октябрь!M37</f>
        <v>#REF!</v>
      </c>
      <c r="N30" s="203" t="e">
        <f>G30+октябрь!N37</f>
        <v>#REF!</v>
      </c>
      <c r="O30" s="162" t="e">
        <f t="shared" si="30"/>
        <v>#REF!</v>
      </c>
      <c r="P30" s="163" t="e">
        <f t="shared" si="31"/>
        <v>#REF!</v>
      </c>
      <c r="Q30" s="162" t="e">
        <f t="shared" si="32"/>
        <v>#REF!</v>
      </c>
      <c r="R30" s="167" t="e">
        <f t="shared" si="33"/>
        <v>#REF!</v>
      </c>
    </row>
    <row r="31" spans="1:18" ht="30" customHeight="1">
      <c r="A31" s="1370"/>
      <c r="B31" s="1373"/>
      <c r="C31" s="1308"/>
      <c r="D31" s="4" t="s">
        <v>16</v>
      </c>
      <c r="E31" s="168">
        <f>E30/E29</f>
        <v>0.55870244038266481</v>
      </c>
      <c r="F31" s="169">
        <f>F30/F29</f>
        <v>0.21189093143149093</v>
      </c>
      <c r="G31" s="169">
        <f>G30/G29</f>
        <v>0.26291474170516588</v>
      </c>
      <c r="H31" s="162"/>
      <c r="I31" s="163"/>
      <c r="J31" s="162"/>
      <c r="K31" s="163"/>
      <c r="L31" s="204" t="e">
        <f>L30/L29</f>
        <v>#REF!</v>
      </c>
      <c r="M31" s="168" t="e">
        <f>M30/M29</f>
        <v>#REF!</v>
      </c>
      <c r="N31" s="195" t="e">
        <f>N30/N29</f>
        <v>#REF!</v>
      </c>
      <c r="O31" s="171"/>
      <c r="P31" s="196" t="e">
        <f t="shared" ref="P31" si="34">N31-M31</f>
        <v>#REF!</v>
      </c>
      <c r="Q31" s="162"/>
      <c r="R31" s="205" t="e">
        <f t="shared" ref="R31" si="35">N31-L31</f>
        <v>#REF!</v>
      </c>
    </row>
    <row r="32" spans="1:18" ht="30" hidden="1" customHeight="1">
      <c r="A32" s="1370"/>
      <c r="B32" s="1373"/>
      <c r="C32" s="1307" t="s">
        <v>17</v>
      </c>
      <c r="D32" s="4" t="s">
        <v>14</v>
      </c>
      <c r="E32" s="206">
        <v>11.404999999999999</v>
      </c>
      <c r="F32" s="161">
        <v>10.590011793603788</v>
      </c>
      <c r="G32" s="161">
        <v>10.59</v>
      </c>
      <c r="H32" s="162">
        <f>G32-F32</f>
        <v>-1.1793603787779716E-5</v>
      </c>
      <c r="I32" s="163">
        <f>IF(F32=0," ",H32/F32)</f>
        <v>-1.1136535083844648E-6</v>
      </c>
      <c r="J32" s="162">
        <f>G32-E32</f>
        <v>-0.8149999999999995</v>
      </c>
      <c r="K32" s="164">
        <f>IF(E32=0," ",J32/E32)</f>
        <v>-7.1459886014905702E-2</v>
      </c>
      <c r="L32" s="165" t="e">
        <f>E32+октябрь!L39</f>
        <v>#REF!</v>
      </c>
      <c r="M32" s="166" t="e">
        <f>F32+октябрь!M39</f>
        <v>#REF!</v>
      </c>
      <c r="N32" s="166" t="e">
        <f>G32+октябрь!N39</f>
        <v>#REF!</v>
      </c>
      <c r="O32" s="162" t="e">
        <f t="shared" ref="O32" si="36">N32-M32</f>
        <v>#REF!</v>
      </c>
      <c r="P32" s="163" t="e">
        <f t="shared" ref="P32" si="37">IF(M32=0," ",O32/M32)</f>
        <v>#REF!</v>
      </c>
      <c r="Q32" s="162" t="e">
        <f t="shared" ref="Q32" si="38">N32-L32</f>
        <v>#REF!</v>
      </c>
      <c r="R32" s="167" t="e">
        <f t="shared" ref="R32" si="39">IF(L32=0," ",Q32/L32)</f>
        <v>#REF!</v>
      </c>
    </row>
    <row r="33" spans="1:18" ht="30" hidden="1" customHeight="1">
      <c r="A33" s="1370"/>
      <c r="B33" s="1373"/>
      <c r="C33" s="1308"/>
      <c r="D33" s="4" t="s">
        <v>16</v>
      </c>
      <c r="E33" s="168">
        <f>E32/E29</f>
        <v>0.2268342648024026</v>
      </c>
      <c r="F33" s="168">
        <f>F32/F29</f>
        <v>0.1922051164546415</v>
      </c>
      <c r="G33" s="168">
        <f>G32/G29</f>
        <v>0.1710658094530417</v>
      </c>
      <c r="H33" s="162"/>
      <c r="I33" s="163"/>
      <c r="J33" s="162"/>
      <c r="K33" s="164"/>
      <c r="L33" s="170" t="e">
        <f>L32/L29</f>
        <v>#REF!</v>
      </c>
      <c r="M33" s="168" t="e">
        <f>M32/M29</f>
        <v>#REF!</v>
      </c>
      <c r="N33" s="168" t="e">
        <f>N32/N29</f>
        <v>#REF!</v>
      </c>
      <c r="O33" s="162"/>
      <c r="P33" s="163"/>
      <c r="Q33" s="162"/>
      <c r="R33" s="167"/>
    </row>
    <row r="34" spans="1:18" ht="30" hidden="1" customHeight="1">
      <c r="A34" s="1370"/>
      <c r="B34" s="1373"/>
      <c r="C34" s="1307" t="s">
        <v>18</v>
      </c>
      <c r="D34" s="4" t="s">
        <v>14</v>
      </c>
      <c r="E34" s="161">
        <f>E30-E32</f>
        <v>16.686</v>
      </c>
      <c r="F34" s="161">
        <v>1.0846382063962121</v>
      </c>
      <c r="G34" s="161">
        <v>1.0846499999999999</v>
      </c>
      <c r="H34" s="162">
        <f>G34-F34</f>
        <v>1.1793603787779716E-5</v>
      </c>
      <c r="I34" s="163">
        <f>IF(F34=0," ",H34/F34)</f>
        <v>1.0873306618033314E-5</v>
      </c>
      <c r="J34" s="162">
        <f>G34-E34</f>
        <v>-15.60135</v>
      </c>
      <c r="K34" s="164">
        <f>IF(E34=0," ",J34/E34)</f>
        <v>-0.93499640417116148</v>
      </c>
      <c r="L34" s="165" t="e">
        <f>E34+октябрь!L41</f>
        <v>#REF!</v>
      </c>
      <c r="M34" s="166" t="e">
        <f>F34+октябрь!M41</f>
        <v>#REF!</v>
      </c>
      <c r="N34" s="166" t="e">
        <f>G34+октябрь!N41</f>
        <v>#REF!</v>
      </c>
      <c r="O34" s="162" t="e">
        <f t="shared" ref="O34" si="40">N34-M34</f>
        <v>#REF!</v>
      </c>
      <c r="P34" s="163" t="e">
        <f t="shared" ref="P34" si="41">IF(M34=0," ",O34/M34)</f>
        <v>#REF!</v>
      </c>
      <c r="Q34" s="162" t="e">
        <f t="shared" ref="Q34" si="42">N34-L34</f>
        <v>#REF!</v>
      </c>
      <c r="R34" s="167" t="e">
        <f t="shared" ref="R34" si="43">IF(L34=0," ",Q34/L34)</f>
        <v>#REF!</v>
      </c>
    </row>
    <row r="35" spans="1:18" ht="30" hidden="1" customHeight="1">
      <c r="A35" s="1370"/>
      <c r="B35" s="1373"/>
      <c r="C35" s="1308"/>
      <c r="D35" s="4" t="s">
        <v>16</v>
      </c>
      <c r="E35" s="168">
        <v>-5.1000446293395386E-4</v>
      </c>
      <c r="F35" s="168">
        <v>4.4669315202251446E-3</v>
      </c>
      <c r="G35" s="168">
        <v>4.4669365646543323E-3</v>
      </c>
      <c r="H35" s="162"/>
      <c r="I35" s="163"/>
      <c r="J35" s="162"/>
      <c r="K35" s="164"/>
      <c r="L35" s="170" t="e">
        <f>L34/L29</f>
        <v>#REF!</v>
      </c>
      <c r="M35" s="168" t="e">
        <f>M34/M29</f>
        <v>#REF!</v>
      </c>
      <c r="N35" s="168" t="e">
        <f>N34/N29</f>
        <v>#REF!</v>
      </c>
      <c r="O35" s="162"/>
      <c r="P35" s="163"/>
      <c r="Q35" s="162"/>
      <c r="R35" s="167"/>
    </row>
    <row r="36" spans="1:18" ht="30" customHeight="1" thickBot="1">
      <c r="A36" s="1371"/>
      <c r="B36" s="1374"/>
      <c r="C36" s="5" t="s">
        <v>20</v>
      </c>
      <c r="D36" s="5" t="s">
        <v>14</v>
      </c>
      <c r="E36" s="172">
        <f>E29-E30</f>
        <v>22.187999999999995</v>
      </c>
      <c r="F36" s="172">
        <f>F29-F30</f>
        <v>43.422800000000002</v>
      </c>
      <c r="G36" s="172">
        <f>G29-G30</f>
        <v>45.629999999999995</v>
      </c>
      <c r="H36" s="173">
        <f>G36-F36</f>
        <v>2.2071999999999932</v>
      </c>
      <c r="I36" s="174">
        <f>IF(F36=0," ",H36/F36)</f>
        <v>5.083043930838161E-2</v>
      </c>
      <c r="J36" s="175">
        <f>G36-E36</f>
        <v>23.442</v>
      </c>
      <c r="K36" s="176">
        <f>IF(E36=0," ",J36/E36)</f>
        <v>1.0565170362358034</v>
      </c>
      <c r="L36" s="177" t="e">
        <f>L29-L30</f>
        <v>#REF!</v>
      </c>
      <c r="M36" s="172" t="e">
        <f>M29-M30</f>
        <v>#REF!</v>
      </c>
      <c r="N36" s="172" t="e">
        <f>N29-N30</f>
        <v>#REF!</v>
      </c>
      <c r="O36" s="173" t="e">
        <f t="shared" ref="O36:O46" si="44">N36-M36</f>
        <v>#REF!</v>
      </c>
      <c r="P36" s="174" t="e">
        <f t="shared" ref="P36:P46" si="45">IF(M36=0," ",O36/M36)</f>
        <v>#REF!</v>
      </c>
      <c r="Q36" s="175" t="e">
        <f t="shared" ref="Q36:Q46" si="46">N36-L36</f>
        <v>#REF!</v>
      </c>
      <c r="R36" s="178" t="e">
        <f t="shared" ref="R36:R46" si="47">IF(L36=0," ",Q36/L36)</f>
        <v>#REF!</v>
      </c>
    </row>
    <row r="37" spans="1:18" ht="30" customHeight="1" thickTop="1">
      <c r="A37" s="1369">
        <v>3</v>
      </c>
      <c r="B37" s="1378" t="s">
        <v>87</v>
      </c>
      <c r="C37" s="3" t="s">
        <v>19</v>
      </c>
      <c r="D37" s="3" t="s">
        <v>14</v>
      </c>
      <c r="E37" s="179">
        <f>E21+E29</f>
        <v>3021.02</v>
      </c>
      <c r="F37" s="179">
        <f t="shared" ref="F37:G42" si="48">F21+F29</f>
        <v>2964.9060414303435</v>
      </c>
      <c r="G37" s="180">
        <f t="shared" si="48"/>
        <v>3341.3809999999999</v>
      </c>
      <c r="H37" s="181">
        <f>G37-F37</f>
        <v>376.47495856965634</v>
      </c>
      <c r="I37" s="182">
        <f>IF(F37=0," ",H37/F37)</f>
        <v>0.12697702838098557</v>
      </c>
      <c r="J37" s="181">
        <f>G37-E37</f>
        <v>320.36099999999988</v>
      </c>
      <c r="K37" s="183">
        <f>IF(E37=0," ",J37/E37)</f>
        <v>0.10604398514409037</v>
      </c>
      <c r="L37" s="184" t="e">
        <f>E37+октябрь!L46</f>
        <v>#REF!</v>
      </c>
      <c r="M37" s="185" t="e">
        <f>F37+октябрь!M46</f>
        <v>#REF!</v>
      </c>
      <c r="N37" s="185" t="e">
        <f>G37+октябрь!N46</f>
        <v>#REF!</v>
      </c>
      <c r="O37" s="181" t="e">
        <f t="shared" si="44"/>
        <v>#REF!</v>
      </c>
      <c r="P37" s="182" t="e">
        <f t="shared" si="45"/>
        <v>#REF!</v>
      </c>
      <c r="Q37" s="181" t="e">
        <f t="shared" si="46"/>
        <v>#REF!</v>
      </c>
      <c r="R37" s="186" t="e">
        <f t="shared" si="47"/>
        <v>#REF!</v>
      </c>
    </row>
    <row r="38" spans="1:18" ht="30" customHeight="1">
      <c r="A38" s="1370"/>
      <c r="B38" s="1379"/>
      <c r="C38" s="1307" t="s">
        <v>15</v>
      </c>
      <c r="D38" s="4" t="s">
        <v>14</v>
      </c>
      <c r="E38" s="161">
        <f>E22+E30</f>
        <v>527.02099999999996</v>
      </c>
      <c r="F38" s="161">
        <f t="shared" si="48"/>
        <v>487.60185000000007</v>
      </c>
      <c r="G38" s="161">
        <f t="shared" si="48"/>
        <v>474.60900000000004</v>
      </c>
      <c r="H38" s="162">
        <f>G38-F38</f>
        <v>-12.992850000000033</v>
      </c>
      <c r="I38" s="163">
        <f>IF(F38=0," ",H38/F38)</f>
        <v>-2.664643294524012E-2</v>
      </c>
      <c r="J38" s="162">
        <f>G38-E38</f>
        <v>-52.411999999999921</v>
      </c>
      <c r="K38" s="164">
        <f>IF(E38=0," ",J38/E38)</f>
        <v>-9.9449547551235959E-2</v>
      </c>
      <c r="L38" s="165" t="e">
        <f>E38+октябрь!L47</f>
        <v>#REF!</v>
      </c>
      <c r="M38" s="166" t="e">
        <f>F38+октябрь!M47</f>
        <v>#REF!</v>
      </c>
      <c r="N38" s="166" t="e">
        <f>G38+октябрь!N47</f>
        <v>#REF!</v>
      </c>
      <c r="O38" s="162" t="e">
        <f t="shared" si="44"/>
        <v>#REF!</v>
      </c>
      <c r="P38" s="163" t="e">
        <f t="shared" si="45"/>
        <v>#REF!</v>
      </c>
      <c r="Q38" s="162" t="e">
        <f t="shared" si="46"/>
        <v>#REF!</v>
      </c>
      <c r="R38" s="167" t="e">
        <f t="shared" si="47"/>
        <v>#REF!</v>
      </c>
    </row>
    <row r="39" spans="1:18" ht="30" customHeight="1">
      <c r="A39" s="1370"/>
      <c r="B39" s="1379"/>
      <c r="C39" s="1308"/>
      <c r="D39" s="4" t="s">
        <v>16</v>
      </c>
      <c r="E39" s="168">
        <f>E38/E37</f>
        <v>0.17445134424796921</v>
      </c>
      <c r="F39" s="169">
        <f>F38/F37</f>
        <v>0.16445777477817441</v>
      </c>
      <c r="G39" s="169">
        <f>G38/G37</f>
        <v>0.14203977337514043</v>
      </c>
      <c r="H39" s="162"/>
      <c r="I39" s="163"/>
      <c r="J39" s="162"/>
      <c r="K39" s="163"/>
      <c r="L39" s="170" t="e">
        <f>L38/L37</f>
        <v>#REF!</v>
      </c>
      <c r="M39" s="168" t="e">
        <f>M38/M37</f>
        <v>#REF!</v>
      </c>
      <c r="N39" s="168" t="e">
        <f>N38/N37</f>
        <v>#REF!</v>
      </c>
      <c r="O39" s="171"/>
      <c r="P39" s="163" t="e">
        <f t="shared" ref="P39" si="49">N39-M39</f>
        <v>#REF!</v>
      </c>
      <c r="Q39" s="162"/>
      <c r="R39" s="167" t="e">
        <f t="shared" ref="R39" si="50">N39-L39</f>
        <v>#REF!</v>
      </c>
    </row>
    <row r="40" spans="1:18" ht="30" hidden="1" customHeight="1">
      <c r="A40" s="1370"/>
      <c r="B40" s="1379"/>
      <c r="C40" s="1307" t="s">
        <v>17</v>
      </c>
      <c r="D40" s="4" t="s">
        <v>14</v>
      </c>
      <c r="E40" s="206">
        <f>E24+E32</f>
        <v>500.31299999999999</v>
      </c>
      <c r="F40" s="161">
        <f t="shared" si="48"/>
        <v>471.3729560472334</v>
      </c>
      <c r="G40" s="161">
        <f t="shared" si="48"/>
        <v>471.37299999999999</v>
      </c>
      <c r="H40" s="162">
        <f>G40-F40</f>
        <v>4.3952766588972736E-5</v>
      </c>
      <c r="I40" s="163">
        <f>IF(F40=0," ",H40/F40)</f>
        <v>9.3244141449151138E-8</v>
      </c>
      <c r="J40" s="162">
        <f>G40-E40</f>
        <v>-28.939999999999998</v>
      </c>
      <c r="K40" s="164">
        <f>IF(E40=0," ",J40/E40)</f>
        <v>-5.7843789787592963E-2</v>
      </c>
      <c r="L40" s="165" t="e">
        <f>E40+октябрь!L49</f>
        <v>#REF!</v>
      </c>
      <c r="M40" s="166" t="e">
        <f>F40+октябрь!M49</f>
        <v>#REF!</v>
      </c>
      <c r="N40" s="166" t="e">
        <f>G40+октябрь!N49</f>
        <v>#REF!</v>
      </c>
      <c r="O40" s="162" t="e">
        <f t="shared" ref="O40" si="51">N40-M40</f>
        <v>#REF!</v>
      </c>
      <c r="P40" s="163" t="e">
        <f t="shared" ref="P40" si="52">IF(M40=0," ",O40/M40)</f>
        <v>#REF!</v>
      </c>
      <c r="Q40" s="162" t="e">
        <f t="shared" ref="Q40" si="53">N40-L40</f>
        <v>#REF!</v>
      </c>
      <c r="R40" s="167" t="e">
        <f t="shared" ref="R40" si="54">IF(L40=0," ",Q40/L40)</f>
        <v>#REF!</v>
      </c>
    </row>
    <row r="41" spans="1:18" ht="30" hidden="1" customHeight="1">
      <c r="A41" s="1370"/>
      <c r="B41" s="1379"/>
      <c r="C41" s="1308"/>
      <c r="D41" s="4" t="s">
        <v>16</v>
      </c>
      <c r="E41" s="168">
        <f>E40/E37</f>
        <v>0.16561062157814249</v>
      </c>
      <c r="F41" s="168">
        <f>F40/F37</f>
        <v>0.15898411263644344</v>
      </c>
      <c r="G41" s="168">
        <f>G40/G37</f>
        <v>0.14107131153256694</v>
      </c>
      <c r="H41" s="162"/>
      <c r="I41" s="163"/>
      <c r="J41" s="162"/>
      <c r="K41" s="164"/>
      <c r="L41" s="170" t="e">
        <f>L40/L37</f>
        <v>#REF!</v>
      </c>
      <c r="M41" s="168" t="e">
        <f>M40/M37</f>
        <v>#REF!</v>
      </c>
      <c r="N41" s="168" t="e">
        <f>N40/N37</f>
        <v>#REF!</v>
      </c>
      <c r="O41" s="162"/>
      <c r="P41" s="163"/>
      <c r="Q41" s="162"/>
      <c r="R41" s="167"/>
    </row>
    <row r="42" spans="1:18" ht="30" hidden="1" customHeight="1">
      <c r="A42" s="1370"/>
      <c r="B42" s="1379"/>
      <c r="C42" s="1307" t="s">
        <v>18</v>
      </c>
      <c r="D42" s="4" t="s">
        <v>14</v>
      </c>
      <c r="E42" s="161">
        <f>E26+E34</f>
        <v>26.707999999999991</v>
      </c>
      <c r="F42" s="161">
        <f t="shared" si="48"/>
        <v>16.228893952766661</v>
      </c>
      <c r="G42" s="161">
        <f t="shared" si="48"/>
        <v>16.228850000000069</v>
      </c>
      <c r="H42" s="162">
        <f>G42-F42</f>
        <v>-4.395276659252545E-5</v>
      </c>
      <c r="I42" s="163">
        <f>IF(F42=0," ",H42/F42)</f>
        <v>-2.7083032719572667E-6</v>
      </c>
      <c r="J42" s="162">
        <f>G42-E42</f>
        <v>-10.479149999999922</v>
      </c>
      <c r="K42" s="164">
        <f>IF(E42=0," ",J42/E42)</f>
        <v>-0.39235996705106807</v>
      </c>
      <c r="L42" s="165" t="e">
        <f>E42+октябрь!L51</f>
        <v>#REF!</v>
      </c>
      <c r="M42" s="166" t="e">
        <f>F42+октябрь!M51</f>
        <v>#REF!</v>
      </c>
      <c r="N42" s="166" t="e">
        <f>G42+октябрь!N51</f>
        <v>#REF!</v>
      </c>
      <c r="O42" s="162" t="e">
        <f t="shared" ref="O42" si="55">N42-M42</f>
        <v>#REF!</v>
      </c>
      <c r="P42" s="163" t="e">
        <f t="shared" ref="P42" si="56">IF(M42=0," ",O42/M42)</f>
        <v>#REF!</v>
      </c>
      <c r="Q42" s="162" t="e">
        <f t="shared" ref="Q42" si="57">N42-L42</f>
        <v>#REF!</v>
      </c>
      <c r="R42" s="167" t="e">
        <f t="shared" ref="R42" si="58">IF(L42=0," ",Q42/L42)</f>
        <v>#REF!</v>
      </c>
    </row>
    <row r="43" spans="1:18" ht="30" hidden="1" customHeight="1">
      <c r="A43" s="1370"/>
      <c r="B43" s="1379"/>
      <c r="C43" s="1308"/>
      <c r="D43" s="4" t="s">
        <v>16</v>
      </c>
      <c r="E43" s="168">
        <v>-5.1000446293395386E-4</v>
      </c>
      <c r="F43" s="168">
        <v>4.4669315202251446E-3</v>
      </c>
      <c r="G43" s="168">
        <v>4.4669365646543323E-3</v>
      </c>
      <c r="H43" s="162"/>
      <c r="I43" s="163"/>
      <c r="J43" s="162"/>
      <c r="K43" s="164"/>
      <c r="L43" s="170" t="e">
        <f>L42/L37</f>
        <v>#REF!</v>
      </c>
      <c r="M43" s="168" t="e">
        <f>M42/M37</f>
        <v>#REF!</v>
      </c>
      <c r="N43" s="168" t="e">
        <f>N42/N37</f>
        <v>#REF!</v>
      </c>
      <c r="O43" s="162"/>
      <c r="P43" s="163"/>
      <c r="Q43" s="162"/>
      <c r="R43" s="167"/>
    </row>
    <row r="44" spans="1:18" ht="30" customHeight="1" thickBot="1">
      <c r="A44" s="1371"/>
      <c r="B44" s="1380"/>
      <c r="C44" s="5" t="s">
        <v>20</v>
      </c>
      <c r="D44" s="5" t="s">
        <v>14</v>
      </c>
      <c r="E44" s="172">
        <f>E37-E38</f>
        <v>2493.9989999999998</v>
      </c>
      <c r="F44" s="172">
        <f>F37-F38</f>
        <v>2477.3041914303435</v>
      </c>
      <c r="G44" s="172">
        <f>G37-G38</f>
        <v>2866.7719999999999</v>
      </c>
      <c r="H44" s="173">
        <f>G44-F44</f>
        <v>389.46780856965643</v>
      </c>
      <c r="I44" s="174">
        <f>IF(F44=0," ",H44/F44)</f>
        <v>0.15721436629257302</v>
      </c>
      <c r="J44" s="175">
        <f>G44-E44</f>
        <v>372.77300000000014</v>
      </c>
      <c r="K44" s="176">
        <f>IF(E44=0," ",J44/E44)</f>
        <v>0.14946798294626429</v>
      </c>
      <c r="L44" s="177" t="e">
        <f>L37-L38</f>
        <v>#REF!</v>
      </c>
      <c r="M44" s="172" t="e">
        <f>M37-M38</f>
        <v>#REF!</v>
      </c>
      <c r="N44" s="172" t="e">
        <f>N37-N38</f>
        <v>#REF!</v>
      </c>
      <c r="O44" s="173" t="e">
        <f t="shared" ref="O44" si="59">N44-M44</f>
        <v>#REF!</v>
      </c>
      <c r="P44" s="174" t="e">
        <f t="shared" ref="P44" si="60">IF(M44=0," ",O44/M44)</f>
        <v>#REF!</v>
      </c>
      <c r="Q44" s="175" t="e">
        <f t="shared" ref="Q44" si="61">N44-L44</f>
        <v>#REF!</v>
      </c>
      <c r="R44" s="178" t="e">
        <f t="shared" ref="R44" si="62">IF(L44=0," ",Q44/L44)</f>
        <v>#REF!</v>
      </c>
    </row>
    <row r="45" spans="1:18" ht="30" customHeight="1" thickTop="1">
      <c r="A45" s="1369">
        <v>5</v>
      </c>
      <c r="B45" s="1372" t="s">
        <v>6</v>
      </c>
      <c r="C45" s="3" t="s">
        <v>19</v>
      </c>
      <c r="D45" s="3" t="s">
        <v>14</v>
      </c>
      <c r="E45" s="179">
        <v>7322.7809999999999</v>
      </c>
      <c r="F45" s="179">
        <v>7570.7935542817258</v>
      </c>
      <c r="G45" s="180">
        <v>7424.9319999999998</v>
      </c>
      <c r="H45" s="181">
        <f>G45-F45</f>
        <v>-145.86155428172606</v>
      </c>
      <c r="I45" s="182">
        <f>IF(F45=0," ",H45/F45)</f>
        <v>-1.9266349456753162E-2</v>
      </c>
      <c r="J45" s="181">
        <f>G45-E45</f>
        <v>102.15099999999984</v>
      </c>
      <c r="K45" s="183">
        <f>IF(E45=0," ",J45/E45)</f>
        <v>1.394975488137633E-2</v>
      </c>
      <c r="L45" s="184" t="e">
        <f>E45+октябрь!L56</f>
        <v>#REF!</v>
      </c>
      <c r="M45" s="185" t="e">
        <f>F45+октябрь!M56</f>
        <v>#REF!</v>
      </c>
      <c r="N45" s="185" t="e">
        <f>G45+октябрь!N56</f>
        <v>#REF!</v>
      </c>
      <c r="O45" s="181" t="e">
        <f t="shared" si="44"/>
        <v>#REF!</v>
      </c>
      <c r="P45" s="182" t="e">
        <f t="shared" si="45"/>
        <v>#REF!</v>
      </c>
      <c r="Q45" s="181" t="e">
        <f t="shared" si="46"/>
        <v>#REF!</v>
      </c>
      <c r="R45" s="186" t="e">
        <f t="shared" si="47"/>
        <v>#REF!</v>
      </c>
    </row>
    <row r="46" spans="1:18" ht="30" customHeight="1">
      <c r="A46" s="1370"/>
      <c r="B46" s="1373"/>
      <c r="C46" s="1307" t="s">
        <v>15</v>
      </c>
      <c r="D46" s="4" t="s">
        <v>14</v>
      </c>
      <c r="E46" s="161">
        <v>1092.325</v>
      </c>
      <c r="F46" s="161">
        <v>1355.5737300000001</v>
      </c>
      <c r="G46" s="161">
        <v>1183.498</v>
      </c>
      <c r="H46" s="162">
        <f>G46-F46</f>
        <v>-172.07573000000002</v>
      </c>
      <c r="I46" s="163">
        <f>IF(F46=0," ",H46/F46)</f>
        <v>-0.12693941037054474</v>
      </c>
      <c r="J46" s="162">
        <f>G46-E46</f>
        <v>91.173000000000002</v>
      </c>
      <c r="K46" s="164">
        <f>IF(E46=0," ",J46/E46)</f>
        <v>8.3466916897443524E-2</v>
      </c>
      <c r="L46" s="165" t="e">
        <f>E46+октябрь!L57</f>
        <v>#REF!</v>
      </c>
      <c r="M46" s="166" t="e">
        <f>F46+октябрь!M57</f>
        <v>#REF!</v>
      </c>
      <c r="N46" s="166" t="e">
        <f>G46+октябрь!N57</f>
        <v>#REF!</v>
      </c>
      <c r="O46" s="162" t="e">
        <f t="shared" si="44"/>
        <v>#REF!</v>
      </c>
      <c r="P46" s="163" t="e">
        <f t="shared" si="45"/>
        <v>#REF!</v>
      </c>
      <c r="Q46" s="162" t="e">
        <f t="shared" si="46"/>
        <v>#REF!</v>
      </c>
      <c r="R46" s="167" t="e">
        <f t="shared" si="47"/>
        <v>#REF!</v>
      </c>
    </row>
    <row r="47" spans="1:18" ht="30" customHeight="1">
      <c r="A47" s="1370"/>
      <c r="B47" s="1373"/>
      <c r="C47" s="1308"/>
      <c r="D47" s="4" t="s">
        <v>16</v>
      </c>
      <c r="E47" s="168">
        <f>E46/E45</f>
        <v>0.14916805514189213</v>
      </c>
      <c r="F47" s="168">
        <f>F46/F45</f>
        <v>0.17905305702509136</v>
      </c>
      <c r="G47" s="168">
        <f>G46/G45</f>
        <v>0.15939512981398349</v>
      </c>
      <c r="H47" s="162"/>
      <c r="I47" s="163"/>
      <c r="J47" s="162"/>
      <c r="K47" s="163"/>
      <c r="L47" s="170" t="e">
        <f>L46/L45</f>
        <v>#REF!</v>
      </c>
      <c r="M47" s="168" t="e">
        <f>M46/M45</f>
        <v>#REF!</v>
      </c>
      <c r="N47" s="168" t="e">
        <f>N46/N45</f>
        <v>#REF!</v>
      </c>
      <c r="O47" s="171"/>
      <c r="P47" s="163" t="e">
        <f t="shared" ref="P47" si="63">N47-M47</f>
        <v>#REF!</v>
      </c>
      <c r="Q47" s="162"/>
      <c r="R47" s="167" t="e">
        <f t="shared" ref="R47" si="64">N47-L47</f>
        <v>#REF!</v>
      </c>
    </row>
    <row r="48" spans="1:18" ht="30" hidden="1" customHeight="1">
      <c r="A48" s="1370"/>
      <c r="B48" s="1373"/>
      <c r="C48" s="1307" t="s">
        <v>17</v>
      </c>
      <c r="D48" s="4" t="s">
        <v>14</v>
      </c>
      <c r="E48" s="161">
        <v>1386.865</v>
      </c>
      <c r="F48" s="161">
        <v>1312.4386554546047</v>
      </c>
      <c r="G48" s="161">
        <v>1312.4390000000001</v>
      </c>
      <c r="H48" s="162">
        <f>G48-F48</f>
        <v>3.4454539536454831E-4</v>
      </c>
      <c r="I48" s="163">
        <f>IF(F48=0," ",H48/F48)</f>
        <v>2.6252304740689317E-7</v>
      </c>
      <c r="J48" s="162">
        <f>G48-E48</f>
        <v>-74.425999999999931</v>
      </c>
      <c r="K48" s="164">
        <f>IF(E48=0," ",J48/E48)</f>
        <v>-5.3664920522184877E-2</v>
      </c>
      <c r="L48" s="165" t="e">
        <f>E48+октябрь!L59</f>
        <v>#REF!</v>
      </c>
      <c r="M48" s="166" t="e">
        <f>F48+октябрь!M59</f>
        <v>#REF!</v>
      </c>
      <c r="N48" s="166" t="e">
        <f>G48+октябрь!N59</f>
        <v>#REF!</v>
      </c>
      <c r="O48" s="162" t="e">
        <f t="shared" ref="O48" si="65">N48-M48</f>
        <v>#REF!</v>
      </c>
      <c r="P48" s="163" t="e">
        <f t="shared" ref="P48" si="66">IF(M48=0," ",O48/M48)</f>
        <v>#REF!</v>
      </c>
      <c r="Q48" s="162" t="e">
        <f t="shared" ref="Q48" si="67">N48-L48</f>
        <v>#REF!</v>
      </c>
      <c r="R48" s="167" t="e">
        <f t="shared" ref="R48" si="68">IF(L48=0," ",Q48/L48)</f>
        <v>#REF!</v>
      </c>
    </row>
    <row r="49" spans="1:18" ht="30" hidden="1" customHeight="1">
      <c r="A49" s="1370"/>
      <c r="B49" s="1373"/>
      <c r="C49" s="1308"/>
      <c r="D49" s="4" t="s">
        <v>16</v>
      </c>
      <c r="E49" s="168">
        <f>E48/E45</f>
        <v>0.1893904788358412</v>
      </c>
      <c r="F49" s="168">
        <f>F48/F45</f>
        <v>0.17335549385207366</v>
      </c>
      <c r="G49" s="168">
        <f>G48/G45</f>
        <v>0.17676108010147434</v>
      </c>
      <c r="H49" s="162"/>
      <c r="I49" s="163"/>
      <c r="J49" s="162"/>
      <c r="K49" s="164"/>
      <c r="L49" s="170" t="e">
        <f>L48/L45</f>
        <v>#REF!</v>
      </c>
      <c r="M49" s="168" t="e">
        <f>M48/M45</f>
        <v>#REF!</v>
      </c>
      <c r="N49" s="168" t="e">
        <f>N48/N45</f>
        <v>#REF!</v>
      </c>
      <c r="O49" s="162"/>
      <c r="P49" s="163"/>
      <c r="Q49" s="162"/>
      <c r="R49" s="167"/>
    </row>
    <row r="50" spans="1:18" ht="30" hidden="1" customHeight="1">
      <c r="A50" s="1370"/>
      <c r="B50" s="1373"/>
      <c r="C50" s="1307" t="s">
        <v>18</v>
      </c>
      <c r="D50" s="4" t="s">
        <v>14</v>
      </c>
      <c r="E50" s="161">
        <v>-294.54000000000002</v>
      </c>
      <c r="F50" s="161">
        <v>43.135074545395355</v>
      </c>
      <c r="G50" s="161">
        <v>43.13472999999999</v>
      </c>
      <c r="H50" s="162">
        <f>G50-F50</f>
        <v>-3.4454539536454831E-4</v>
      </c>
      <c r="I50" s="163">
        <f>IF(F50=0," ",H50/F50)</f>
        <v>-7.9875924406238991E-6</v>
      </c>
      <c r="J50" s="162">
        <f>G50-E50</f>
        <v>337.67473000000001</v>
      </c>
      <c r="K50" s="164">
        <f>IF(E50=0," ",J50/E50)</f>
        <v>-1.1464477829836355</v>
      </c>
      <c r="L50" s="165" t="e">
        <f>E50+октябрь!L61</f>
        <v>#REF!</v>
      </c>
      <c r="M50" s="166" t="e">
        <f>F50+октябрь!M61</f>
        <v>#REF!</v>
      </c>
      <c r="N50" s="166" t="e">
        <f>G50+октябрь!N61</f>
        <v>#REF!</v>
      </c>
      <c r="O50" s="162" t="e">
        <f t="shared" ref="O50" si="69">N50-M50</f>
        <v>#REF!</v>
      </c>
      <c r="P50" s="163" t="e">
        <f t="shared" ref="P50" si="70">IF(M50=0," ",O50/M50)</f>
        <v>#REF!</v>
      </c>
      <c r="Q50" s="162" t="e">
        <f t="shared" ref="Q50" si="71">N50-L50</f>
        <v>#REF!</v>
      </c>
      <c r="R50" s="167" t="e">
        <f t="shared" ref="R50" si="72">IF(L50=0," ",Q50/L50)</f>
        <v>#REF!</v>
      </c>
    </row>
    <row r="51" spans="1:18" ht="30" hidden="1" customHeight="1">
      <c r="A51" s="1370"/>
      <c r="B51" s="1373"/>
      <c r="C51" s="1308"/>
      <c r="D51" s="4" t="s">
        <v>16</v>
      </c>
      <c r="E51" s="168">
        <v>-5.1000446293395386E-4</v>
      </c>
      <c r="F51" s="168">
        <v>4.4669315202251446E-3</v>
      </c>
      <c r="G51" s="168">
        <v>4.4669365646543323E-3</v>
      </c>
      <c r="H51" s="162"/>
      <c r="I51" s="163"/>
      <c r="J51" s="162"/>
      <c r="K51" s="164"/>
      <c r="L51" s="170" t="e">
        <f>L50/L45</f>
        <v>#REF!</v>
      </c>
      <c r="M51" s="168" t="e">
        <f>M50/M45</f>
        <v>#REF!</v>
      </c>
      <c r="N51" s="168" t="e">
        <f>N50/N45</f>
        <v>#REF!</v>
      </c>
      <c r="O51" s="162"/>
      <c r="P51" s="163"/>
      <c r="Q51" s="162"/>
      <c r="R51" s="167"/>
    </row>
    <row r="52" spans="1:18" ht="30" customHeight="1" thickBot="1">
      <c r="A52" s="1371"/>
      <c r="B52" s="1374"/>
      <c r="C52" s="5" t="s">
        <v>20</v>
      </c>
      <c r="D52" s="5" t="s">
        <v>14</v>
      </c>
      <c r="E52" s="172">
        <f>E45-E46</f>
        <v>6230.4560000000001</v>
      </c>
      <c r="F52" s="172">
        <f>F45-F46</f>
        <v>6215.2198242817258</v>
      </c>
      <c r="G52" s="172">
        <f>G45-G46</f>
        <v>6241.4339999999993</v>
      </c>
      <c r="H52" s="173">
        <f>G52-F52</f>
        <v>26.214175718273509</v>
      </c>
      <c r="I52" s="174">
        <f>IF(F52=0," ",H52/F52)</f>
        <v>4.2177391080938965E-3</v>
      </c>
      <c r="J52" s="175">
        <f>G52-E52</f>
        <v>10.977999999999156</v>
      </c>
      <c r="K52" s="176">
        <f>IF(E52=0," ",J52/E52)</f>
        <v>1.7619898126235312E-3</v>
      </c>
      <c r="L52" s="177" t="e">
        <f>L45-L46</f>
        <v>#REF!</v>
      </c>
      <c r="M52" s="172" t="e">
        <f>M45-M46</f>
        <v>#REF!</v>
      </c>
      <c r="N52" s="172" t="e">
        <f>N45-N46</f>
        <v>#REF!</v>
      </c>
      <c r="O52" s="173" t="e">
        <f t="shared" ref="O52:O54" si="73">N52-M52</f>
        <v>#REF!</v>
      </c>
      <c r="P52" s="174" t="e">
        <f t="shared" ref="P52:P54" si="74">IF(M52=0," ",O52/M52)</f>
        <v>#REF!</v>
      </c>
      <c r="Q52" s="175" t="e">
        <f t="shared" ref="Q52:Q54" si="75">N52-L52</f>
        <v>#REF!</v>
      </c>
      <c r="R52" s="178" t="e">
        <f t="shared" ref="R52:R54" si="76">IF(L52=0," ",Q52/L52)</f>
        <v>#REF!</v>
      </c>
    </row>
    <row r="53" spans="1:18" ht="30" customHeight="1" thickTop="1">
      <c r="A53" s="1369">
        <v>6</v>
      </c>
      <c r="B53" s="1372" t="s">
        <v>7</v>
      </c>
      <c r="C53" s="3" t="s">
        <v>19</v>
      </c>
      <c r="D53" s="3" t="s">
        <v>14</v>
      </c>
      <c r="E53" s="179">
        <v>21355.482</v>
      </c>
      <c r="F53" s="179">
        <v>21450.963888378905</v>
      </c>
      <c r="G53" s="180">
        <v>21126.167000000001</v>
      </c>
      <c r="H53" s="181">
        <f>G53-F53</f>
        <v>-324.79688837890353</v>
      </c>
      <c r="I53" s="182">
        <f>IF(F53=0," ",H53/F53)</f>
        <v>-1.5141365677971365E-2</v>
      </c>
      <c r="J53" s="181">
        <f>G53-E53</f>
        <v>-229.31499999999869</v>
      </c>
      <c r="K53" s="183">
        <f>IF(E53=0," ",J53/E53)</f>
        <v>-1.0737992240118894E-2</v>
      </c>
      <c r="L53" s="184" t="e">
        <f>E53+октябрь!L66</f>
        <v>#REF!</v>
      </c>
      <c r="M53" s="185" t="e">
        <f>F53+октябрь!M66</f>
        <v>#REF!</v>
      </c>
      <c r="N53" s="185" t="e">
        <f>G53+октябрь!N66</f>
        <v>#REF!</v>
      </c>
      <c r="O53" s="181" t="e">
        <f t="shared" si="73"/>
        <v>#REF!</v>
      </c>
      <c r="P53" s="182" t="e">
        <f t="shared" si="74"/>
        <v>#REF!</v>
      </c>
      <c r="Q53" s="181" t="e">
        <f t="shared" si="75"/>
        <v>#REF!</v>
      </c>
      <c r="R53" s="186" t="e">
        <f t="shared" si="76"/>
        <v>#REF!</v>
      </c>
    </row>
    <row r="54" spans="1:18" ht="30" customHeight="1">
      <c r="A54" s="1370"/>
      <c r="B54" s="1373"/>
      <c r="C54" s="1307" t="s">
        <v>15</v>
      </c>
      <c r="D54" s="4" t="s">
        <v>14</v>
      </c>
      <c r="E54" s="161">
        <v>4086.5839999999998</v>
      </c>
      <c r="F54" s="161">
        <v>4308.6800072495935</v>
      </c>
      <c r="G54" s="161">
        <v>3865.6970000000001</v>
      </c>
      <c r="H54" s="162">
        <f>G54-F54</f>
        <v>-442.98300724959336</v>
      </c>
      <c r="I54" s="163">
        <f>IF(F54=0," ",H54/F54)</f>
        <v>-0.10281176752607524</v>
      </c>
      <c r="J54" s="162">
        <f>G54-E54</f>
        <v>-220.88699999999972</v>
      </c>
      <c r="K54" s="164">
        <f>IF(E54=0," ",J54/E54)</f>
        <v>-5.4051745908073767E-2</v>
      </c>
      <c r="L54" s="165" t="e">
        <f>E54+октябрь!L67</f>
        <v>#REF!</v>
      </c>
      <c r="M54" s="166" t="e">
        <f>F54+октябрь!M67</f>
        <v>#REF!</v>
      </c>
      <c r="N54" s="166" t="e">
        <f>G54+октябрь!N67</f>
        <v>#REF!</v>
      </c>
      <c r="O54" s="162" t="e">
        <f t="shared" si="73"/>
        <v>#REF!</v>
      </c>
      <c r="P54" s="163" t="e">
        <f t="shared" si="74"/>
        <v>#REF!</v>
      </c>
      <c r="Q54" s="162" t="e">
        <f t="shared" si="75"/>
        <v>#REF!</v>
      </c>
      <c r="R54" s="167" t="e">
        <f t="shared" si="76"/>
        <v>#REF!</v>
      </c>
    </row>
    <row r="55" spans="1:18" ht="30" customHeight="1">
      <c r="A55" s="1370"/>
      <c r="B55" s="1373"/>
      <c r="C55" s="1308"/>
      <c r="D55" s="4" t="s">
        <v>16</v>
      </c>
      <c r="E55" s="168">
        <f>E54/E53</f>
        <v>0.19135995151034285</v>
      </c>
      <c r="F55" s="169">
        <f>F54/F53</f>
        <v>0.20086183677666009</v>
      </c>
      <c r="G55" s="169">
        <f>G54/G53</f>
        <v>0.18298146559193629</v>
      </c>
      <c r="H55" s="162"/>
      <c r="I55" s="163"/>
      <c r="J55" s="162"/>
      <c r="K55" s="163"/>
      <c r="L55" s="170" t="e">
        <f>L54/L53</f>
        <v>#REF!</v>
      </c>
      <c r="M55" s="168" t="e">
        <f>M54/M53</f>
        <v>#REF!</v>
      </c>
      <c r="N55" s="168" t="e">
        <f>N54/N53</f>
        <v>#REF!</v>
      </c>
      <c r="O55" s="171"/>
      <c r="P55" s="163" t="e">
        <f t="shared" ref="P55" si="77">N55-M55</f>
        <v>#REF!</v>
      </c>
      <c r="Q55" s="162"/>
      <c r="R55" s="167" t="e">
        <f t="shared" ref="R55" si="78">N55-L55</f>
        <v>#REF!</v>
      </c>
    </row>
    <row r="56" spans="1:18" ht="30" hidden="1" customHeight="1">
      <c r="A56" s="1370"/>
      <c r="B56" s="1373"/>
      <c r="C56" s="1307" t="s">
        <v>17</v>
      </c>
      <c r="D56" s="4" t="s">
        <v>14</v>
      </c>
      <c r="E56" s="161">
        <v>4942.2790000000005</v>
      </c>
      <c r="F56" s="161">
        <v>4171.575525809867</v>
      </c>
      <c r="G56" s="161">
        <v>4171.576</v>
      </c>
      <c r="H56" s="162">
        <f>G56-F56</f>
        <v>4.7419013299077051E-4</v>
      </c>
      <c r="I56" s="163">
        <f>IF(F56=0," ",H56/F56)</f>
        <v>1.1367171229597036E-7</v>
      </c>
      <c r="J56" s="162">
        <f>G56-E56</f>
        <v>-770.70300000000043</v>
      </c>
      <c r="K56" s="164">
        <f>IF(E56=0," ",J56/E56)</f>
        <v>-0.15594081192097822</v>
      </c>
      <c r="L56" s="165" t="e">
        <f>E56+октябрь!L69</f>
        <v>#REF!</v>
      </c>
      <c r="M56" s="166" t="e">
        <f>F56+октябрь!M69</f>
        <v>#REF!</v>
      </c>
      <c r="N56" s="166" t="e">
        <f>G56+октябрь!N69</f>
        <v>#REF!</v>
      </c>
      <c r="O56" s="162" t="e">
        <f t="shared" ref="O56" si="79">N56-M56</f>
        <v>#REF!</v>
      </c>
      <c r="P56" s="163" t="e">
        <f t="shared" ref="P56" si="80">IF(M56=0," ",O56/M56)</f>
        <v>#REF!</v>
      </c>
      <c r="Q56" s="162" t="e">
        <f t="shared" ref="Q56" si="81">N56-L56</f>
        <v>#REF!</v>
      </c>
      <c r="R56" s="167" t="e">
        <f t="shared" ref="R56" si="82">IF(L56=0," ",Q56/L56)</f>
        <v>#REF!</v>
      </c>
    </row>
    <row r="57" spans="1:18" ht="30" hidden="1" customHeight="1">
      <c r="A57" s="1370"/>
      <c r="B57" s="1373"/>
      <c r="C57" s="1308"/>
      <c r="D57" s="4" t="s">
        <v>16</v>
      </c>
      <c r="E57" s="168">
        <f>E56/E53</f>
        <v>0.23142905414169535</v>
      </c>
      <c r="F57" s="168">
        <f>F56/F53</f>
        <v>0.19447030667325046</v>
      </c>
      <c r="G57" s="168">
        <f>G56/G53</f>
        <v>0.19746014504192833</v>
      </c>
      <c r="H57" s="162"/>
      <c r="I57" s="163"/>
      <c r="J57" s="162"/>
      <c r="K57" s="164"/>
      <c r="L57" s="170" t="e">
        <f>L56/L53</f>
        <v>#REF!</v>
      </c>
      <c r="M57" s="168" t="e">
        <f>M56/M53</f>
        <v>#REF!</v>
      </c>
      <c r="N57" s="168" t="e">
        <f>N56/N53</f>
        <v>#REF!</v>
      </c>
      <c r="O57" s="162"/>
      <c r="P57" s="163"/>
      <c r="Q57" s="162"/>
      <c r="R57" s="167"/>
    </row>
    <row r="58" spans="1:18" ht="30" hidden="1" customHeight="1">
      <c r="A58" s="1370"/>
      <c r="B58" s="1373"/>
      <c r="C58" s="1307" t="s">
        <v>18</v>
      </c>
      <c r="D58" s="4" t="s">
        <v>14</v>
      </c>
      <c r="E58" s="161">
        <v>-855.69500000000062</v>
      </c>
      <c r="F58" s="161">
        <v>137.10448143972644</v>
      </c>
      <c r="G58" s="161">
        <v>137.10400724959345</v>
      </c>
      <c r="H58" s="162">
        <f>G58-F58</f>
        <v>-4.7419013299077051E-4</v>
      </c>
      <c r="I58" s="163">
        <f>IF(F58=0," ",H58/F58)</f>
        <v>-3.4586041828197491E-6</v>
      </c>
      <c r="J58" s="162">
        <f>G58-E58</f>
        <v>992.79900724959407</v>
      </c>
      <c r="K58" s="164">
        <f>IF(E58=0," ",J58/E58)</f>
        <v>-1.1602253223982766</v>
      </c>
      <c r="L58" s="165" t="e">
        <f>E58+октябрь!L71</f>
        <v>#REF!</v>
      </c>
      <c r="M58" s="166" t="e">
        <f>F58+октябрь!M71</f>
        <v>#REF!</v>
      </c>
      <c r="N58" s="166" t="e">
        <f>G58+октябрь!N71</f>
        <v>#REF!</v>
      </c>
      <c r="O58" s="162" t="e">
        <f t="shared" ref="O58" si="83">N58-M58</f>
        <v>#REF!</v>
      </c>
      <c r="P58" s="163" t="e">
        <f t="shared" ref="P58" si="84">IF(M58=0," ",O58/M58)</f>
        <v>#REF!</v>
      </c>
      <c r="Q58" s="162" t="e">
        <f t="shared" ref="Q58" si="85">N58-L58</f>
        <v>#REF!</v>
      </c>
      <c r="R58" s="167" t="e">
        <f t="shared" ref="R58" si="86">IF(L58=0," ",Q58/L58)</f>
        <v>#REF!</v>
      </c>
    </row>
    <row r="59" spans="1:18" ht="30" hidden="1" customHeight="1">
      <c r="A59" s="1370"/>
      <c r="B59" s="1373"/>
      <c r="C59" s="1308"/>
      <c r="D59" s="4" t="s">
        <v>16</v>
      </c>
      <c r="E59" s="168">
        <v>-5.1000446293395386E-4</v>
      </c>
      <c r="F59" s="168">
        <v>4.4669315202251446E-3</v>
      </c>
      <c r="G59" s="168">
        <v>4.4669365646543323E-3</v>
      </c>
      <c r="H59" s="162"/>
      <c r="I59" s="163"/>
      <c r="J59" s="162"/>
      <c r="K59" s="164"/>
      <c r="L59" s="170" t="e">
        <f>L58/L53</f>
        <v>#REF!</v>
      </c>
      <c r="M59" s="168" t="e">
        <f>M58/M53</f>
        <v>#REF!</v>
      </c>
      <c r="N59" s="168" t="e">
        <f>N58/N53</f>
        <v>#REF!</v>
      </c>
      <c r="O59" s="162"/>
      <c r="P59" s="163"/>
      <c r="Q59" s="162"/>
      <c r="R59" s="167"/>
    </row>
    <row r="60" spans="1:18" ht="30" customHeight="1" thickBot="1">
      <c r="A60" s="1371"/>
      <c r="B60" s="1374"/>
      <c r="C60" s="5" t="s">
        <v>20</v>
      </c>
      <c r="D60" s="5" t="s">
        <v>14</v>
      </c>
      <c r="E60" s="172">
        <f>E53-E54</f>
        <v>17268.898000000001</v>
      </c>
      <c r="F60" s="172">
        <f>F53-F54</f>
        <v>17142.283881129311</v>
      </c>
      <c r="G60" s="172">
        <f>G53-G54</f>
        <v>17260.47</v>
      </c>
      <c r="H60" s="173">
        <f>G60-F60</f>
        <v>118.18611887068982</v>
      </c>
      <c r="I60" s="174">
        <f>IF(F60=0," ",H60/F60)</f>
        <v>6.894420818733045E-3</v>
      </c>
      <c r="J60" s="175">
        <f>G60-E60</f>
        <v>-8.4279999999998836</v>
      </c>
      <c r="K60" s="176">
        <f>IF(E60=0," ",J60/E60)</f>
        <v>-4.8804503912177157E-4</v>
      </c>
      <c r="L60" s="177" t="e">
        <f>L53-L54</f>
        <v>#REF!</v>
      </c>
      <c r="M60" s="172" t="e">
        <f>M53-M54</f>
        <v>#REF!</v>
      </c>
      <c r="N60" s="172" t="e">
        <f>N53-N54</f>
        <v>#REF!</v>
      </c>
      <c r="O60" s="173" t="e">
        <f t="shared" ref="O60:O62" si="87">N60-M60</f>
        <v>#REF!</v>
      </c>
      <c r="P60" s="174" t="e">
        <f t="shared" ref="P60:P62" si="88">IF(M60=0," ",O60/M60)</f>
        <v>#REF!</v>
      </c>
      <c r="Q60" s="175" t="e">
        <f t="shared" ref="Q60:Q62" si="89">N60-L60</f>
        <v>#REF!</v>
      </c>
      <c r="R60" s="178" t="e">
        <f t="shared" ref="R60:R62" si="90">IF(L60=0," ",Q60/L60)</f>
        <v>#REF!</v>
      </c>
    </row>
    <row r="61" spans="1:18" ht="30" customHeight="1" thickTop="1">
      <c r="A61" s="1369">
        <v>7</v>
      </c>
      <c r="B61" s="1372" t="s">
        <v>8</v>
      </c>
      <c r="C61" s="3" t="s">
        <v>19</v>
      </c>
      <c r="D61" s="3" t="s">
        <v>14</v>
      </c>
      <c r="E61" s="179">
        <v>8531.7690000000002</v>
      </c>
      <c r="F61" s="179">
        <v>8556.7475598068977</v>
      </c>
      <c r="G61" s="180">
        <v>8605.3230000000003</v>
      </c>
      <c r="H61" s="181">
        <f>G61-F61</f>
        <v>48.575440193102622</v>
      </c>
      <c r="I61" s="182">
        <f>IF(F61=0," ",H61/F61)</f>
        <v>5.6768579245311795E-3</v>
      </c>
      <c r="J61" s="181">
        <f>G61-E61</f>
        <v>73.554000000000087</v>
      </c>
      <c r="K61" s="183">
        <f>IF(E61=0," ",J61/E61)</f>
        <v>8.6211898142108737E-3</v>
      </c>
      <c r="L61" s="184" t="e">
        <f>E61+октябрь!L76</f>
        <v>#REF!</v>
      </c>
      <c r="M61" s="185" t="e">
        <f>F61+октябрь!M76</f>
        <v>#REF!</v>
      </c>
      <c r="N61" s="185" t="e">
        <f>G61+октябрь!N76</f>
        <v>#REF!</v>
      </c>
      <c r="O61" s="181" t="e">
        <f t="shared" si="87"/>
        <v>#REF!</v>
      </c>
      <c r="P61" s="182" t="e">
        <f t="shared" si="88"/>
        <v>#REF!</v>
      </c>
      <c r="Q61" s="181" t="e">
        <f t="shared" si="89"/>
        <v>#REF!</v>
      </c>
      <c r="R61" s="186" t="e">
        <f t="shared" si="90"/>
        <v>#REF!</v>
      </c>
    </row>
    <row r="62" spans="1:18" ht="30" customHeight="1">
      <c r="A62" s="1370"/>
      <c r="B62" s="1373"/>
      <c r="C62" s="1307" t="s">
        <v>15</v>
      </c>
      <c r="D62" s="4" t="s">
        <v>14</v>
      </c>
      <c r="E62" s="161">
        <v>978.65</v>
      </c>
      <c r="F62" s="161">
        <v>1193.1338249999999</v>
      </c>
      <c r="G62" s="161">
        <v>1135.183</v>
      </c>
      <c r="H62" s="162">
        <f>G62-F62</f>
        <v>-57.950824999999895</v>
      </c>
      <c r="I62" s="163">
        <f>IF(F62=0," ",H62/F62)</f>
        <v>-4.8570264110985119E-2</v>
      </c>
      <c r="J62" s="162">
        <f>G62-E62</f>
        <v>156.53300000000002</v>
      </c>
      <c r="K62" s="164">
        <f>IF(E62=0," ",J62/E62)</f>
        <v>0.15994788739590254</v>
      </c>
      <c r="L62" s="165" t="e">
        <f>E62+октябрь!L77</f>
        <v>#REF!</v>
      </c>
      <c r="M62" s="166" t="e">
        <f>F62+октябрь!M77</f>
        <v>#REF!</v>
      </c>
      <c r="N62" s="166" t="e">
        <f>G62+октябрь!N77</f>
        <v>#REF!</v>
      </c>
      <c r="O62" s="162" t="e">
        <f t="shared" si="87"/>
        <v>#REF!</v>
      </c>
      <c r="P62" s="163" t="e">
        <f t="shared" si="88"/>
        <v>#REF!</v>
      </c>
      <c r="Q62" s="162" t="e">
        <f t="shared" si="89"/>
        <v>#REF!</v>
      </c>
      <c r="R62" s="167" t="e">
        <f t="shared" si="90"/>
        <v>#REF!</v>
      </c>
    </row>
    <row r="63" spans="1:18" ht="30" customHeight="1">
      <c r="A63" s="1370"/>
      <c r="B63" s="1373"/>
      <c r="C63" s="1308"/>
      <c r="D63" s="4" t="s">
        <v>16</v>
      </c>
      <c r="E63" s="168">
        <f>E62/E61</f>
        <v>0.11470657492016016</v>
      </c>
      <c r="F63" s="169">
        <f>F62/F61</f>
        <v>0.13943777313291753</v>
      </c>
      <c r="G63" s="169">
        <f>G62/G61</f>
        <v>0.13191637315647536</v>
      </c>
      <c r="H63" s="162"/>
      <c r="I63" s="163"/>
      <c r="J63" s="162"/>
      <c r="K63" s="163"/>
      <c r="L63" s="170" t="e">
        <f>L62/L61</f>
        <v>#REF!</v>
      </c>
      <c r="M63" s="168" t="e">
        <f>M62/M61</f>
        <v>#REF!</v>
      </c>
      <c r="N63" s="168" t="e">
        <f>N62/N61</f>
        <v>#REF!</v>
      </c>
      <c r="O63" s="171"/>
      <c r="P63" s="163" t="e">
        <f t="shared" ref="P63" si="91">N63-M63</f>
        <v>#REF!</v>
      </c>
      <c r="Q63" s="162"/>
      <c r="R63" s="167" t="e">
        <f t="shared" ref="R63" si="92">N63-L63</f>
        <v>#REF!</v>
      </c>
    </row>
    <row r="64" spans="1:18" ht="30" hidden="1" customHeight="1">
      <c r="A64" s="1370"/>
      <c r="B64" s="1373"/>
      <c r="C64" s="1307" t="s">
        <v>17</v>
      </c>
      <c r="D64" s="4" t="s">
        <v>14</v>
      </c>
      <c r="E64" s="161">
        <v>1374.0840000000001</v>
      </c>
      <c r="F64" s="161">
        <v>1155.1676743251799</v>
      </c>
      <c r="G64" s="161">
        <v>1155.1679999999999</v>
      </c>
      <c r="H64" s="162">
        <f>G64-F64</f>
        <v>3.2567482003287296E-4</v>
      </c>
      <c r="I64" s="163">
        <f>IF(F64=0," ",H64/F64)</f>
        <v>2.819286128510513E-7</v>
      </c>
      <c r="J64" s="162">
        <f>G64-E64</f>
        <v>-218.91600000000017</v>
      </c>
      <c r="K64" s="164">
        <f>IF(E64=0," ",J64/E64)</f>
        <v>-0.15931777096596725</v>
      </c>
      <c r="L64" s="165" t="e">
        <f>E64+октябрь!L79</f>
        <v>#REF!</v>
      </c>
      <c r="M64" s="166" t="e">
        <f>F64+октябрь!M79</f>
        <v>#REF!</v>
      </c>
      <c r="N64" s="166" t="e">
        <f>G64+октябрь!N79</f>
        <v>#REF!</v>
      </c>
      <c r="O64" s="162" t="e">
        <f t="shared" ref="O64" si="93">N64-M64</f>
        <v>#REF!</v>
      </c>
      <c r="P64" s="163" t="e">
        <f t="shared" ref="P64" si="94">IF(M64=0," ",O64/M64)</f>
        <v>#REF!</v>
      </c>
      <c r="Q64" s="162" t="e">
        <f t="shared" ref="Q64" si="95">N64-L64</f>
        <v>#REF!</v>
      </c>
      <c r="R64" s="167" t="e">
        <f t="shared" ref="R64" si="96">IF(L64=0," ",Q64/L64)</f>
        <v>#REF!</v>
      </c>
    </row>
    <row r="65" spans="1:18" ht="30" hidden="1" customHeight="1">
      <c r="A65" s="1370"/>
      <c r="B65" s="1373"/>
      <c r="C65" s="1308"/>
      <c r="D65" s="4" t="s">
        <v>16</v>
      </c>
      <c r="E65" s="168">
        <f>E64/E61</f>
        <v>0.16105499340172008</v>
      </c>
      <c r="F65" s="168">
        <f>F64/F61</f>
        <v>0.13500078928952869</v>
      </c>
      <c r="G65" s="168">
        <f>G64/G61</f>
        <v>0.13423877290834985</v>
      </c>
      <c r="H65" s="162"/>
      <c r="I65" s="163"/>
      <c r="J65" s="162"/>
      <c r="K65" s="164"/>
      <c r="L65" s="170" t="e">
        <f>L64/L61</f>
        <v>#REF!</v>
      </c>
      <c r="M65" s="168" t="e">
        <f>M64/M61</f>
        <v>#REF!</v>
      </c>
      <c r="N65" s="168" t="e">
        <f>N64/N61</f>
        <v>#REF!</v>
      </c>
      <c r="O65" s="162"/>
      <c r="P65" s="163"/>
      <c r="Q65" s="162"/>
      <c r="R65" s="167"/>
    </row>
    <row r="66" spans="1:18" ht="30" hidden="1" customHeight="1">
      <c r="A66" s="1370"/>
      <c r="B66" s="1373"/>
      <c r="C66" s="1307" t="s">
        <v>18</v>
      </c>
      <c r="D66" s="4" t="s">
        <v>14</v>
      </c>
      <c r="E66" s="161">
        <v>-395.43400000000008</v>
      </c>
      <c r="F66" s="161">
        <v>37.966150674820028</v>
      </c>
      <c r="G66" s="161">
        <v>37.965824999999995</v>
      </c>
      <c r="H66" s="162">
        <f>G66-F66</f>
        <v>-3.2567482003287296E-4</v>
      </c>
      <c r="I66" s="163">
        <f>IF(F66=0," ",H66/F66)</f>
        <v>-8.5780310683133729E-6</v>
      </c>
      <c r="J66" s="162">
        <f>G66-E66</f>
        <v>433.39982500000008</v>
      </c>
      <c r="K66" s="164">
        <f>IF(E66=0," ",J66/E66)</f>
        <v>-1.0960105226156578</v>
      </c>
      <c r="L66" s="165" t="e">
        <f>E66+октябрь!L81</f>
        <v>#REF!</v>
      </c>
      <c r="M66" s="166" t="e">
        <f>F66+октябрь!M81</f>
        <v>#REF!</v>
      </c>
      <c r="N66" s="166" t="e">
        <f>G66+октябрь!N81</f>
        <v>#REF!</v>
      </c>
      <c r="O66" s="162" t="e">
        <f t="shared" ref="O66" si="97">N66-M66</f>
        <v>#REF!</v>
      </c>
      <c r="P66" s="163" t="e">
        <f t="shared" ref="P66" si="98">IF(M66=0," ",O66/M66)</f>
        <v>#REF!</v>
      </c>
      <c r="Q66" s="162" t="e">
        <f t="shared" ref="Q66" si="99">N66-L66</f>
        <v>#REF!</v>
      </c>
      <c r="R66" s="167" t="e">
        <f t="shared" ref="R66" si="100">IF(L66=0," ",Q66/L66)</f>
        <v>#REF!</v>
      </c>
    </row>
    <row r="67" spans="1:18" ht="30" hidden="1" customHeight="1">
      <c r="A67" s="1370"/>
      <c r="B67" s="1373"/>
      <c r="C67" s="1308"/>
      <c r="D67" s="4" t="s">
        <v>16</v>
      </c>
      <c r="E67" s="168">
        <v>-5.1000446293395386E-4</v>
      </c>
      <c r="F67" s="168">
        <v>4.4669315202251446E-3</v>
      </c>
      <c r="G67" s="168">
        <v>4.4669365646543323E-3</v>
      </c>
      <c r="H67" s="162"/>
      <c r="I67" s="163"/>
      <c r="J67" s="162"/>
      <c r="K67" s="164"/>
      <c r="L67" s="170" t="e">
        <f>L66/L61</f>
        <v>#REF!</v>
      </c>
      <c r="M67" s="168" t="e">
        <f>M66/M61</f>
        <v>#REF!</v>
      </c>
      <c r="N67" s="168" t="e">
        <f>N66/N61</f>
        <v>#REF!</v>
      </c>
      <c r="O67" s="162"/>
      <c r="P67" s="163"/>
      <c r="Q67" s="162"/>
      <c r="R67" s="167"/>
    </row>
    <row r="68" spans="1:18" ht="30" customHeight="1" thickBot="1">
      <c r="A68" s="1371"/>
      <c r="B68" s="1374"/>
      <c r="C68" s="5" t="s">
        <v>20</v>
      </c>
      <c r="D68" s="5" t="s">
        <v>14</v>
      </c>
      <c r="E68" s="172">
        <f>E61-E62</f>
        <v>7553.1190000000006</v>
      </c>
      <c r="F68" s="172">
        <f>F61-F62</f>
        <v>7363.6137348068978</v>
      </c>
      <c r="G68" s="172">
        <f>G61-G62</f>
        <v>7470.14</v>
      </c>
      <c r="H68" s="173">
        <f>G68-F68</f>
        <v>106.52626519310252</v>
      </c>
      <c r="I68" s="174">
        <f>IF(F68=0," ",H68/F68)</f>
        <v>1.4466574297557997E-2</v>
      </c>
      <c r="J68" s="175">
        <f>G68-E68</f>
        <v>-82.979000000000269</v>
      </c>
      <c r="K68" s="176">
        <f>IF(E68=0," ",J68/E68)</f>
        <v>-1.098605754788191E-2</v>
      </c>
      <c r="L68" s="177" t="e">
        <f>L61-L62</f>
        <v>#REF!</v>
      </c>
      <c r="M68" s="172" t="e">
        <f>M61-M62</f>
        <v>#REF!</v>
      </c>
      <c r="N68" s="172" t="e">
        <f>N61-N62</f>
        <v>#REF!</v>
      </c>
      <c r="O68" s="173" t="e">
        <f t="shared" ref="O68:O70" si="101">N68-M68</f>
        <v>#REF!</v>
      </c>
      <c r="P68" s="174" t="e">
        <f t="shared" ref="P68:P70" si="102">IF(M68=0," ",O68/M68)</f>
        <v>#REF!</v>
      </c>
      <c r="Q68" s="175" t="e">
        <f t="shared" ref="Q68:Q70" si="103">N68-L68</f>
        <v>#REF!</v>
      </c>
      <c r="R68" s="178" t="e">
        <f t="shared" ref="R68:R70" si="104">IF(L68=0," ",Q68/L68)</f>
        <v>#REF!</v>
      </c>
    </row>
    <row r="69" spans="1:18" ht="30" customHeight="1" thickTop="1">
      <c r="A69" s="1369">
        <v>8</v>
      </c>
      <c r="B69" s="1372" t="s">
        <v>9</v>
      </c>
      <c r="C69" s="3" t="s">
        <v>19</v>
      </c>
      <c r="D69" s="3" t="s">
        <v>14</v>
      </c>
      <c r="E69" s="179">
        <v>4769.7169999999996</v>
      </c>
      <c r="F69" s="179">
        <v>4512.9652203738042</v>
      </c>
      <c r="G69" s="180">
        <v>4785.0249999999996</v>
      </c>
      <c r="H69" s="181">
        <f>G69-F69</f>
        <v>272.05977962619545</v>
      </c>
      <c r="I69" s="182">
        <f>IF(F69=0," ",H69/F69)</f>
        <v>6.0284040833725065E-2</v>
      </c>
      <c r="J69" s="181">
        <f>G69-E69</f>
        <v>15.307999999999993</v>
      </c>
      <c r="K69" s="183">
        <f>IF(E69=0," ",J69/E69)</f>
        <v>3.2094147304756221E-3</v>
      </c>
      <c r="L69" s="184" t="e">
        <f>E69+октябрь!L86</f>
        <v>#REF!</v>
      </c>
      <c r="M69" s="185" t="e">
        <f>F69+октябрь!M86</f>
        <v>#REF!</v>
      </c>
      <c r="N69" s="185" t="e">
        <f>G69+октябрь!N86</f>
        <v>#REF!</v>
      </c>
      <c r="O69" s="181" t="e">
        <f t="shared" si="101"/>
        <v>#REF!</v>
      </c>
      <c r="P69" s="182" t="e">
        <f t="shared" si="102"/>
        <v>#REF!</v>
      </c>
      <c r="Q69" s="181" t="e">
        <f t="shared" si="103"/>
        <v>#REF!</v>
      </c>
      <c r="R69" s="186" t="e">
        <f t="shared" si="104"/>
        <v>#REF!</v>
      </c>
    </row>
    <row r="70" spans="1:18" ht="30" customHeight="1">
      <c r="A70" s="1370"/>
      <c r="B70" s="1373"/>
      <c r="C70" s="1307" t="s">
        <v>15</v>
      </c>
      <c r="D70" s="4" t="s">
        <v>14</v>
      </c>
      <c r="E70" s="161">
        <v>1098.2149999999999</v>
      </c>
      <c r="F70" s="161">
        <v>1192.4782994275706</v>
      </c>
      <c r="G70" s="161">
        <v>947.01199999999994</v>
      </c>
      <c r="H70" s="162">
        <f>G70-F70</f>
        <v>-245.46629942757068</v>
      </c>
      <c r="I70" s="163">
        <f>IF(F70=0," ",H70/F70)</f>
        <v>-0.20584550640913357</v>
      </c>
      <c r="J70" s="162">
        <f>G70-E70</f>
        <v>-151.20299999999997</v>
      </c>
      <c r="K70" s="164">
        <f>IF(E70=0," ",J70/E70)</f>
        <v>-0.13768069093938801</v>
      </c>
      <c r="L70" s="165" t="e">
        <f>E70+октябрь!L87</f>
        <v>#REF!</v>
      </c>
      <c r="M70" s="166" t="e">
        <f>F70+октябрь!M87</f>
        <v>#REF!</v>
      </c>
      <c r="N70" s="166" t="e">
        <f>G70+октябрь!N87</f>
        <v>#REF!</v>
      </c>
      <c r="O70" s="162" t="e">
        <f t="shared" si="101"/>
        <v>#REF!</v>
      </c>
      <c r="P70" s="163" t="e">
        <f t="shared" si="102"/>
        <v>#REF!</v>
      </c>
      <c r="Q70" s="162" t="e">
        <f t="shared" si="103"/>
        <v>#REF!</v>
      </c>
      <c r="R70" s="167" t="e">
        <f t="shared" si="104"/>
        <v>#REF!</v>
      </c>
    </row>
    <row r="71" spans="1:18" ht="30" customHeight="1">
      <c r="A71" s="1370"/>
      <c r="B71" s="1373"/>
      <c r="C71" s="1308"/>
      <c r="D71" s="4" t="s">
        <v>16</v>
      </c>
      <c r="E71" s="168">
        <f>E70/E69</f>
        <v>0.23024741300165188</v>
      </c>
      <c r="F71" s="169">
        <f>F70/F69</f>
        <v>0.26423387754998007</v>
      </c>
      <c r="G71" s="169">
        <f>G70/G69</f>
        <v>0.19791160965721183</v>
      </c>
      <c r="H71" s="162"/>
      <c r="I71" s="163"/>
      <c r="J71" s="162"/>
      <c r="K71" s="163"/>
      <c r="L71" s="170" t="e">
        <f>L70/L69</f>
        <v>#REF!</v>
      </c>
      <c r="M71" s="168" t="e">
        <f>M70/M69</f>
        <v>#REF!</v>
      </c>
      <c r="N71" s="168" t="e">
        <f>N70/N69</f>
        <v>#REF!</v>
      </c>
      <c r="O71" s="171"/>
      <c r="P71" s="163" t="e">
        <f t="shared" ref="P71" si="105">N71-M71</f>
        <v>#REF!</v>
      </c>
      <c r="Q71" s="162"/>
      <c r="R71" s="167" t="e">
        <f t="shared" ref="R71" si="106">N71-L71</f>
        <v>#REF!</v>
      </c>
    </row>
    <row r="72" spans="1:18" ht="30" hidden="1" customHeight="1">
      <c r="A72" s="1370"/>
      <c r="B72" s="1373"/>
      <c r="C72" s="1307" t="s">
        <v>17</v>
      </c>
      <c r="D72" s="4" t="s">
        <v>14</v>
      </c>
      <c r="E72" s="161">
        <v>1238.326</v>
      </c>
      <c r="F72" s="161">
        <v>1154.5330079238952</v>
      </c>
      <c r="G72" s="161">
        <v>1154.5329999999999</v>
      </c>
      <c r="H72" s="162">
        <f>G72-F72</f>
        <v>-7.9238952821469866E-6</v>
      </c>
      <c r="I72" s="163">
        <f>IF(F72=0," ",H72/F72)</f>
        <v>-6.8632903760767281E-9</v>
      </c>
      <c r="J72" s="162">
        <f>G72-E72</f>
        <v>-83.79300000000012</v>
      </c>
      <c r="K72" s="164">
        <f>IF(E72=0," ",J72/E72)</f>
        <v>-6.7666349571922191E-2</v>
      </c>
      <c r="L72" s="165" t="e">
        <f>E72+октябрь!L89</f>
        <v>#REF!</v>
      </c>
      <c r="M72" s="166" t="e">
        <f>F72+октябрь!M89</f>
        <v>#REF!</v>
      </c>
      <c r="N72" s="166" t="e">
        <f>G72+октябрь!N89</f>
        <v>#REF!</v>
      </c>
      <c r="O72" s="162" t="e">
        <f t="shared" ref="O72" si="107">N72-M72</f>
        <v>#REF!</v>
      </c>
      <c r="P72" s="163" t="e">
        <f t="shared" ref="P72" si="108">IF(M72=0," ",O72/M72)</f>
        <v>#REF!</v>
      </c>
      <c r="Q72" s="162" t="e">
        <f t="shared" ref="Q72" si="109">N72-L72</f>
        <v>#REF!</v>
      </c>
      <c r="R72" s="167" t="e">
        <f t="shared" ref="R72" si="110">IF(L72=0," ",Q72/L72)</f>
        <v>#REF!</v>
      </c>
    </row>
    <row r="73" spans="1:18" ht="30" hidden="1" customHeight="1">
      <c r="A73" s="1370"/>
      <c r="B73" s="1373"/>
      <c r="C73" s="1308"/>
      <c r="D73" s="4" t="s">
        <v>16</v>
      </c>
      <c r="E73" s="168">
        <f>E72/E69</f>
        <v>0.25962253106421201</v>
      </c>
      <c r="F73" s="168">
        <f>F72/F69</f>
        <v>0.25582581552185468</v>
      </c>
      <c r="G73" s="168">
        <f>G72/G69</f>
        <v>0.24128045308018245</v>
      </c>
      <c r="H73" s="162"/>
      <c r="I73" s="163"/>
      <c r="J73" s="162"/>
      <c r="K73" s="164"/>
      <c r="L73" s="170" t="e">
        <f>L72/L69</f>
        <v>#REF!</v>
      </c>
      <c r="M73" s="168" t="e">
        <f>M72/M69</f>
        <v>#REF!</v>
      </c>
      <c r="N73" s="168" t="e">
        <f>N72/N69</f>
        <v>#REF!</v>
      </c>
      <c r="O73" s="162"/>
      <c r="P73" s="163"/>
      <c r="Q73" s="162"/>
      <c r="R73" s="167"/>
    </row>
    <row r="74" spans="1:18" ht="30" hidden="1" customHeight="1">
      <c r="A74" s="1370"/>
      <c r="B74" s="1373"/>
      <c r="C74" s="1307" t="s">
        <v>18</v>
      </c>
      <c r="D74" s="4" t="s">
        <v>14</v>
      </c>
      <c r="E74" s="161">
        <v>-140.1110000000001</v>
      </c>
      <c r="F74" s="161">
        <v>37.945291503675435</v>
      </c>
      <c r="G74" s="161">
        <v>37.945299427570717</v>
      </c>
      <c r="H74" s="162">
        <f>G74-F74</f>
        <v>7.9238952821469866E-6</v>
      </c>
      <c r="I74" s="163">
        <f>IF(F74=0," ",H74/F74)</f>
        <v>2.0882420369282092E-7</v>
      </c>
      <c r="J74" s="162">
        <f>G74-E74</f>
        <v>178.05629942757082</v>
      </c>
      <c r="K74" s="164">
        <f>IF(E74=0," ",J74/E74)</f>
        <v>-1.2708231290017964</v>
      </c>
      <c r="L74" s="165" t="e">
        <f>E74+октябрь!L91</f>
        <v>#REF!</v>
      </c>
      <c r="M74" s="166" t="e">
        <f>F74+октябрь!M91</f>
        <v>#REF!</v>
      </c>
      <c r="N74" s="166" t="e">
        <f>G74+октябрь!N91</f>
        <v>#REF!</v>
      </c>
      <c r="O74" s="162" t="e">
        <f t="shared" ref="O74" si="111">N74-M74</f>
        <v>#REF!</v>
      </c>
      <c r="P74" s="163" t="e">
        <f t="shared" ref="P74" si="112">IF(M74=0," ",O74/M74)</f>
        <v>#REF!</v>
      </c>
      <c r="Q74" s="162" t="e">
        <f t="shared" ref="Q74" si="113">N74-L74</f>
        <v>#REF!</v>
      </c>
      <c r="R74" s="167" t="e">
        <f t="shared" ref="R74" si="114">IF(L74=0," ",Q74/L74)</f>
        <v>#REF!</v>
      </c>
    </row>
    <row r="75" spans="1:18" ht="30" hidden="1" customHeight="1">
      <c r="A75" s="1370"/>
      <c r="B75" s="1373"/>
      <c r="C75" s="1308"/>
      <c r="D75" s="4" t="s">
        <v>16</v>
      </c>
      <c r="E75" s="168">
        <v>-5.1000446293395386E-4</v>
      </c>
      <c r="F75" s="168">
        <v>4.4669315202251446E-3</v>
      </c>
      <c r="G75" s="168">
        <v>4.4669365646543323E-3</v>
      </c>
      <c r="H75" s="162"/>
      <c r="I75" s="163"/>
      <c r="J75" s="162"/>
      <c r="K75" s="164"/>
      <c r="L75" s="170" t="e">
        <f>L74/L69</f>
        <v>#REF!</v>
      </c>
      <c r="M75" s="168" t="e">
        <f>M74/M69</f>
        <v>#REF!</v>
      </c>
      <c r="N75" s="168" t="e">
        <f>N74/N69</f>
        <v>#REF!</v>
      </c>
      <c r="O75" s="162"/>
      <c r="P75" s="163"/>
      <c r="Q75" s="162"/>
      <c r="R75" s="167"/>
    </row>
    <row r="76" spans="1:18" ht="30" customHeight="1" thickBot="1">
      <c r="A76" s="1371"/>
      <c r="B76" s="1374"/>
      <c r="C76" s="5" t="s">
        <v>20</v>
      </c>
      <c r="D76" s="5" t="s">
        <v>14</v>
      </c>
      <c r="E76" s="172">
        <f>E69-E70</f>
        <v>3671.5019999999995</v>
      </c>
      <c r="F76" s="172">
        <f>F69-F70</f>
        <v>3320.4869209462336</v>
      </c>
      <c r="G76" s="172">
        <f>G69-G70</f>
        <v>3838.0129999999999</v>
      </c>
      <c r="H76" s="173">
        <f>G76-F76</f>
        <v>517.52607905376635</v>
      </c>
      <c r="I76" s="174">
        <f>IF(F76=0," ",H76/F76)</f>
        <v>0.15585849044883088</v>
      </c>
      <c r="J76" s="175">
        <f>G76-E76</f>
        <v>166.51100000000042</v>
      </c>
      <c r="K76" s="176">
        <f>IF(E76=0," ",J76/E76)</f>
        <v>4.5352283615806406E-2</v>
      </c>
      <c r="L76" s="177" t="e">
        <f>L69-L70</f>
        <v>#REF!</v>
      </c>
      <c r="M76" s="172" t="e">
        <f>M69-M70</f>
        <v>#REF!</v>
      </c>
      <c r="N76" s="172" t="e">
        <f>N69-N70</f>
        <v>#REF!</v>
      </c>
      <c r="O76" s="173" t="e">
        <f t="shared" ref="O76:O78" si="115">N76-M76</f>
        <v>#REF!</v>
      </c>
      <c r="P76" s="174" t="e">
        <f t="shared" ref="P76:P78" si="116">IF(M76=0," ",O76/M76)</f>
        <v>#REF!</v>
      </c>
      <c r="Q76" s="175" t="e">
        <f t="shared" ref="Q76:Q78" si="117">N76-L76</f>
        <v>#REF!</v>
      </c>
      <c r="R76" s="178" t="e">
        <f t="shared" ref="R76:R78" si="118">IF(L76=0," ",Q76/L76)</f>
        <v>#REF!</v>
      </c>
    </row>
    <row r="77" spans="1:18" ht="30" customHeight="1" thickTop="1">
      <c r="A77" s="1369">
        <v>9</v>
      </c>
      <c r="B77" s="1372" t="s">
        <v>10</v>
      </c>
      <c r="C77" s="3" t="s">
        <v>19</v>
      </c>
      <c r="D77" s="3" t="s">
        <v>14</v>
      </c>
      <c r="E77" s="207">
        <v>8332.2150000000001</v>
      </c>
      <c r="F77" s="179">
        <v>7883.584300574722</v>
      </c>
      <c r="G77" s="208">
        <v>8052.3680000000004</v>
      </c>
      <c r="H77" s="181">
        <f>G77-F77</f>
        <v>168.78369942527843</v>
      </c>
      <c r="I77" s="182">
        <f>IF(F77=0," ",H77/F77)</f>
        <v>2.140951285482847E-2</v>
      </c>
      <c r="J77" s="181">
        <f>G77-E77</f>
        <v>-279.84699999999975</v>
      </c>
      <c r="K77" s="191">
        <f>IF(E77=0," ",J77/E77)</f>
        <v>-3.3586147260962394E-2</v>
      </c>
      <c r="L77" s="184" t="e">
        <f>E77+октябрь!L96</f>
        <v>#REF!</v>
      </c>
      <c r="M77" s="185" t="e">
        <f>F77+октябрь!M96</f>
        <v>#REF!</v>
      </c>
      <c r="N77" s="185" t="e">
        <f>G77+октябрь!N96</f>
        <v>#REF!</v>
      </c>
      <c r="O77" s="181" t="e">
        <f t="shared" si="115"/>
        <v>#REF!</v>
      </c>
      <c r="P77" s="182" t="e">
        <f t="shared" si="116"/>
        <v>#REF!</v>
      </c>
      <c r="Q77" s="181" t="e">
        <f t="shared" si="117"/>
        <v>#REF!</v>
      </c>
      <c r="R77" s="186" t="e">
        <f t="shared" si="118"/>
        <v>#REF!</v>
      </c>
    </row>
    <row r="78" spans="1:18" ht="30" customHeight="1">
      <c r="A78" s="1370"/>
      <c r="B78" s="1373"/>
      <c r="C78" s="1307" t="s">
        <v>15</v>
      </c>
      <c r="D78" s="4" t="s">
        <v>14</v>
      </c>
      <c r="E78" s="194">
        <v>1906.6189999999999</v>
      </c>
      <c r="F78" s="161">
        <v>2056.83575998776</v>
      </c>
      <c r="G78" s="194">
        <v>1766.9159999999999</v>
      </c>
      <c r="H78" s="162">
        <f>G78-F78</f>
        <v>-289.91975998776002</v>
      </c>
      <c r="I78" s="163">
        <f>IF(F78=0," ",H78/F78)</f>
        <v>-0.14095425878315404</v>
      </c>
      <c r="J78" s="162">
        <f>G78-E78</f>
        <v>-139.70299999999997</v>
      </c>
      <c r="K78" s="164">
        <f>IF(E78=0," ",J78/E78)</f>
        <v>-7.3272636011704473E-2</v>
      </c>
      <c r="L78" s="165" t="e">
        <f>E78+октябрь!L97</f>
        <v>#REF!</v>
      </c>
      <c r="M78" s="166" t="e">
        <f>F78+октябрь!M97</f>
        <v>#REF!</v>
      </c>
      <c r="N78" s="166" t="e">
        <f>G78+октябрь!N97</f>
        <v>#REF!</v>
      </c>
      <c r="O78" s="162" t="e">
        <f t="shared" si="115"/>
        <v>#REF!</v>
      </c>
      <c r="P78" s="163" t="e">
        <f t="shared" si="116"/>
        <v>#REF!</v>
      </c>
      <c r="Q78" s="162" t="e">
        <f t="shared" si="117"/>
        <v>#REF!</v>
      </c>
      <c r="R78" s="167" t="e">
        <f t="shared" si="118"/>
        <v>#REF!</v>
      </c>
    </row>
    <row r="79" spans="1:18" ht="30" customHeight="1">
      <c r="A79" s="1370"/>
      <c r="B79" s="1373"/>
      <c r="C79" s="1308"/>
      <c r="D79" s="4" t="s">
        <v>16</v>
      </c>
      <c r="E79" s="195">
        <f>E78/E77</f>
        <v>0.22882498831343165</v>
      </c>
      <c r="F79" s="169">
        <f>F78/F77</f>
        <v>0.26090109289981389</v>
      </c>
      <c r="G79" s="195">
        <f>G78/G77</f>
        <v>0.21942812350354576</v>
      </c>
      <c r="H79" s="162"/>
      <c r="I79" s="163"/>
      <c r="J79" s="162"/>
      <c r="K79" s="196"/>
      <c r="L79" s="170" t="e">
        <f>L78/L77</f>
        <v>#REF!</v>
      </c>
      <c r="M79" s="168" t="e">
        <f>M78/M77</f>
        <v>#REF!</v>
      </c>
      <c r="N79" s="168" t="e">
        <f>N78/N77</f>
        <v>#REF!</v>
      </c>
      <c r="O79" s="171"/>
      <c r="P79" s="163" t="e">
        <f t="shared" ref="P79" si="119">N79-M79</f>
        <v>#REF!</v>
      </c>
      <c r="Q79" s="162"/>
      <c r="R79" s="167" t="e">
        <f t="shared" ref="R79" si="120">N79-L79</f>
        <v>#REF!</v>
      </c>
    </row>
    <row r="80" spans="1:18" ht="30" hidden="1" customHeight="1">
      <c r="A80" s="1370"/>
      <c r="B80" s="1373"/>
      <c r="C80" s="1307" t="s">
        <v>17</v>
      </c>
      <c r="D80" s="4" t="s">
        <v>14</v>
      </c>
      <c r="E80" s="161">
        <v>2011.251</v>
      </c>
      <c r="F80" s="161">
        <v>1991.386155977872</v>
      </c>
      <c r="G80" s="161">
        <v>1991.386</v>
      </c>
      <c r="H80" s="162">
        <f>G80-F80</f>
        <v>-1.5597787205479108E-4</v>
      </c>
      <c r="I80" s="163">
        <f>IF(F80=0," ",H80/F80)</f>
        <v>-7.8326281211992252E-8</v>
      </c>
      <c r="J80" s="162">
        <f>G80-E80</f>
        <v>-19.865000000000009</v>
      </c>
      <c r="K80" s="164">
        <f>IF(E80=0," ",J80/E80)</f>
        <v>-9.8769372892791654E-3</v>
      </c>
      <c r="L80" s="165" t="e">
        <f>E80+октябрь!L99</f>
        <v>#REF!</v>
      </c>
      <c r="M80" s="166" t="e">
        <f>F80+октябрь!M99</f>
        <v>#REF!</v>
      </c>
      <c r="N80" s="166" t="e">
        <f>G80+октябрь!N99</f>
        <v>#REF!</v>
      </c>
      <c r="O80" s="162" t="e">
        <f t="shared" ref="O80" si="121">N80-M80</f>
        <v>#REF!</v>
      </c>
      <c r="P80" s="163" t="e">
        <f t="shared" ref="P80" si="122">IF(M80=0," ",O80/M80)</f>
        <v>#REF!</v>
      </c>
      <c r="Q80" s="162" t="e">
        <f t="shared" ref="Q80" si="123">N80-L80</f>
        <v>#REF!</v>
      </c>
      <c r="R80" s="167" t="e">
        <f t="shared" ref="R80" si="124">IF(L80=0," ",Q80/L80)</f>
        <v>#REF!</v>
      </c>
    </row>
    <row r="81" spans="1:18" ht="30" hidden="1" customHeight="1">
      <c r="A81" s="1370"/>
      <c r="B81" s="1373"/>
      <c r="C81" s="1308"/>
      <c r="D81" s="4" t="s">
        <v>16</v>
      </c>
      <c r="E81" s="168">
        <f>E80/E77</f>
        <v>0.24138251353331616</v>
      </c>
      <c r="F81" s="168">
        <f>F80/F77</f>
        <v>0.25259908184563939</v>
      </c>
      <c r="G81" s="168">
        <f>G80/G77</f>
        <v>0.24730439542753135</v>
      </c>
      <c r="H81" s="162"/>
      <c r="I81" s="163"/>
      <c r="J81" s="162"/>
      <c r="K81" s="164"/>
      <c r="L81" s="170" t="e">
        <f>L80/L77</f>
        <v>#REF!</v>
      </c>
      <c r="M81" s="168" t="e">
        <f>M80/M77</f>
        <v>#REF!</v>
      </c>
      <c r="N81" s="168" t="e">
        <f>N80/N77</f>
        <v>#REF!</v>
      </c>
      <c r="O81" s="162"/>
      <c r="P81" s="163"/>
      <c r="Q81" s="162"/>
      <c r="R81" s="167"/>
    </row>
    <row r="82" spans="1:18" ht="30" hidden="1" customHeight="1">
      <c r="A82" s="1370"/>
      <c r="B82" s="1373"/>
      <c r="C82" s="1307" t="s">
        <v>18</v>
      </c>
      <c r="D82" s="4" t="s">
        <v>14</v>
      </c>
      <c r="E82" s="161">
        <v>-104.63200000000006</v>
      </c>
      <c r="F82" s="161">
        <v>65.449604009887935</v>
      </c>
      <c r="G82" s="161">
        <v>65.44975998775999</v>
      </c>
      <c r="H82" s="162">
        <f>G82-F82</f>
        <v>1.5597787205479108E-4</v>
      </c>
      <c r="I82" s="163">
        <f>IF(F82=0," ",H82/F82)</f>
        <v>2.3831751836302384E-6</v>
      </c>
      <c r="J82" s="162">
        <f>G82-E82</f>
        <v>170.08175998776005</v>
      </c>
      <c r="K82" s="164">
        <f>IF(E82=0," ",J82/E82)</f>
        <v>-1.6255233579379154</v>
      </c>
      <c r="L82" s="165" t="e">
        <f>E82+октябрь!L101</f>
        <v>#REF!</v>
      </c>
      <c r="M82" s="166" t="e">
        <f>F82+октябрь!M101</f>
        <v>#REF!</v>
      </c>
      <c r="N82" s="166" t="e">
        <f>G82+октябрь!N101</f>
        <v>#REF!</v>
      </c>
      <c r="O82" s="162" t="e">
        <f t="shared" ref="O82" si="125">N82-M82</f>
        <v>#REF!</v>
      </c>
      <c r="P82" s="163" t="e">
        <f t="shared" ref="P82" si="126">IF(M82=0," ",O82/M82)</f>
        <v>#REF!</v>
      </c>
      <c r="Q82" s="162" t="e">
        <f t="shared" ref="Q82" si="127">N82-L82</f>
        <v>#REF!</v>
      </c>
      <c r="R82" s="167" t="e">
        <f t="shared" ref="R82" si="128">IF(L82=0," ",Q82/L82)</f>
        <v>#REF!</v>
      </c>
    </row>
    <row r="83" spans="1:18" ht="30" hidden="1" customHeight="1">
      <c r="A83" s="1370"/>
      <c r="B83" s="1373"/>
      <c r="C83" s="1308"/>
      <c r="D83" s="4" t="s">
        <v>16</v>
      </c>
      <c r="E83" s="168">
        <v>-5.1000446293395386E-4</v>
      </c>
      <c r="F83" s="168">
        <v>4.4669315202251446E-3</v>
      </c>
      <c r="G83" s="168">
        <v>4.4669365646543323E-3</v>
      </c>
      <c r="H83" s="162"/>
      <c r="I83" s="163"/>
      <c r="J83" s="162"/>
      <c r="K83" s="164"/>
      <c r="L83" s="170" t="e">
        <f>L82/L77</f>
        <v>#REF!</v>
      </c>
      <c r="M83" s="168" t="e">
        <f>M82/M77</f>
        <v>#REF!</v>
      </c>
      <c r="N83" s="168" t="e">
        <f>N82/N77</f>
        <v>#REF!</v>
      </c>
      <c r="O83" s="162"/>
      <c r="P83" s="163"/>
      <c r="Q83" s="162"/>
      <c r="R83" s="167"/>
    </row>
    <row r="84" spans="1:18" ht="30" customHeight="1" thickBot="1">
      <c r="A84" s="1371"/>
      <c r="B84" s="1374"/>
      <c r="C84" s="5" t="s">
        <v>20</v>
      </c>
      <c r="D84" s="5" t="s">
        <v>14</v>
      </c>
      <c r="E84" s="172">
        <f>E77-E78</f>
        <v>6425.5960000000005</v>
      </c>
      <c r="F84" s="172">
        <f>F77-F78</f>
        <v>5826.748540586962</v>
      </c>
      <c r="G84" s="172">
        <f>G77-G78</f>
        <v>6285.4520000000002</v>
      </c>
      <c r="H84" s="173">
        <f>G84-F84</f>
        <v>458.70345941303822</v>
      </c>
      <c r="I84" s="174">
        <f>IF(F84=0," ",H84/F84)</f>
        <v>7.8723743820053441E-2</v>
      </c>
      <c r="J84" s="175">
        <f>G84-E84</f>
        <v>-140.14400000000023</v>
      </c>
      <c r="K84" s="176">
        <f>IF(E84=0," ",J84/E84)</f>
        <v>-2.1810272541255352E-2</v>
      </c>
      <c r="L84" s="177" t="e">
        <f>L77-L78</f>
        <v>#REF!</v>
      </c>
      <c r="M84" s="172" t="e">
        <f>M77-M78</f>
        <v>#REF!</v>
      </c>
      <c r="N84" s="172" t="e">
        <f>N77-N78</f>
        <v>#REF!</v>
      </c>
      <c r="O84" s="173" t="e">
        <f t="shared" ref="O84:O86" si="129">N84-M84</f>
        <v>#REF!</v>
      </c>
      <c r="P84" s="174" t="e">
        <f t="shared" ref="P84:P86" si="130">IF(M84=0," ",O84/M84)</f>
        <v>#REF!</v>
      </c>
      <c r="Q84" s="175" t="e">
        <f t="shared" ref="Q84:Q86" si="131">N84-L84</f>
        <v>#REF!</v>
      </c>
      <c r="R84" s="178" t="e">
        <f t="shared" ref="R84:R86" si="132">IF(L84=0," ",Q84/L84)</f>
        <v>#REF!</v>
      </c>
    </row>
    <row r="85" spans="1:18" ht="30" customHeight="1" thickTop="1">
      <c r="A85" s="1369">
        <v>10</v>
      </c>
      <c r="B85" s="1372" t="s">
        <v>12</v>
      </c>
      <c r="C85" s="3" t="s">
        <v>19</v>
      </c>
      <c r="D85" s="3" t="s">
        <v>14</v>
      </c>
      <c r="E85" s="207">
        <v>418.59616</v>
      </c>
      <c r="F85" s="179">
        <v>449.35</v>
      </c>
      <c r="G85" s="208">
        <v>476.77500000000003</v>
      </c>
      <c r="H85" s="181">
        <f>G85-F85</f>
        <v>27.425000000000011</v>
      </c>
      <c r="I85" s="182">
        <f>IF(F85=0," ",H85/F85)</f>
        <v>6.1032602648269742E-2</v>
      </c>
      <c r="J85" s="181">
        <f>G85-E85</f>
        <v>58.178840000000037</v>
      </c>
      <c r="K85" s="191">
        <f>IF(E85=0," ",J85/E85)</f>
        <v>0.13898560369020116</v>
      </c>
      <c r="L85" s="184" t="e">
        <f>E85+октябрь!L106</f>
        <v>#REF!</v>
      </c>
      <c r="M85" s="185" t="e">
        <f>F85+октябрь!M106</f>
        <v>#REF!</v>
      </c>
      <c r="N85" s="185" t="e">
        <f>G85+октябрь!N106</f>
        <v>#REF!</v>
      </c>
      <c r="O85" s="181" t="e">
        <f t="shared" si="129"/>
        <v>#REF!</v>
      </c>
      <c r="P85" s="182" t="e">
        <f t="shared" si="130"/>
        <v>#REF!</v>
      </c>
      <c r="Q85" s="181" t="e">
        <f t="shared" si="131"/>
        <v>#REF!</v>
      </c>
      <c r="R85" s="186" t="e">
        <f t="shared" si="132"/>
        <v>#REF!</v>
      </c>
    </row>
    <row r="86" spans="1:18" ht="30" customHeight="1">
      <c r="A86" s="1370"/>
      <c r="B86" s="1373"/>
      <c r="C86" s="1307" t="s">
        <v>15</v>
      </c>
      <c r="D86" s="4" t="s">
        <v>14</v>
      </c>
      <c r="E86" s="194">
        <v>41.377000000000002</v>
      </c>
      <c r="F86" s="161">
        <v>69.349999999999994</v>
      </c>
      <c r="G86" s="194">
        <v>69.350000000000023</v>
      </c>
      <c r="H86" s="162">
        <f>G86-F86</f>
        <v>0</v>
      </c>
      <c r="I86" s="163">
        <f>IF(F86=0," ",H86/F86)</f>
        <v>0</v>
      </c>
      <c r="J86" s="162">
        <f>G86-E86</f>
        <v>27.97300000000002</v>
      </c>
      <c r="K86" s="164">
        <f>IF(E86=0," ",J86/E86)</f>
        <v>0.67605191289847066</v>
      </c>
      <c r="L86" s="165" t="e">
        <f>E86+октябрь!L107</f>
        <v>#REF!</v>
      </c>
      <c r="M86" s="166" t="e">
        <f>F86+октябрь!M107</f>
        <v>#REF!</v>
      </c>
      <c r="N86" s="166" t="e">
        <f>G86+октябрь!N107</f>
        <v>#REF!</v>
      </c>
      <c r="O86" s="162" t="e">
        <f t="shared" si="129"/>
        <v>#REF!</v>
      </c>
      <c r="P86" s="163" t="e">
        <f t="shared" si="130"/>
        <v>#REF!</v>
      </c>
      <c r="Q86" s="162" t="e">
        <f t="shared" si="131"/>
        <v>#REF!</v>
      </c>
      <c r="R86" s="167" t="e">
        <f t="shared" si="132"/>
        <v>#REF!</v>
      </c>
    </row>
    <row r="87" spans="1:18" ht="30" customHeight="1">
      <c r="A87" s="1370"/>
      <c r="B87" s="1373"/>
      <c r="C87" s="1308"/>
      <c r="D87" s="4" t="s">
        <v>16</v>
      </c>
      <c r="E87" s="195">
        <f>E86/E85</f>
        <v>9.8847060613265064E-2</v>
      </c>
      <c r="F87" s="169">
        <f>F86/F85</f>
        <v>0.15433403805496826</v>
      </c>
      <c r="G87" s="195">
        <f>G86/G85</f>
        <v>0.14545645220491851</v>
      </c>
      <c r="H87" s="162"/>
      <c r="I87" s="163"/>
      <c r="J87" s="162"/>
      <c r="K87" s="196"/>
      <c r="L87" s="170" t="e">
        <f>L86/L85</f>
        <v>#REF!</v>
      </c>
      <c r="M87" s="168" t="e">
        <f>M86/M85</f>
        <v>#REF!</v>
      </c>
      <c r="N87" s="168" t="e">
        <f>N86/N85</f>
        <v>#REF!</v>
      </c>
      <c r="O87" s="171"/>
      <c r="P87" s="163" t="e">
        <f t="shared" ref="P87" si="133">N87-M87</f>
        <v>#REF!</v>
      </c>
      <c r="Q87" s="162"/>
      <c r="R87" s="167" t="e">
        <f t="shared" ref="R87" si="134">N87-L87</f>
        <v>#REF!</v>
      </c>
    </row>
    <row r="88" spans="1:18" ht="30" hidden="1" customHeight="1">
      <c r="A88" s="1370"/>
      <c r="B88" s="1373"/>
      <c r="C88" s="1307" t="s">
        <v>17</v>
      </c>
      <c r="D88" s="4" t="s">
        <v>14</v>
      </c>
      <c r="E88" s="161">
        <v>90.198999999999998</v>
      </c>
      <c r="F88" s="161">
        <v>62.907009450940535</v>
      </c>
      <c r="G88" s="161">
        <v>58.601999999999997</v>
      </c>
      <c r="H88" s="162">
        <f>G88-F88</f>
        <v>-4.3050094509405383</v>
      </c>
      <c r="I88" s="163">
        <f>IF(F88=0," ",H88/F88)</f>
        <v>-6.8434495432466838E-2</v>
      </c>
      <c r="J88" s="162">
        <f>G88-E88</f>
        <v>-31.597000000000001</v>
      </c>
      <c r="K88" s="164">
        <f>IF(E88=0," ",J88/E88)</f>
        <v>-0.35030321843922885</v>
      </c>
      <c r="L88" s="165" t="e">
        <f>E88+октябрь!L109</f>
        <v>#REF!</v>
      </c>
      <c r="M88" s="166" t="e">
        <f>F88+октябрь!M109</f>
        <v>#REF!</v>
      </c>
      <c r="N88" s="166" t="e">
        <f>G88+октябрь!N109</f>
        <v>#REF!</v>
      </c>
      <c r="O88" s="162" t="e">
        <f t="shared" ref="O88" si="135">N88-M88</f>
        <v>#REF!</v>
      </c>
      <c r="P88" s="163" t="e">
        <f t="shared" ref="P88" si="136">IF(M88=0," ",O88/M88)</f>
        <v>#REF!</v>
      </c>
      <c r="Q88" s="162" t="e">
        <f t="shared" ref="Q88" si="137">N88-L88</f>
        <v>#REF!</v>
      </c>
      <c r="R88" s="167" t="e">
        <f t="shared" ref="R88" si="138">IF(L88=0," ",Q88/L88)</f>
        <v>#REF!</v>
      </c>
    </row>
    <row r="89" spans="1:18" ht="30" hidden="1" customHeight="1">
      <c r="A89" s="1370"/>
      <c r="B89" s="1373"/>
      <c r="C89" s="1308"/>
      <c r="D89" s="4" t="s">
        <v>16</v>
      </c>
      <c r="E89" s="168">
        <f>E88/E85</f>
        <v>0.21547975977610498</v>
      </c>
      <c r="F89" s="168">
        <f>F88/F85</f>
        <v>0.13999557015898639</v>
      </c>
      <c r="G89" s="168">
        <f>G88/G85</f>
        <v>0.12291332389491898</v>
      </c>
      <c r="H89" s="162"/>
      <c r="I89" s="163"/>
      <c r="J89" s="162"/>
      <c r="K89" s="164"/>
      <c r="L89" s="170" t="e">
        <f>L88/L85</f>
        <v>#REF!</v>
      </c>
      <c r="M89" s="168" t="e">
        <f>M88/M85</f>
        <v>#REF!</v>
      </c>
      <c r="N89" s="168" t="e">
        <f>N88/N85</f>
        <v>#REF!</v>
      </c>
      <c r="O89" s="162"/>
      <c r="P89" s="163"/>
      <c r="Q89" s="162"/>
      <c r="R89" s="167"/>
    </row>
    <row r="90" spans="1:18" ht="30" hidden="1" customHeight="1">
      <c r="A90" s="1370"/>
      <c r="B90" s="1373"/>
      <c r="C90" s="1307" t="s">
        <v>18</v>
      </c>
      <c r="D90" s="4" t="s">
        <v>14</v>
      </c>
      <c r="E90" s="161">
        <v>-48.821999999999996</v>
      </c>
      <c r="F90" s="161">
        <v>6.4429905490594876</v>
      </c>
      <c r="G90" s="161">
        <v>-17.225000000000001</v>
      </c>
      <c r="H90" s="162">
        <f>G90-F90</f>
        <v>-23.667990549059489</v>
      </c>
      <c r="I90" s="163">
        <f>IF(F90=0," ",H90/F90)</f>
        <v>-3.673447969361745</v>
      </c>
      <c r="J90" s="162">
        <f>G90-E90</f>
        <v>31.596999999999994</v>
      </c>
      <c r="K90" s="164">
        <f>IF(E90=0," ",J90/E90)</f>
        <v>-0.64718774323051076</v>
      </c>
      <c r="L90" s="165" t="e">
        <f>E90+октябрь!L111</f>
        <v>#REF!</v>
      </c>
      <c r="M90" s="166" t="e">
        <f>F90+октябрь!M111</f>
        <v>#REF!</v>
      </c>
      <c r="N90" s="166" t="e">
        <f>G90+октябрь!N111</f>
        <v>#REF!</v>
      </c>
      <c r="O90" s="162" t="e">
        <f t="shared" ref="O90" si="139">N90-M90</f>
        <v>#REF!</v>
      </c>
      <c r="P90" s="163" t="e">
        <f t="shared" ref="P90" si="140">IF(M90=0," ",O90/M90)</f>
        <v>#REF!</v>
      </c>
      <c r="Q90" s="162" t="e">
        <f t="shared" ref="Q90" si="141">N90-L90</f>
        <v>#REF!</v>
      </c>
      <c r="R90" s="167" t="e">
        <f t="shared" ref="R90" si="142">IF(L90=0," ",Q90/L90)</f>
        <v>#REF!</v>
      </c>
    </row>
    <row r="91" spans="1:18" ht="30" hidden="1" customHeight="1">
      <c r="A91" s="1370"/>
      <c r="B91" s="1373"/>
      <c r="C91" s="1308"/>
      <c r="D91" s="4" t="s">
        <v>16</v>
      </c>
      <c r="E91" s="168">
        <v>-5.1000446293395386E-4</v>
      </c>
      <c r="F91" s="168">
        <v>4.4669315202251446E-3</v>
      </c>
      <c r="G91" s="168">
        <v>4.4669365646543323E-3</v>
      </c>
      <c r="H91" s="162"/>
      <c r="I91" s="163"/>
      <c r="J91" s="162"/>
      <c r="K91" s="164"/>
      <c r="L91" s="170" t="e">
        <f>L90/L85</f>
        <v>#REF!</v>
      </c>
      <c r="M91" s="168" t="e">
        <f>M90/M85</f>
        <v>#REF!</v>
      </c>
      <c r="N91" s="168" t="e">
        <f>N90/N85</f>
        <v>#REF!</v>
      </c>
      <c r="O91" s="162"/>
      <c r="P91" s="163"/>
      <c r="Q91" s="162"/>
      <c r="R91" s="167"/>
    </row>
    <row r="92" spans="1:18" ht="30" customHeight="1" thickBot="1">
      <c r="A92" s="1371"/>
      <c r="B92" s="1374"/>
      <c r="C92" s="5" t="s">
        <v>20</v>
      </c>
      <c r="D92" s="5" t="s">
        <v>14</v>
      </c>
      <c r="E92" s="172">
        <f>E85-E86</f>
        <v>377.21915999999999</v>
      </c>
      <c r="F92" s="172">
        <f>F85-F86</f>
        <v>380</v>
      </c>
      <c r="G92" s="172">
        <f>G85-G86</f>
        <v>407.42500000000001</v>
      </c>
      <c r="H92" s="173">
        <f>G92-F92</f>
        <v>27.425000000000011</v>
      </c>
      <c r="I92" s="174">
        <f>IF(F92=0," ",H92/F92)</f>
        <v>7.2171052631578983E-2</v>
      </c>
      <c r="J92" s="175">
        <f>G92-E92</f>
        <v>30.205840000000023</v>
      </c>
      <c r="K92" s="176">
        <f>IF(E92=0," ",J92/E92)</f>
        <v>8.007504178737905E-2</v>
      </c>
      <c r="L92" s="177" t="e">
        <f>L85-L86</f>
        <v>#REF!</v>
      </c>
      <c r="M92" s="172" t="e">
        <f>M85-M86</f>
        <v>#REF!</v>
      </c>
      <c r="N92" s="172" t="e">
        <f>N85-N86</f>
        <v>#REF!</v>
      </c>
      <c r="O92" s="173" t="e">
        <f t="shared" ref="O92:O102" si="143">N92-M92</f>
        <v>#REF!</v>
      </c>
      <c r="P92" s="174" t="e">
        <f t="shared" ref="P92:P102" si="144">IF(M92=0," ",O92/M92)</f>
        <v>#REF!</v>
      </c>
      <c r="Q92" s="175" t="e">
        <f t="shared" ref="Q92:Q102" si="145">N92-L92</f>
        <v>#REF!</v>
      </c>
      <c r="R92" s="178" t="e">
        <f t="shared" ref="R92:R102" si="146">IF(L92=0," ",Q92/L92)</f>
        <v>#REF!</v>
      </c>
    </row>
    <row r="93" spans="1:18" ht="30" customHeight="1" thickTop="1">
      <c r="A93" s="1369"/>
      <c r="B93" s="1378" t="s">
        <v>91</v>
      </c>
      <c r="C93" s="3" t="s">
        <v>19</v>
      </c>
      <c r="D93" s="3" t="s">
        <v>14</v>
      </c>
      <c r="E93" s="207">
        <f>E77+E85</f>
        <v>8750.8111599999993</v>
      </c>
      <c r="F93" s="179">
        <f t="shared" ref="F93:G94" si="147">F77+F85</f>
        <v>8332.9343005747214</v>
      </c>
      <c r="G93" s="208">
        <f t="shared" si="147"/>
        <v>8529.143</v>
      </c>
      <c r="H93" s="181">
        <f>G93-F93</f>
        <v>196.20869942527861</v>
      </c>
      <c r="I93" s="182">
        <f>IF(F93=0," ",H93/F93)</f>
        <v>2.3546171414281537E-2</v>
      </c>
      <c r="J93" s="181">
        <f>G93-E93</f>
        <v>-221.66815999999926</v>
      </c>
      <c r="K93" s="191">
        <f>IF(E93=0," ",J93/E93)</f>
        <v>-2.5331155700541855E-2</v>
      </c>
      <c r="L93" s="184" t="e">
        <f>E93+октябрь!L116</f>
        <v>#REF!</v>
      </c>
      <c r="M93" s="185" t="e">
        <f>F93+октябрь!M116</f>
        <v>#REF!</v>
      </c>
      <c r="N93" s="185" t="e">
        <f>G93+октябрь!N116</f>
        <v>#REF!</v>
      </c>
      <c r="O93" s="181" t="e">
        <f t="shared" si="143"/>
        <v>#REF!</v>
      </c>
      <c r="P93" s="182" t="e">
        <f t="shared" si="144"/>
        <v>#REF!</v>
      </c>
      <c r="Q93" s="181" t="e">
        <f t="shared" si="145"/>
        <v>#REF!</v>
      </c>
      <c r="R93" s="186" t="e">
        <f t="shared" si="146"/>
        <v>#REF!</v>
      </c>
    </row>
    <row r="94" spans="1:18" ht="30" customHeight="1">
      <c r="A94" s="1370"/>
      <c r="B94" s="1379"/>
      <c r="C94" s="1307" t="s">
        <v>15</v>
      </c>
      <c r="D94" s="4" t="s">
        <v>14</v>
      </c>
      <c r="E94" s="194">
        <f>E78+E86</f>
        <v>1947.9959999999999</v>
      </c>
      <c r="F94" s="161">
        <f t="shared" si="147"/>
        <v>2126.1857599877599</v>
      </c>
      <c r="G94" s="194">
        <f t="shared" si="147"/>
        <v>1836.2660000000001</v>
      </c>
      <c r="H94" s="162">
        <f>G94-F94</f>
        <v>-289.91975998775979</v>
      </c>
      <c r="I94" s="163">
        <f>IF(F94=0," ",H94/F94)</f>
        <v>-0.13635674052742636</v>
      </c>
      <c r="J94" s="162">
        <f>G94-E94</f>
        <v>-111.72999999999979</v>
      </c>
      <c r="K94" s="164">
        <f>IF(E94=0," ",J94/E94)</f>
        <v>-5.7356380608584306E-2</v>
      </c>
      <c r="L94" s="165" t="e">
        <f>E94+октябрь!L117</f>
        <v>#REF!</v>
      </c>
      <c r="M94" s="166" t="e">
        <f>F94+октябрь!M117</f>
        <v>#REF!</v>
      </c>
      <c r="N94" s="166" t="e">
        <f>G94+октябрь!N117</f>
        <v>#REF!</v>
      </c>
      <c r="O94" s="162" t="e">
        <f t="shared" si="143"/>
        <v>#REF!</v>
      </c>
      <c r="P94" s="163" t="e">
        <f t="shared" si="144"/>
        <v>#REF!</v>
      </c>
      <c r="Q94" s="162" t="e">
        <f t="shared" si="145"/>
        <v>#REF!</v>
      </c>
      <c r="R94" s="167" t="e">
        <f t="shared" si="146"/>
        <v>#REF!</v>
      </c>
    </row>
    <row r="95" spans="1:18" ht="30" customHeight="1">
      <c r="A95" s="1370"/>
      <c r="B95" s="1379"/>
      <c r="C95" s="1308"/>
      <c r="D95" s="4" t="s">
        <v>16</v>
      </c>
      <c r="E95" s="195">
        <f>E94/E93</f>
        <v>0.22260747768210323</v>
      </c>
      <c r="F95" s="169">
        <f>F94/F93</f>
        <v>0.25515450899944297</v>
      </c>
      <c r="G95" s="195">
        <f>G94/G93</f>
        <v>0.21529314258185142</v>
      </c>
      <c r="H95" s="162"/>
      <c r="I95" s="163"/>
      <c r="J95" s="162"/>
      <c r="K95" s="196"/>
      <c r="L95" s="170" t="e">
        <f>L94/L93</f>
        <v>#REF!</v>
      </c>
      <c r="M95" s="168" t="e">
        <f>M94/M93</f>
        <v>#REF!</v>
      </c>
      <c r="N95" s="168" t="e">
        <f>N94/N93</f>
        <v>#REF!</v>
      </c>
      <c r="O95" s="171"/>
      <c r="P95" s="163" t="e">
        <f t="shared" ref="P95" si="148">N95-M95</f>
        <v>#REF!</v>
      </c>
      <c r="Q95" s="162"/>
      <c r="R95" s="167" t="e">
        <f t="shared" ref="R95" si="149">N95-L95</f>
        <v>#REF!</v>
      </c>
    </row>
    <row r="96" spans="1:18" ht="30" hidden="1" customHeight="1">
      <c r="A96" s="1370"/>
      <c r="B96" s="1379"/>
      <c r="C96" s="1307" t="s">
        <v>17</v>
      </c>
      <c r="D96" s="4" t="s">
        <v>14</v>
      </c>
      <c r="E96" s="161">
        <f>E80+E88</f>
        <v>2101.4499999999998</v>
      </c>
      <c r="F96" s="161">
        <f t="shared" ref="F96:G96" si="150">F80+F88</f>
        <v>2054.2931654288127</v>
      </c>
      <c r="G96" s="161">
        <f t="shared" si="150"/>
        <v>2049.9879999999998</v>
      </c>
      <c r="H96" s="162">
        <f>G96-F96</f>
        <v>-4.3051654288128702</v>
      </c>
      <c r="I96" s="163">
        <f>IF(F96=0," ",H96/F96)</f>
        <v>-2.0956918424611566E-3</v>
      </c>
      <c r="J96" s="162">
        <f>G96-E96</f>
        <v>-51.461999999999989</v>
      </c>
      <c r="K96" s="164">
        <f>IF(E96=0," ",J96/E96)</f>
        <v>-2.4488805348687807E-2</v>
      </c>
      <c r="L96" s="165" t="e">
        <f>E96+октябрь!L119</f>
        <v>#REF!</v>
      </c>
      <c r="M96" s="166" t="e">
        <f>F96+октябрь!M119</f>
        <v>#REF!</v>
      </c>
      <c r="N96" s="166" t="e">
        <f>G96+октябрь!N119</f>
        <v>#REF!</v>
      </c>
      <c r="O96" s="162" t="e">
        <f t="shared" ref="O96" si="151">N96-M96</f>
        <v>#REF!</v>
      </c>
      <c r="P96" s="163" t="e">
        <f t="shared" ref="P96" si="152">IF(M96=0," ",O96/M96)</f>
        <v>#REF!</v>
      </c>
      <c r="Q96" s="162" t="e">
        <f t="shared" ref="Q96" si="153">N96-L96</f>
        <v>#REF!</v>
      </c>
      <c r="R96" s="167" t="e">
        <f t="shared" ref="R96" si="154">IF(L96=0," ",Q96/L96)</f>
        <v>#REF!</v>
      </c>
    </row>
    <row r="97" spans="1:18" ht="30" hidden="1" customHeight="1">
      <c r="A97" s="1370"/>
      <c r="B97" s="1379"/>
      <c r="C97" s="1308"/>
      <c r="D97" s="4" t="s">
        <v>16</v>
      </c>
      <c r="E97" s="168">
        <f>E96/E93</f>
        <v>0.24014345202713755</v>
      </c>
      <c r="F97" s="168">
        <f>F96/F93</f>
        <v>0.24652698453258276</v>
      </c>
      <c r="G97" s="168">
        <f>G96/G93</f>
        <v>0.24035099423236306</v>
      </c>
      <c r="H97" s="162"/>
      <c r="I97" s="163"/>
      <c r="J97" s="162"/>
      <c r="K97" s="164"/>
      <c r="L97" s="170" t="e">
        <f>L96/L93</f>
        <v>#REF!</v>
      </c>
      <c r="M97" s="168" t="e">
        <f>M96/M93</f>
        <v>#REF!</v>
      </c>
      <c r="N97" s="168" t="e">
        <f>N96/N93</f>
        <v>#REF!</v>
      </c>
      <c r="O97" s="162"/>
      <c r="P97" s="163"/>
      <c r="Q97" s="162"/>
      <c r="R97" s="167"/>
    </row>
    <row r="98" spans="1:18" ht="30" hidden="1" customHeight="1">
      <c r="A98" s="1370"/>
      <c r="B98" s="1379"/>
      <c r="C98" s="1307" t="s">
        <v>18</v>
      </c>
      <c r="D98" s="4" t="s">
        <v>14</v>
      </c>
      <c r="E98" s="161">
        <f>E82+E90</f>
        <v>-153.45400000000006</v>
      </c>
      <c r="F98" s="161">
        <f t="shared" ref="F98:G98" si="155">F82+F90</f>
        <v>71.892594558947422</v>
      </c>
      <c r="G98" s="161">
        <f t="shared" si="155"/>
        <v>48.224759987759988</v>
      </c>
      <c r="H98" s="162">
        <f>G98-F98</f>
        <v>-23.667834571187434</v>
      </c>
      <c r="I98" s="163">
        <f>IF(F98=0," ",H98/F98)</f>
        <v>-0.32921102258705232</v>
      </c>
      <c r="J98" s="162">
        <f>G98-E98</f>
        <v>201.67875998776006</v>
      </c>
      <c r="K98" s="164">
        <f>IF(E98=0," ",J98/E98)</f>
        <v>-1.3142619937424895</v>
      </c>
      <c r="L98" s="165" t="e">
        <f>E98+октябрь!L121</f>
        <v>#REF!</v>
      </c>
      <c r="M98" s="166" t="e">
        <f>F98+октябрь!M121</f>
        <v>#REF!</v>
      </c>
      <c r="N98" s="166" t="e">
        <f>G98+октябрь!N121</f>
        <v>#REF!</v>
      </c>
      <c r="O98" s="162" t="e">
        <f t="shared" ref="O98" si="156">N98-M98</f>
        <v>#REF!</v>
      </c>
      <c r="P98" s="163" t="e">
        <f t="shared" ref="P98" si="157">IF(M98=0," ",O98/M98)</f>
        <v>#REF!</v>
      </c>
      <c r="Q98" s="162" t="e">
        <f t="shared" ref="Q98" si="158">N98-L98</f>
        <v>#REF!</v>
      </c>
      <c r="R98" s="167" t="e">
        <f t="shared" ref="R98" si="159">IF(L98=0," ",Q98/L98)</f>
        <v>#REF!</v>
      </c>
    </row>
    <row r="99" spans="1:18" ht="30" hidden="1" customHeight="1">
      <c r="A99" s="1370"/>
      <c r="B99" s="1379"/>
      <c r="C99" s="1308"/>
      <c r="D99" s="4" t="s">
        <v>16</v>
      </c>
      <c r="E99" s="168">
        <v>-5.1000446293395386E-4</v>
      </c>
      <c r="F99" s="168">
        <v>4.4669315202251446E-3</v>
      </c>
      <c r="G99" s="168">
        <v>4.4669365646543323E-3</v>
      </c>
      <c r="H99" s="162"/>
      <c r="I99" s="163"/>
      <c r="J99" s="162"/>
      <c r="K99" s="164"/>
      <c r="L99" s="170" t="e">
        <f>L98/L93</f>
        <v>#REF!</v>
      </c>
      <c r="M99" s="168" t="e">
        <f>M98/M93</f>
        <v>#REF!</v>
      </c>
      <c r="N99" s="168" t="e">
        <f>N98/N93</f>
        <v>#REF!</v>
      </c>
      <c r="O99" s="162"/>
      <c r="P99" s="163"/>
      <c r="Q99" s="162"/>
      <c r="R99" s="167"/>
    </row>
    <row r="100" spans="1:18" ht="30" customHeight="1" thickBot="1">
      <c r="A100" s="1371"/>
      <c r="B100" s="1380"/>
      <c r="C100" s="5" t="s">
        <v>20</v>
      </c>
      <c r="D100" s="5" t="s">
        <v>14</v>
      </c>
      <c r="E100" s="172">
        <f>E93-E94</f>
        <v>6802.8151599999992</v>
      </c>
      <c r="F100" s="172">
        <f>F93-F94</f>
        <v>6206.7485405869611</v>
      </c>
      <c r="G100" s="172">
        <f>G93-G94</f>
        <v>6692.8770000000004</v>
      </c>
      <c r="H100" s="173">
        <f>G100-F100</f>
        <v>486.12845941303931</v>
      </c>
      <c r="I100" s="174">
        <f>IF(F100=0," ",H100/F100)</f>
        <v>7.8322563937327963E-2</v>
      </c>
      <c r="J100" s="175">
        <f>G100-E100</f>
        <v>-109.93815999999879</v>
      </c>
      <c r="K100" s="176">
        <f>IF(E100=0," ",J100/E100)</f>
        <v>-1.6160686041629683E-2</v>
      </c>
      <c r="L100" s="177" t="e">
        <f>L93-L94</f>
        <v>#REF!</v>
      </c>
      <c r="M100" s="172" t="e">
        <f>M93-M94</f>
        <v>#REF!</v>
      </c>
      <c r="N100" s="172" t="e">
        <f>N93-N94</f>
        <v>#REF!</v>
      </c>
      <c r="O100" s="173" t="e">
        <f t="shared" ref="O100" si="160">N100-M100</f>
        <v>#REF!</v>
      </c>
      <c r="P100" s="174" t="e">
        <f t="shared" ref="P100" si="161">IF(M100=0," ",O100/M100)</f>
        <v>#REF!</v>
      </c>
      <c r="Q100" s="175" t="e">
        <f t="shared" ref="Q100" si="162">N100-L100</f>
        <v>#REF!</v>
      </c>
      <c r="R100" s="178" t="e">
        <f t="shared" ref="R100" si="163">IF(L100=0," ",Q100/L100)</f>
        <v>#REF!</v>
      </c>
    </row>
    <row r="101" spans="1:18" ht="30" customHeight="1" thickTop="1">
      <c r="A101" s="1369">
        <v>11</v>
      </c>
      <c r="B101" s="1372" t="s">
        <v>23</v>
      </c>
      <c r="C101" s="3" t="s">
        <v>19</v>
      </c>
      <c r="D101" s="3" t="s">
        <v>14</v>
      </c>
      <c r="E101" s="179">
        <v>4358.8179999999993</v>
      </c>
      <c r="F101" s="179">
        <v>4035.9725830520656</v>
      </c>
      <c r="G101" s="180">
        <v>4343.5370000000003</v>
      </c>
      <c r="H101" s="181">
        <f>G101-F101</f>
        <v>307.56441694793466</v>
      </c>
      <c r="I101" s="182">
        <f>IF(F101=0," ",H101/F101)</f>
        <v>7.6205774598039913E-2</v>
      </c>
      <c r="J101" s="181">
        <f>G101-E101</f>
        <v>-15.28099999999904</v>
      </c>
      <c r="K101" s="183">
        <f>IF(E101=0," ",J101/E101)</f>
        <v>-3.5057669303923773E-3</v>
      </c>
      <c r="L101" s="184" t="e">
        <f>E101+октябрь!L126</f>
        <v>#REF!</v>
      </c>
      <c r="M101" s="185" t="e">
        <f>F101+октябрь!M126</f>
        <v>#REF!</v>
      </c>
      <c r="N101" s="185" t="e">
        <f>G101+октябрь!N126</f>
        <v>#REF!</v>
      </c>
      <c r="O101" s="181" t="e">
        <f t="shared" si="143"/>
        <v>#REF!</v>
      </c>
      <c r="P101" s="182" t="e">
        <f t="shared" si="144"/>
        <v>#REF!</v>
      </c>
      <c r="Q101" s="181" t="e">
        <f t="shared" si="145"/>
        <v>#REF!</v>
      </c>
      <c r="R101" s="186" t="e">
        <f t="shared" si="146"/>
        <v>#REF!</v>
      </c>
    </row>
    <row r="102" spans="1:18" ht="30" customHeight="1">
      <c r="A102" s="1370"/>
      <c r="B102" s="1373"/>
      <c r="C102" s="1307" t="s">
        <v>15</v>
      </c>
      <c r="D102" s="4" t="s">
        <v>14</v>
      </c>
      <c r="E102" s="161">
        <v>1029.732</v>
      </c>
      <c r="F102" s="161">
        <v>813.66554000000008</v>
      </c>
      <c r="G102" s="161">
        <v>1069.0640000000001</v>
      </c>
      <c r="H102" s="162">
        <f>G102-F102</f>
        <v>255.39846</v>
      </c>
      <c r="I102" s="163">
        <f>IF(F102=0," ",H102/F102)</f>
        <v>0.3138862928863867</v>
      </c>
      <c r="J102" s="162">
        <f>G102-E102</f>
        <v>39.332000000000107</v>
      </c>
      <c r="K102" s="164">
        <f>IF(E102=0," ",J102/E102)</f>
        <v>3.8196346233777441E-2</v>
      </c>
      <c r="L102" s="165" t="e">
        <f>E102+октябрь!L127</f>
        <v>#REF!</v>
      </c>
      <c r="M102" s="166" t="e">
        <f>F102+октябрь!M127</f>
        <v>#REF!</v>
      </c>
      <c r="N102" s="166" t="e">
        <f>G102+октябрь!N127</f>
        <v>#REF!</v>
      </c>
      <c r="O102" s="162" t="e">
        <f t="shared" si="143"/>
        <v>#REF!</v>
      </c>
      <c r="P102" s="163" t="e">
        <f t="shared" si="144"/>
        <v>#REF!</v>
      </c>
      <c r="Q102" s="162" t="e">
        <f t="shared" si="145"/>
        <v>#REF!</v>
      </c>
      <c r="R102" s="167" t="e">
        <f t="shared" si="146"/>
        <v>#REF!</v>
      </c>
    </row>
    <row r="103" spans="1:18" ht="30" customHeight="1">
      <c r="A103" s="1370"/>
      <c r="B103" s="1373"/>
      <c r="C103" s="1308"/>
      <c r="D103" s="4" t="s">
        <v>16</v>
      </c>
      <c r="E103" s="168">
        <f>E102/E101</f>
        <v>0.23624110940167728</v>
      </c>
      <c r="F103" s="169">
        <f>F102/F101</f>
        <v>0.20160333680579501</v>
      </c>
      <c r="G103" s="169">
        <f>G102/G101</f>
        <v>0.24612752233951271</v>
      </c>
      <c r="H103" s="162"/>
      <c r="I103" s="163"/>
      <c r="J103" s="162"/>
      <c r="K103" s="163"/>
      <c r="L103" s="170" t="e">
        <f>L102/L101</f>
        <v>#REF!</v>
      </c>
      <c r="M103" s="168" t="e">
        <f>M102/M101</f>
        <v>#REF!</v>
      </c>
      <c r="N103" s="168" t="e">
        <f>N102/N101</f>
        <v>#REF!</v>
      </c>
      <c r="O103" s="171"/>
      <c r="P103" s="163" t="e">
        <f t="shared" ref="P103" si="164">N103-M103</f>
        <v>#REF!</v>
      </c>
      <c r="Q103" s="162"/>
      <c r="R103" s="167" t="e">
        <f t="shared" ref="R103" si="165">N103-L103</f>
        <v>#REF!</v>
      </c>
    </row>
    <row r="104" spans="1:18" ht="30" hidden="1" customHeight="1">
      <c r="A104" s="1370"/>
      <c r="B104" s="1373"/>
      <c r="C104" s="1307" t="s">
        <v>17</v>
      </c>
      <c r="D104" s="4" t="s">
        <v>14</v>
      </c>
      <c r="E104" s="161">
        <v>862.17499999999995</v>
      </c>
      <c r="F104" s="161">
        <v>787.77427127283204</v>
      </c>
      <c r="G104" s="161">
        <v>787.774</v>
      </c>
      <c r="H104" s="162">
        <f>G104-F104</f>
        <v>-2.7127283203753905E-4</v>
      </c>
      <c r="I104" s="163">
        <f>IF(F104=0," ",H104/F104)</f>
        <v>-3.4435350573107048E-7</v>
      </c>
      <c r="J104" s="162">
        <f>G104-E104</f>
        <v>-74.400999999999954</v>
      </c>
      <c r="K104" s="164">
        <f>IF(E104=0," ",J104/E104)</f>
        <v>-8.6294545770870132E-2</v>
      </c>
      <c r="L104" s="165" t="e">
        <f>E104+октябрь!L129</f>
        <v>#REF!</v>
      </c>
      <c r="M104" s="166" t="e">
        <f>F104+октябрь!M129</f>
        <v>#REF!</v>
      </c>
      <c r="N104" s="166" t="e">
        <f>G104+октябрь!N129</f>
        <v>#REF!</v>
      </c>
      <c r="O104" s="162" t="e">
        <f t="shared" ref="O104" si="166">N104-M104</f>
        <v>#REF!</v>
      </c>
      <c r="P104" s="163" t="e">
        <f t="shared" ref="P104" si="167">IF(M104=0," ",O104/M104)</f>
        <v>#REF!</v>
      </c>
      <c r="Q104" s="162" t="e">
        <f t="shared" ref="Q104" si="168">N104-L104</f>
        <v>#REF!</v>
      </c>
      <c r="R104" s="167" t="e">
        <f t="shared" ref="R104" si="169">IF(L104=0," ",Q104/L104)</f>
        <v>#REF!</v>
      </c>
    </row>
    <row r="105" spans="1:18" ht="30" hidden="1" customHeight="1">
      <c r="A105" s="1370"/>
      <c r="B105" s="1373"/>
      <c r="C105" s="1308"/>
      <c r="D105" s="4" t="s">
        <v>16</v>
      </c>
      <c r="E105" s="168">
        <f>E104/E101</f>
        <v>0.19780018344422734</v>
      </c>
      <c r="F105" s="168">
        <f>F104/F101</f>
        <v>0.1951882117784618</v>
      </c>
      <c r="G105" s="168">
        <f>G104/G101</f>
        <v>0.18136693666935494</v>
      </c>
      <c r="H105" s="162"/>
      <c r="I105" s="163"/>
      <c r="J105" s="162"/>
      <c r="K105" s="164"/>
      <c r="L105" s="170" t="e">
        <f>L104/L101</f>
        <v>#REF!</v>
      </c>
      <c r="M105" s="168" t="e">
        <f>M104/M101</f>
        <v>#REF!</v>
      </c>
      <c r="N105" s="168" t="e">
        <f>N104/N101</f>
        <v>#REF!</v>
      </c>
      <c r="O105" s="162"/>
      <c r="P105" s="163"/>
      <c r="Q105" s="162"/>
      <c r="R105" s="167"/>
    </row>
    <row r="106" spans="1:18" ht="30" hidden="1" customHeight="1">
      <c r="A106" s="1370"/>
      <c r="B106" s="1373"/>
      <c r="C106" s="1307" t="s">
        <v>18</v>
      </c>
      <c r="D106" s="4" t="s">
        <v>14</v>
      </c>
      <c r="E106" s="161">
        <v>167.55700000000002</v>
      </c>
      <c r="F106" s="161">
        <v>25.89126872716804</v>
      </c>
      <c r="G106" s="161">
        <v>25.891540000000077</v>
      </c>
      <c r="H106" s="162">
        <f>G106-F106</f>
        <v>2.7127283203753905E-4</v>
      </c>
      <c r="I106" s="163">
        <f>IF(F106=0," ",H106/F106)</f>
        <v>1.0477386600714896E-5</v>
      </c>
      <c r="J106" s="162">
        <f>G106-E106</f>
        <v>-141.66545999999994</v>
      </c>
      <c r="K106" s="164">
        <f>IF(E106=0," ",J106/E106)</f>
        <v>-0.84547622600070382</v>
      </c>
      <c r="L106" s="165" t="e">
        <f>E106+октябрь!L131</f>
        <v>#REF!</v>
      </c>
      <c r="M106" s="166" t="e">
        <f>F106+октябрь!M131</f>
        <v>#REF!</v>
      </c>
      <c r="N106" s="166" t="e">
        <f>G106+октябрь!N131</f>
        <v>#REF!</v>
      </c>
      <c r="O106" s="162" t="e">
        <f t="shared" ref="O106" si="170">N106-M106</f>
        <v>#REF!</v>
      </c>
      <c r="P106" s="163" t="e">
        <f t="shared" ref="P106" si="171">IF(M106=0," ",O106/M106)</f>
        <v>#REF!</v>
      </c>
      <c r="Q106" s="162" t="e">
        <f t="shared" ref="Q106" si="172">N106-L106</f>
        <v>#REF!</v>
      </c>
      <c r="R106" s="167" t="e">
        <f t="shared" ref="R106" si="173">IF(L106=0," ",Q106/L106)</f>
        <v>#REF!</v>
      </c>
    </row>
    <row r="107" spans="1:18" ht="30" hidden="1" customHeight="1">
      <c r="A107" s="1370"/>
      <c r="B107" s="1373"/>
      <c r="C107" s="1308"/>
      <c r="D107" s="4" t="s">
        <v>16</v>
      </c>
      <c r="E107" s="168">
        <v>-5.1000446293395386E-4</v>
      </c>
      <c r="F107" s="168">
        <v>4.4669315202251446E-3</v>
      </c>
      <c r="G107" s="168">
        <v>4.4669365646543323E-3</v>
      </c>
      <c r="H107" s="162"/>
      <c r="I107" s="163"/>
      <c r="J107" s="162"/>
      <c r="K107" s="164"/>
      <c r="L107" s="170" t="e">
        <f>L106/L101</f>
        <v>#REF!</v>
      </c>
      <c r="M107" s="168" t="e">
        <f>M106/M101</f>
        <v>#REF!</v>
      </c>
      <c r="N107" s="168" t="e">
        <f>N106/N101</f>
        <v>#REF!</v>
      </c>
      <c r="O107" s="162"/>
      <c r="P107" s="163"/>
      <c r="Q107" s="162"/>
      <c r="R107" s="167"/>
    </row>
    <row r="108" spans="1:18" ht="30" customHeight="1" thickBot="1">
      <c r="A108" s="1371"/>
      <c r="B108" s="1374"/>
      <c r="C108" s="5" t="s">
        <v>20</v>
      </c>
      <c r="D108" s="5" t="s">
        <v>14</v>
      </c>
      <c r="E108" s="172">
        <f>E101-E102</f>
        <v>3329.0859999999993</v>
      </c>
      <c r="F108" s="172">
        <f>F101-F102</f>
        <v>3222.3070430520656</v>
      </c>
      <c r="G108" s="172">
        <f>G101-G102</f>
        <v>3274.473</v>
      </c>
      <c r="H108" s="173">
        <f>G108-F108</f>
        <v>52.165956947934319</v>
      </c>
      <c r="I108" s="174">
        <f>IF(F108=0," ",H108/F108)</f>
        <v>1.6189008760172152E-2</v>
      </c>
      <c r="J108" s="175">
        <f>G108-E108</f>
        <v>-54.612999999999374</v>
      </c>
      <c r="K108" s="176">
        <f>IF(E108=0," ",J108/E108)</f>
        <v>-1.6404802999982392E-2</v>
      </c>
      <c r="L108" s="177" t="e">
        <f>L101-L102</f>
        <v>#REF!</v>
      </c>
      <c r="M108" s="172" t="e">
        <f>M101-M102</f>
        <v>#REF!</v>
      </c>
      <c r="N108" s="172" t="e">
        <f>N101-N102</f>
        <v>#REF!</v>
      </c>
      <c r="O108" s="173" t="e">
        <f t="shared" ref="O108:O110" si="174">N108-M108</f>
        <v>#REF!</v>
      </c>
      <c r="P108" s="174" t="e">
        <f t="shared" ref="P108:P110" si="175">IF(M108=0," ",O108/M108)</f>
        <v>#REF!</v>
      </c>
      <c r="Q108" s="175" t="e">
        <f t="shared" ref="Q108:Q110" si="176">N108-L108</f>
        <v>#REF!</v>
      </c>
      <c r="R108" s="178" t="e">
        <f t="shared" ref="R108:R110" si="177">IF(L108=0," ",Q108/L108)</f>
        <v>#REF!</v>
      </c>
    </row>
    <row r="109" spans="1:18" ht="30" customHeight="1" thickTop="1">
      <c r="A109" s="1369">
        <v>12</v>
      </c>
      <c r="B109" s="1372" t="s">
        <v>24</v>
      </c>
      <c r="C109" s="3" t="s">
        <v>19</v>
      </c>
      <c r="D109" s="3" t="s">
        <v>14</v>
      </c>
      <c r="E109" s="179">
        <v>461.61699999999996</v>
      </c>
      <c r="F109" s="179">
        <v>460.25046999999995</v>
      </c>
      <c r="G109" s="180">
        <v>513.47500000000002</v>
      </c>
      <c r="H109" s="181">
        <f>G109-F109</f>
        <v>53.224530000000073</v>
      </c>
      <c r="I109" s="182">
        <f>IF(F109=0," ",H109/F109)</f>
        <v>0.11564253264097715</v>
      </c>
      <c r="J109" s="181">
        <f>G109-E109</f>
        <v>51.858000000000061</v>
      </c>
      <c r="K109" s="183">
        <f>IF(E109=0," ",J109/E109)</f>
        <v>0.11233988349649182</v>
      </c>
      <c r="L109" s="184" t="e">
        <f>E109+октябрь!L136</f>
        <v>#REF!</v>
      </c>
      <c r="M109" s="185" t="e">
        <f>F109+октябрь!M136</f>
        <v>#REF!</v>
      </c>
      <c r="N109" s="185" t="e">
        <f>G109+октябрь!N136</f>
        <v>#REF!</v>
      </c>
      <c r="O109" s="181" t="e">
        <f t="shared" si="174"/>
        <v>#REF!</v>
      </c>
      <c r="P109" s="182" t="e">
        <f t="shared" si="175"/>
        <v>#REF!</v>
      </c>
      <c r="Q109" s="181" t="e">
        <f t="shared" si="176"/>
        <v>#REF!</v>
      </c>
      <c r="R109" s="186" t="e">
        <f t="shared" si="177"/>
        <v>#REF!</v>
      </c>
    </row>
    <row r="110" spans="1:18" ht="30" customHeight="1">
      <c r="A110" s="1370"/>
      <c r="B110" s="1373"/>
      <c r="C110" s="1307" t="s">
        <v>15</v>
      </c>
      <c r="D110" s="4" t="s">
        <v>14</v>
      </c>
      <c r="E110" s="161">
        <v>102.431</v>
      </c>
      <c r="F110" s="161">
        <v>101.99546999999995</v>
      </c>
      <c r="G110" s="161">
        <v>132.69900000000001</v>
      </c>
      <c r="H110" s="162">
        <f>G110-F110</f>
        <v>30.703530000000057</v>
      </c>
      <c r="I110" s="163">
        <f>IF(F110=0," ",H110/F110)</f>
        <v>0.30102836920110343</v>
      </c>
      <c r="J110" s="162">
        <f>G110-E110</f>
        <v>30.268000000000015</v>
      </c>
      <c r="K110" s="164">
        <f>IF(E110=0," ",J110/E110)</f>
        <v>0.29549648055764383</v>
      </c>
      <c r="L110" s="165" t="e">
        <f>E110+октябрь!L137</f>
        <v>#REF!</v>
      </c>
      <c r="M110" s="166" t="e">
        <f>F110+октябрь!M137</f>
        <v>#REF!</v>
      </c>
      <c r="N110" s="166" t="e">
        <f>G110+октябрь!N137</f>
        <v>#REF!</v>
      </c>
      <c r="O110" s="162" t="e">
        <f t="shared" si="174"/>
        <v>#REF!</v>
      </c>
      <c r="P110" s="163" t="e">
        <f t="shared" si="175"/>
        <v>#REF!</v>
      </c>
      <c r="Q110" s="162" t="e">
        <f t="shared" si="176"/>
        <v>#REF!</v>
      </c>
      <c r="R110" s="167" t="e">
        <f t="shared" si="177"/>
        <v>#REF!</v>
      </c>
    </row>
    <row r="111" spans="1:18" ht="30" customHeight="1">
      <c r="A111" s="1370"/>
      <c r="B111" s="1373"/>
      <c r="C111" s="1308"/>
      <c r="D111" s="4" t="s">
        <v>16</v>
      </c>
      <c r="E111" s="168">
        <f>E110/E109</f>
        <v>0.22189607401807127</v>
      </c>
      <c r="F111" s="169">
        <f>F110/F109</f>
        <v>0.22160861671689322</v>
      </c>
      <c r="G111" s="169">
        <f>G110/G109</f>
        <v>0.25843322459710794</v>
      </c>
      <c r="H111" s="162"/>
      <c r="I111" s="163"/>
      <c r="J111" s="162"/>
      <c r="K111" s="163"/>
      <c r="L111" s="170" t="e">
        <f>L110/L109</f>
        <v>#REF!</v>
      </c>
      <c r="M111" s="168" t="e">
        <f>M110/M109</f>
        <v>#REF!</v>
      </c>
      <c r="N111" s="168" t="e">
        <f>N110/N109</f>
        <v>#REF!</v>
      </c>
      <c r="O111" s="171"/>
      <c r="P111" s="163" t="e">
        <f t="shared" ref="P111" si="178">N111-M111</f>
        <v>#REF!</v>
      </c>
      <c r="Q111" s="162"/>
      <c r="R111" s="167" t="e">
        <f t="shared" ref="R111" si="179">N111-L111</f>
        <v>#REF!</v>
      </c>
    </row>
    <row r="112" spans="1:18" ht="30" hidden="1" customHeight="1">
      <c r="A112" s="1370"/>
      <c r="B112" s="1373"/>
      <c r="C112" s="1307" t="s">
        <v>17</v>
      </c>
      <c r="D112" s="4" t="s">
        <v>14</v>
      </c>
      <c r="E112" s="161">
        <v>129.83500000000001</v>
      </c>
      <c r="F112" s="161">
        <v>92.519538503866144</v>
      </c>
      <c r="G112" s="161">
        <v>92.793999999999997</v>
      </c>
      <c r="H112" s="162">
        <f>G112-F112</f>
        <v>0.27446149613385273</v>
      </c>
      <c r="I112" s="163">
        <f>IF(F112=0," ",H112/F112)</f>
        <v>2.9665246992383529E-3</v>
      </c>
      <c r="J112" s="162">
        <f>G112-E112</f>
        <v>-37.041000000000011</v>
      </c>
      <c r="K112" s="164">
        <f>IF(E112=0," ",J112/E112)</f>
        <v>-0.28529287172180079</v>
      </c>
      <c r="L112" s="165" t="e">
        <f>E112+октябрь!L139</f>
        <v>#REF!</v>
      </c>
      <c r="M112" s="166" t="e">
        <f>F112+октябрь!M139</f>
        <v>#REF!</v>
      </c>
      <c r="N112" s="166" t="e">
        <f>G112+октябрь!N139</f>
        <v>#REF!</v>
      </c>
      <c r="O112" s="162" t="e">
        <f t="shared" ref="O112" si="180">N112-M112</f>
        <v>#REF!</v>
      </c>
      <c r="P112" s="163" t="e">
        <f t="shared" ref="P112" si="181">IF(M112=0," ",O112/M112)</f>
        <v>#REF!</v>
      </c>
      <c r="Q112" s="162" t="e">
        <f t="shared" ref="Q112" si="182">N112-L112</f>
        <v>#REF!</v>
      </c>
      <c r="R112" s="167" t="e">
        <f t="shared" ref="R112" si="183">IF(L112=0," ",Q112/L112)</f>
        <v>#REF!</v>
      </c>
    </row>
    <row r="113" spans="1:18" ht="30" hidden="1" customHeight="1">
      <c r="A113" s="1370"/>
      <c r="B113" s="1373"/>
      <c r="C113" s="1308"/>
      <c r="D113" s="4" t="s">
        <v>16</v>
      </c>
      <c r="E113" s="168">
        <f>E112/E109</f>
        <v>0.28126130536786992</v>
      </c>
      <c r="F113" s="168">
        <f>F112/F109</f>
        <v>0.20101997615312844</v>
      </c>
      <c r="G113" s="168">
        <f>G112/G109</f>
        <v>0.18071765908758944</v>
      </c>
      <c r="H113" s="162"/>
      <c r="I113" s="163"/>
      <c r="J113" s="162"/>
      <c r="K113" s="164"/>
      <c r="L113" s="170" t="e">
        <f>L112/L109</f>
        <v>#REF!</v>
      </c>
      <c r="M113" s="168" t="e">
        <f>M112/M109</f>
        <v>#REF!</v>
      </c>
      <c r="N113" s="168" t="e">
        <f>N112/N109</f>
        <v>#REF!</v>
      </c>
      <c r="O113" s="162"/>
      <c r="P113" s="163"/>
      <c r="Q113" s="162"/>
      <c r="R113" s="167"/>
    </row>
    <row r="114" spans="1:18" ht="30" hidden="1" customHeight="1">
      <c r="A114" s="1370"/>
      <c r="B114" s="1373"/>
      <c r="C114" s="1307" t="s">
        <v>18</v>
      </c>
      <c r="D114" s="4" t="s">
        <v>14</v>
      </c>
      <c r="E114" s="161">
        <v>-27.404000000000011</v>
      </c>
      <c r="F114" s="161">
        <v>9.4759314961338106</v>
      </c>
      <c r="G114" s="161">
        <v>9.6370000000000005</v>
      </c>
      <c r="H114" s="162">
        <f>G114-F114</f>
        <v>0.16106850386618987</v>
      </c>
      <c r="I114" s="163">
        <f>IF(F114=0," ",H114/F114)</f>
        <v>1.6997643337956378E-2</v>
      </c>
      <c r="J114" s="162">
        <f>G114-E114</f>
        <v>37.041000000000011</v>
      </c>
      <c r="K114" s="164">
        <f>IF(E114=0," ",J114/E114)</f>
        <v>-1.3516639906582979</v>
      </c>
      <c r="L114" s="165" t="e">
        <f>E114+октябрь!L141</f>
        <v>#REF!</v>
      </c>
      <c r="M114" s="166" t="e">
        <f>F114+октябрь!M141</f>
        <v>#REF!</v>
      </c>
      <c r="N114" s="166" t="e">
        <f>G114+октябрь!N141</f>
        <v>#REF!</v>
      </c>
      <c r="O114" s="162" t="e">
        <f t="shared" ref="O114" si="184">N114-M114</f>
        <v>#REF!</v>
      </c>
      <c r="P114" s="163" t="e">
        <f t="shared" ref="P114" si="185">IF(M114=0," ",O114/M114)</f>
        <v>#REF!</v>
      </c>
      <c r="Q114" s="162" t="e">
        <f t="shared" ref="Q114" si="186">N114-L114</f>
        <v>#REF!</v>
      </c>
      <c r="R114" s="167" t="e">
        <f t="shared" ref="R114" si="187">IF(L114=0," ",Q114/L114)</f>
        <v>#REF!</v>
      </c>
    </row>
    <row r="115" spans="1:18" ht="30" hidden="1" customHeight="1">
      <c r="A115" s="1370"/>
      <c r="B115" s="1373"/>
      <c r="C115" s="1308"/>
      <c r="D115" s="4" t="s">
        <v>16</v>
      </c>
      <c r="E115" s="168">
        <v>-5.1000446293395386E-4</v>
      </c>
      <c r="F115" s="168">
        <v>4.4669315202251446E-3</v>
      </c>
      <c r="G115" s="168">
        <v>4.4669365646543323E-3</v>
      </c>
      <c r="H115" s="162"/>
      <c r="I115" s="163"/>
      <c r="J115" s="162"/>
      <c r="K115" s="164"/>
      <c r="L115" s="170" t="e">
        <f>L114/L109</f>
        <v>#REF!</v>
      </c>
      <c r="M115" s="168" t="e">
        <f>M114/M109</f>
        <v>#REF!</v>
      </c>
      <c r="N115" s="168" t="e">
        <f>N114/N109</f>
        <v>#REF!</v>
      </c>
      <c r="O115" s="162"/>
      <c r="P115" s="163"/>
      <c r="Q115" s="162"/>
      <c r="R115" s="167"/>
    </row>
    <row r="116" spans="1:18" ht="30" customHeight="1" thickBot="1">
      <c r="A116" s="1371"/>
      <c r="B116" s="1374"/>
      <c r="C116" s="5" t="s">
        <v>20</v>
      </c>
      <c r="D116" s="5" t="s">
        <v>14</v>
      </c>
      <c r="E116" s="172">
        <f>E109-E110</f>
        <v>359.18599999999998</v>
      </c>
      <c r="F116" s="172">
        <f>F109-F110</f>
        <v>358.255</v>
      </c>
      <c r="G116" s="172">
        <f>G109-G110</f>
        <v>380.77600000000001</v>
      </c>
      <c r="H116" s="173">
        <f>G116-F116</f>
        <v>22.521000000000015</v>
      </c>
      <c r="I116" s="174">
        <f>IF(F116=0," ",H116/F116)</f>
        <v>6.2863044479490912E-2</v>
      </c>
      <c r="J116" s="175">
        <f>G116-E116</f>
        <v>21.590000000000032</v>
      </c>
      <c r="K116" s="176">
        <f>IF(E116=0," ",J116/E116)</f>
        <v>6.0108133390499724E-2</v>
      </c>
      <c r="L116" s="177" t="e">
        <f>L109-L110</f>
        <v>#REF!</v>
      </c>
      <c r="M116" s="172" t="e">
        <f>M109-M110</f>
        <v>#REF!</v>
      </c>
      <c r="N116" s="172" t="e">
        <f>N109-N110</f>
        <v>#REF!</v>
      </c>
      <c r="O116" s="173" t="e">
        <f t="shared" ref="O116:O126" si="188">N116-M116</f>
        <v>#REF!</v>
      </c>
      <c r="P116" s="174" t="e">
        <f t="shared" ref="P116:P126" si="189">IF(M116=0," ",O116/M116)</f>
        <v>#REF!</v>
      </c>
      <c r="Q116" s="175" t="e">
        <f t="shared" ref="Q116:Q126" si="190">N116-L116</f>
        <v>#REF!</v>
      </c>
      <c r="R116" s="178" t="e">
        <f t="shared" ref="R116:R126" si="191">IF(L116=0," ",Q116/L116)</f>
        <v>#REF!</v>
      </c>
    </row>
    <row r="117" spans="1:18" ht="30" customHeight="1" thickTop="1">
      <c r="A117" s="1369">
        <v>11</v>
      </c>
      <c r="B117" s="1375" t="s">
        <v>88</v>
      </c>
      <c r="C117" s="3" t="s">
        <v>19</v>
      </c>
      <c r="D117" s="3" t="s">
        <v>14</v>
      </c>
      <c r="E117" s="179">
        <f>E101+E109</f>
        <v>4820.4349999999995</v>
      </c>
      <c r="F117" s="179">
        <f t="shared" ref="F117:G122" si="192">F101+F109</f>
        <v>4496.2230530520656</v>
      </c>
      <c r="G117" s="180">
        <f t="shared" si="192"/>
        <v>4857.0120000000006</v>
      </c>
      <c r="H117" s="181">
        <f>G117-F117</f>
        <v>360.78894694793507</v>
      </c>
      <c r="I117" s="182">
        <f>IF(F117=0," ",H117/F117)</f>
        <v>8.0242670946457872E-2</v>
      </c>
      <c r="J117" s="181">
        <f>G117-E117</f>
        <v>36.577000000001135</v>
      </c>
      <c r="K117" s="183">
        <f>IF(E117=0," ",J117/E117)</f>
        <v>7.5879044111166602E-3</v>
      </c>
      <c r="L117" s="184" t="e">
        <f>E117+октябрь!L146</f>
        <v>#REF!</v>
      </c>
      <c r="M117" s="185" t="e">
        <f>F117+октябрь!M146</f>
        <v>#REF!</v>
      </c>
      <c r="N117" s="185" t="e">
        <f>G117+октябрь!N146</f>
        <v>#REF!</v>
      </c>
      <c r="O117" s="181" t="e">
        <f t="shared" si="188"/>
        <v>#REF!</v>
      </c>
      <c r="P117" s="182" t="e">
        <f t="shared" si="189"/>
        <v>#REF!</v>
      </c>
      <c r="Q117" s="181" t="e">
        <f t="shared" si="190"/>
        <v>#REF!</v>
      </c>
      <c r="R117" s="186" t="e">
        <f t="shared" si="191"/>
        <v>#REF!</v>
      </c>
    </row>
    <row r="118" spans="1:18" ht="30" customHeight="1">
      <c r="A118" s="1370"/>
      <c r="B118" s="1376"/>
      <c r="C118" s="1307" t="s">
        <v>15</v>
      </c>
      <c r="D118" s="4" t="s">
        <v>14</v>
      </c>
      <c r="E118" s="161">
        <f>E102+E110</f>
        <v>1132.163</v>
      </c>
      <c r="F118" s="161">
        <f t="shared" si="192"/>
        <v>915.66101000000003</v>
      </c>
      <c r="G118" s="161">
        <f t="shared" si="192"/>
        <v>1201.7630000000001</v>
      </c>
      <c r="H118" s="162">
        <f>G118-F118</f>
        <v>286.10199000000011</v>
      </c>
      <c r="I118" s="163">
        <f>IF(F118=0," ",H118/F118)</f>
        <v>0.31245404890615591</v>
      </c>
      <c r="J118" s="162">
        <f>G118-E118</f>
        <v>69.600000000000136</v>
      </c>
      <c r="K118" s="164">
        <f>IF(E118=0," ",J118/E118)</f>
        <v>6.14752469388243E-2</v>
      </c>
      <c r="L118" s="165" t="e">
        <f>E118+октябрь!L147</f>
        <v>#REF!</v>
      </c>
      <c r="M118" s="166" t="e">
        <f>F118+октябрь!M147</f>
        <v>#REF!</v>
      </c>
      <c r="N118" s="166" t="e">
        <f>G118+октябрь!N147</f>
        <v>#REF!</v>
      </c>
      <c r="O118" s="162" t="e">
        <f t="shared" si="188"/>
        <v>#REF!</v>
      </c>
      <c r="P118" s="163" t="e">
        <f t="shared" si="189"/>
        <v>#REF!</v>
      </c>
      <c r="Q118" s="162" t="e">
        <f t="shared" si="190"/>
        <v>#REF!</v>
      </c>
      <c r="R118" s="167" t="e">
        <f t="shared" si="191"/>
        <v>#REF!</v>
      </c>
    </row>
    <row r="119" spans="1:18" ht="30" customHeight="1">
      <c r="A119" s="1370"/>
      <c r="B119" s="1376"/>
      <c r="C119" s="1308"/>
      <c r="D119" s="4" t="s">
        <v>16</v>
      </c>
      <c r="E119" s="168">
        <f>E118/E117</f>
        <v>0.23486739267306792</v>
      </c>
      <c r="F119" s="169">
        <f>F118/F117</f>
        <v>0.2036511532448203</v>
      </c>
      <c r="G119" s="169">
        <f>G118/G117</f>
        <v>0.24742846013145531</v>
      </c>
      <c r="H119" s="162"/>
      <c r="I119" s="163"/>
      <c r="J119" s="162"/>
      <c r="K119" s="163"/>
      <c r="L119" s="170" t="e">
        <f>L118/L117</f>
        <v>#REF!</v>
      </c>
      <c r="M119" s="168" t="e">
        <f>M118/M117</f>
        <v>#REF!</v>
      </c>
      <c r="N119" s="168" t="e">
        <f>N118/N117</f>
        <v>#REF!</v>
      </c>
      <c r="O119" s="171"/>
      <c r="P119" s="163" t="e">
        <f t="shared" ref="P119" si="193">N119-M119</f>
        <v>#REF!</v>
      </c>
      <c r="Q119" s="162"/>
      <c r="R119" s="167" t="e">
        <f t="shared" ref="R119" si="194">N119-L119</f>
        <v>#REF!</v>
      </c>
    </row>
    <row r="120" spans="1:18" ht="30" hidden="1" customHeight="1">
      <c r="A120" s="1370"/>
      <c r="B120" s="1376"/>
      <c r="C120" s="1307" t="s">
        <v>17</v>
      </c>
      <c r="D120" s="4" t="s">
        <v>14</v>
      </c>
      <c r="E120" s="161">
        <f>E104+E112</f>
        <v>992.01</v>
      </c>
      <c r="F120" s="161">
        <f t="shared" si="192"/>
        <v>880.29380977669814</v>
      </c>
      <c r="G120" s="161">
        <f t="shared" si="192"/>
        <v>880.56799999999998</v>
      </c>
      <c r="H120" s="162">
        <f>G120-F120</f>
        <v>0.27419022330184362</v>
      </c>
      <c r="I120" s="163">
        <f>IF(F120=0," ",H120/F120)</f>
        <v>3.1147580530118318E-4</v>
      </c>
      <c r="J120" s="162">
        <f>G120-E120</f>
        <v>-111.44200000000001</v>
      </c>
      <c r="K120" s="164">
        <f>IF(E120=0," ",J120/E120)</f>
        <v>-0.11233959335087348</v>
      </c>
      <c r="L120" s="165" t="e">
        <f>E120+октябрь!L149</f>
        <v>#REF!</v>
      </c>
      <c r="M120" s="166" t="e">
        <f>F120+октябрь!M149</f>
        <v>#REF!</v>
      </c>
      <c r="N120" s="166" t="e">
        <f>G120+октябрь!N149</f>
        <v>#REF!</v>
      </c>
      <c r="O120" s="162" t="e">
        <f t="shared" ref="O120" si="195">N120-M120</f>
        <v>#REF!</v>
      </c>
      <c r="P120" s="163" t="e">
        <f t="shared" ref="P120" si="196">IF(M120=0," ",O120/M120)</f>
        <v>#REF!</v>
      </c>
      <c r="Q120" s="162" t="e">
        <f t="shared" ref="Q120" si="197">N120-L120</f>
        <v>#REF!</v>
      </c>
      <c r="R120" s="167" t="e">
        <f t="shared" ref="R120" si="198">IF(L120=0," ",Q120/L120)</f>
        <v>#REF!</v>
      </c>
    </row>
    <row r="121" spans="1:18" ht="30" hidden="1" customHeight="1">
      <c r="A121" s="1370"/>
      <c r="B121" s="1376"/>
      <c r="C121" s="1308"/>
      <c r="D121" s="4" t="s">
        <v>16</v>
      </c>
      <c r="E121" s="168">
        <f>E120/E117</f>
        <v>0.20579263074805493</v>
      </c>
      <c r="F121" s="168">
        <f>F120/F117</f>
        <v>0.19578517333101367</v>
      </c>
      <c r="G121" s="168">
        <f>G120/G117</f>
        <v>0.18129829615409637</v>
      </c>
      <c r="H121" s="162"/>
      <c r="I121" s="163"/>
      <c r="J121" s="162"/>
      <c r="K121" s="164"/>
      <c r="L121" s="170" t="e">
        <f>L120/L117</f>
        <v>#REF!</v>
      </c>
      <c r="M121" s="168" t="e">
        <f>M120/M117</f>
        <v>#REF!</v>
      </c>
      <c r="N121" s="168" t="e">
        <f>N120/N117</f>
        <v>#REF!</v>
      </c>
      <c r="O121" s="162"/>
      <c r="P121" s="163"/>
      <c r="Q121" s="162"/>
      <c r="R121" s="167"/>
    </row>
    <row r="122" spans="1:18" ht="30" hidden="1" customHeight="1">
      <c r="A122" s="1370"/>
      <c r="B122" s="1376"/>
      <c r="C122" s="1307" t="s">
        <v>18</v>
      </c>
      <c r="D122" s="4" t="s">
        <v>14</v>
      </c>
      <c r="E122" s="161">
        <f>E106+E114</f>
        <v>140.15300000000002</v>
      </c>
      <c r="F122" s="161">
        <f t="shared" si="192"/>
        <v>35.36720022330185</v>
      </c>
      <c r="G122" s="161">
        <f t="shared" si="192"/>
        <v>35.528540000000078</v>
      </c>
      <c r="H122" s="162">
        <f>G122-F122</f>
        <v>0.16133977669822741</v>
      </c>
      <c r="I122" s="163">
        <f>IF(F122=0," ",H122/F122)</f>
        <v>4.5618475785348684E-3</v>
      </c>
      <c r="J122" s="162">
        <f>G122-E122</f>
        <v>-104.62445999999994</v>
      </c>
      <c r="K122" s="164">
        <f>IF(E122=0," ",J122/E122)</f>
        <v>-0.74650175165711707</v>
      </c>
      <c r="L122" s="165" t="e">
        <f>E122+октябрь!L151</f>
        <v>#REF!</v>
      </c>
      <c r="M122" s="166" t="e">
        <f>F122+октябрь!M151</f>
        <v>#REF!</v>
      </c>
      <c r="N122" s="166" t="e">
        <f>G122+октябрь!N151</f>
        <v>#REF!</v>
      </c>
      <c r="O122" s="162" t="e">
        <f t="shared" ref="O122" si="199">N122-M122</f>
        <v>#REF!</v>
      </c>
      <c r="P122" s="163" t="e">
        <f t="shared" ref="P122" si="200">IF(M122=0," ",O122/M122)</f>
        <v>#REF!</v>
      </c>
      <c r="Q122" s="162" t="e">
        <f t="shared" ref="Q122" si="201">N122-L122</f>
        <v>#REF!</v>
      </c>
      <c r="R122" s="167" t="e">
        <f t="shared" ref="R122" si="202">IF(L122=0," ",Q122/L122)</f>
        <v>#REF!</v>
      </c>
    </row>
    <row r="123" spans="1:18" ht="30" hidden="1" customHeight="1">
      <c r="A123" s="1370"/>
      <c r="B123" s="1376"/>
      <c r="C123" s="1308"/>
      <c r="D123" s="4" t="s">
        <v>16</v>
      </c>
      <c r="E123" s="168">
        <v>-5.1000446293395386E-4</v>
      </c>
      <c r="F123" s="168">
        <v>4.4669315202251446E-3</v>
      </c>
      <c r="G123" s="168">
        <v>4.4669365646543323E-3</v>
      </c>
      <c r="H123" s="162"/>
      <c r="I123" s="163"/>
      <c r="J123" s="162"/>
      <c r="K123" s="164"/>
      <c r="L123" s="170" t="e">
        <f>L122/L117</f>
        <v>#REF!</v>
      </c>
      <c r="M123" s="168" t="e">
        <f>M122/M117</f>
        <v>#REF!</v>
      </c>
      <c r="N123" s="168" t="e">
        <f>N122/N117</f>
        <v>#REF!</v>
      </c>
      <c r="O123" s="162"/>
      <c r="P123" s="163"/>
      <c r="Q123" s="162"/>
      <c r="R123" s="167"/>
    </row>
    <row r="124" spans="1:18" ht="30" customHeight="1" thickBot="1">
      <c r="A124" s="1371"/>
      <c r="B124" s="1377"/>
      <c r="C124" s="5" t="s">
        <v>20</v>
      </c>
      <c r="D124" s="5" t="s">
        <v>14</v>
      </c>
      <c r="E124" s="172">
        <f>E117-E118</f>
        <v>3688.2719999999995</v>
      </c>
      <c r="F124" s="172">
        <f>F117-F118</f>
        <v>3580.5620430520657</v>
      </c>
      <c r="G124" s="172">
        <f>G117-G118</f>
        <v>3655.2490000000007</v>
      </c>
      <c r="H124" s="173">
        <f>G124-F124</f>
        <v>74.686956947934959</v>
      </c>
      <c r="I124" s="174">
        <f>IF(F124=0," ",H124/F124)</f>
        <v>2.0859003712241753E-2</v>
      </c>
      <c r="J124" s="175">
        <f>G124-E124</f>
        <v>-33.022999999998774</v>
      </c>
      <c r="K124" s="176">
        <f>IF(E124=0," ",J124/E124)</f>
        <v>-8.9535153589536728E-3</v>
      </c>
      <c r="L124" s="177" t="e">
        <f>L117-L118</f>
        <v>#REF!</v>
      </c>
      <c r="M124" s="172" t="e">
        <f>M117-M118</f>
        <v>#REF!</v>
      </c>
      <c r="N124" s="172" t="e">
        <f>N117-N118</f>
        <v>#REF!</v>
      </c>
      <c r="O124" s="173" t="e">
        <f t="shared" ref="O124" si="203">N124-M124</f>
        <v>#REF!</v>
      </c>
      <c r="P124" s="174" t="e">
        <f t="shared" ref="P124" si="204">IF(M124=0," ",O124/M124)</f>
        <v>#REF!</v>
      </c>
      <c r="Q124" s="175" t="e">
        <f t="shared" ref="Q124" si="205">N124-L124</f>
        <v>#REF!</v>
      </c>
      <c r="R124" s="178" t="e">
        <f t="shared" ref="R124" si="206">IF(L124=0," ",Q124/L124)</f>
        <v>#REF!</v>
      </c>
    </row>
    <row r="125" spans="1:18" ht="30" customHeight="1" thickTop="1">
      <c r="A125" s="1369">
        <v>13</v>
      </c>
      <c r="B125" s="1372" t="s">
        <v>11</v>
      </c>
      <c r="C125" s="3" t="s">
        <v>19</v>
      </c>
      <c r="D125" s="3" t="s">
        <v>14</v>
      </c>
      <c r="E125" s="179">
        <v>3279.7249999999999</v>
      </c>
      <c r="F125" s="179">
        <v>3207.1562811531653</v>
      </c>
      <c r="G125" s="180">
        <v>3379.6770000000001</v>
      </c>
      <c r="H125" s="181">
        <f>G125-F125</f>
        <v>172.52071884683482</v>
      </c>
      <c r="I125" s="182">
        <f>IF(F125=0," ",H125/F125)</f>
        <v>5.3792426599430718E-2</v>
      </c>
      <c r="J125" s="181">
        <f>G125-E125</f>
        <v>99.952000000000226</v>
      </c>
      <c r="K125" s="183">
        <f>IF(E125=0," ",J125/E125)</f>
        <v>3.047572586116221E-2</v>
      </c>
      <c r="L125" s="184" t="e">
        <f>E125+октябрь!L156</f>
        <v>#REF!</v>
      </c>
      <c r="M125" s="185" t="e">
        <f>F125+октябрь!M156</f>
        <v>#REF!</v>
      </c>
      <c r="N125" s="185" t="e">
        <f>G125+октябрь!N156</f>
        <v>#REF!</v>
      </c>
      <c r="O125" s="181" t="e">
        <f t="shared" si="188"/>
        <v>#REF!</v>
      </c>
      <c r="P125" s="182" t="e">
        <f t="shared" si="189"/>
        <v>#REF!</v>
      </c>
      <c r="Q125" s="181" t="e">
        <f t="shared" si="190"/>
        <v>#REF!</v>
      </c>
      <c r="R125" s="186" t="e">
        <f t="shared" si="191"/>
        <v>#REF!</v>
      </c>
    </row>
    <row r="126" spans="1:18" ht="30" customHeight="1">
      <c r="A126" s="1370"/>
      <c r="B126" s="1373"/>
      <c r="C126" s="1307" t="s">
        <v>15</v>
      </c>
      <c r="D126" s="4" t="s">
        <v>14</v>
      </c>
      <c r="E126" s="161">
        <v>331.274</v>
      </c>
      <c r="F126" s="161">
        <v>271.21266000000003</v>
      </c>
      <c r="G126" s="161">
        <v>304.68099999999998</v>
      </c>
      <c r="H126" s="162">
        <f>G126-F126</f>
        <v>33.468339999999955</v>
      </c>
      <c r="I126" s="163">
        <f>IF(F126=0," ",H126/F126)</f>
        <v>0.12340257272650898</v>
      </c>
      <c r="J126" s="162">
        <f>G126-E126</f>
        <v>-26.593000000000018</v>
      </c>
      <c r="K126" s="164">
        <f>IF(E126=0," ",J126/E126)</f>
        <v>-8.0274938570488535E-2</v>
      </c>
      <c r="L126" s="165" t="e">
        <f>E126+октябрь!L157</f>
        <v>#REF!</v>
      </c>
      <c r="M126" s="166" t="e">
        <f>F126+октябрь!M157</f>
        <v>#REF!</v>
      </c>
      <c r="N126" s="166" t="e">
        <f>G126+октябрь!N157</f>
        <v>#REF!</v>
      </c>
      <c r="O126" s="162" t="e">
        <f t="shared" si="188"/>
        <v>#REF!</v>
      </c>
      <c r="P126" s="163" t="e">
        <f t="shared" si="189"/>
        <v>#REF!</v>
      </c>
      <c r="Q126" s="162" t="e">
        <f t="shared" si="190"/>
        <v>#REF!</v>
      </c>
      <c r="R126" s="167" t="e">
        <f t="shared" si="191"/>
        <v>#REF!</v>
      </c>
    </row>
    <row r="127" spans="1:18" ht="30" customHeight="1">
      <c r="A127" s="1370"/>
      <c r="B127" s="1373"/>
      <c r="C127" s="1308"/>
      <c r="D127" s="4" t="s">
        <v>16</v>
      </c>
      <c r="E127" s="168">
        <f>E126/E125</f>
        <v>0.10100663927615883</v>
      </c>
      <c r="F127" s="169">
        <f>F126/F125</f>
        <v>8.4564840695097898E-2</v>
      </c>
      <c r="G127" s="169">
        <f>G126/G125</f>
        <v>9.0150922706518991E-2</v>
      </c>
      <c r="H127" s="162"/>
      <c r="I127" s="163"/>
      <c r="J127" s="162"/>
      <c r="K127" s="163"/>
      <c r="L127" s="170" t="e">
        <f>L126/L125</f>
        <v>#REF!</v>
      </c>
      <c r="M127" s="168" t="e">
        <f>M126/M125</f>
        <v>#REF!</v>
      </c>
      <c r="N127" s="168" t="e">
        <f>N126/N125</f>
        <v>#REF!</v>
      </c>
      <c r="O127" s="171"/>
      <c r="P127" s="163" t="e">
        <f t="shared" ref="P127" si="207">N127-M127</f>
        <v>#REF!</v>
      </c>
      <c r="Q127" s="162"/>
      <c r="R127" s="167" t="e">
        <f t="shared" ref="R127" si="208">N127-L127</f>
        <v>#REF!</v>
      </c>
    </row>
    <row r="128" spans="1:18" ht="30" hidden="1" customHeight="1">
      <c r="A128" s="1370"/>
      <c r="B128" s="1373"/>
      <c r="C128" s="1307" t="s">
        <v>17</v>
      </c>
      <c r="D128" s="4" t="s">
        <v>14</v>
      </c>
      <c r="E128" s="161">
        <v>324.01600000000002</v>
      </c>
      <c r="F128" s="161">
        <v>262.58252941554633</v>
      </c>
      <c r="G128" s="161">
        <v>262.58300000000003</v>
      </c>
      <c r="H128" s="162">
        <f>G128-F128</f>
        <v>4.7058445369430046E-4</v>
      </c>
      <c r="I128" s="163">
        <f>IF(F128=0," ",H128/F128)</f>
        <v>1.7921392361545257E-6</v>
      </c>
      <c r="J128" s="162">
        <f>G128-E128</f>
        <v>-61.432999999999993</v>
      </c>
      <c r="K128" s="164">
        <f>IF(E128=0," ",J128/E128)</f>
        <v>-0.18959866179447926</v>
      </c>
      <c r="L128" s="165" t="e">
        <f>E128+октябрь!L159</f>
        <v>#REF!</v>
      </c>
      <c r="M128" s="166" t="e">
        <f>F128+октябрь!M159</f>
        <v>#REF!</v>
      </c>
      <c r="N128" s="166" t="e">
        <f>G128+октябрь!N159</f>
        <v>#REF!</v>
      </c>
      <c r="O128" s="162" t="e">
        <f t="shared" ref="O128" si="209">N128-M128</f>
        <v>#REF!</v>
      </c>
      <c r="P128" s="163" t="e">
        <f t="shared" ref="P128" si="210">IF(M128=0," ",O128/M128)</f>
        <v>#REF!</v>
      </c>
      <c r="Q128" s="162" t="e">
        <f t="shared" ref="Q128" si="211">N128-L128</f>
        <v>#REF!</v>
      </c>
      <c r="R128" s="167" t="e">
        <f t="shared" ref="R128" si="212">IF(L128=0," ",Q128/L128)</f>
        <v>#REF!</v>
      </c>
    </row>
    <row r="129" spans="1:18" ht="30" hidden="1" customHeight="1">
      <c r="A129" s="1370"/>
      <c r="B129" s="1373"/>
      <c r="C129" s="1308"/>
      <c r="D129" s="4" t="s">
        <v>16</v>
      </c>
      <c r="E129" s="168">
        <f>E128/E125</f>
        <v>9.8793648857754851E-2</v>
      </c>
      <c r="F129" s="168">
        <f>F128/F125</f>
        <v>8.1873942644644732E-2</v>
      </c>
      <c r="G129" s="168">
        <f>G128/G125</f>
        <v>7.7694702777809835E-2</v>
      </c>
      <c r="H129" s="162"/>
      <c r="I129" s="163"/>
      <c r="J129" s="162"/>
      <c r="K129" s="164"/>
      <c r="L129" s="170" t="e">
        <f>L128/L125</f>
        <v>#REF!</v>
      </c>
      <c r="M129" s="168" t="e">
        <f>M128/M125</f>
        <v>#REF!</v>
      </c>
      <c r="N129" s="168" t="e">
        <f>N128/N125</f>
        <v>#REF!</v>
      </c>
      <c r="O129" s="162"/>
      <c r="P129" s="163"/>
      <c r="Q129" s="162"/>
      <c r="R129" s="167"/>
    </row>
    <row r="130" spans="1:18" ht="30" hidden="1" customHeight="1">
      <c r="A130" s="1370"/>
      <c r="B130" s="1373"/>
      <c r="C130" s="1307" t="s">
        <v>18</v>
      </c>
      <c r="D130" s="4" t="s">
        <v>14</v>
      </c>
      <c r="E130" s="161">
        <v>7.2579999999999814</v>
      </c>
      <c r="F130" s="161">
        <v>8.6301305844536955</v>
      </c>
      <c r="G130" s="161">
        <v>8.6296600000000012</v>
      </c>
      <c r="H130" s="162">
        <f>G130-F130</f>
        <v>-4.7058445369430046E-4</v>
      </c>
      <c r="I130" s="163">
        <f>IF(F130=0," ",H130/F130)</f>
        <v>-5.4528080321520347E-5</v>
      </c>
      <c r="J130" s="162">
        <f>G130-E130</f>
        <v>1.3716600000000199</v>
      </c>
      <c r="K130" s="164">
        <f>IF(E130=0," ",J130/E130)</f>
        <v>0.18898594654175027</v>
      </c>
      <c r="L130" s="165" t="e">
        <f>E130+октябрь!L161</f>
        <v>#REF!</v>
      </c>
      <c r="M130" s="166" t="e">
        <f>F130+октябрь!M161</f>
        <v>#REF!</v>
      </c>
      <c r="N130" s="166" t="e">
        <f>G130+октябрь!N161</f>
        <v>#REF!</v>
      </c>
      <c r="O130" s="162" t="e">
        <f t="shared" ref="O130" si="213">N130-M130</f>
        <v>#REF!</v>
      </c>
      <c r="P130" s="163" t="e">
        <f t="shared" ref="P130" si="214">IF(M130=0," ",O130/M130)</f>
        <v>#REF!</v>
      </c>
      <c r="Q130" s="162" t="e">
        <f t="shared" ref="Q130" si="215">N130-L130</f>
        <v>#REF!</v>
      </c>
      <c r="R130" s="167" t="e">
        <f t="shared" ref="R130" si="216">IF(L130=0," ",Q130/L130)</f>
        <v>#REF!</v>
      </c>
    </row>
    <row r="131" spans="1:18" ht="30" hidden="1" customHeight="1">
      <c r="A131" s="1370"/>
      <c r="B131" s="1373"/>
      <c r="C131" s="1308"/>
      <c r="D131" s="4" t="s">
        <v>16</v>
      </c>
      <c r="E131" s="168">
        <v>-5.1000446293395386E-4</v>
      </c>
      <c r="F131" s="168">
        <v>4.4669315202251446E-3</v>
      </c>
      <c r="G131" s="168">
        <v>4.4669365646543323E-3</v>
      </c>
      <c r="H131" s="162"/>
      <c r="I131" s="163"/>
      <c r="J131" s="162"/>
      <c r="K131" s="164"/>
      <c r="L131" s="170" t="e">
        <f>L130/L125</f>
        <v>#REF!</v>
      </c>
      <c r="M131" s="168" t="e">
        <f>M130/M125</f>
        <v>#REF!</v>
      </c>
      <c r="N131" s="168" t="e">
        <f>N130/N125</f>
        <v>#REF!</v>
      </c>
      <c r="O131" s="162"/>
      <c r="P131" s="163"/>
      <c r="Q131" s="162"/>
      <c r="R131" s="167"/>
    </row>
    <row r="132" spans="1:18" ht="30" customHeight="1" thickBot="1">
      <c r="A132" s="1371"/>
      <c r="B132" s="1374"/>
      <c r="C132" s="5" t="s">
        <v>20</v>
      </c>
      <c r="D132" s="5" t="s">
        <v>14</v>
      </c>
      <c r="E132" s="172">
        <f>E125-E126</f>
        <v>2948.451</v>
      </c>
      <c r="F132" s="172">
        <f>F125-F126</f>
        <v>2935.9436211531652</v>
      </c>
      <c r="G132" s="172">
        <f>G125-G126</f>
        <v>3074.9960000000001</v>
      </c>
      <c r="H132" s="173">
        <f>G132-F132</f>
        <v>139.05237884683493</v>
      </c>
      <c r="I132" s="174">
        <f>IF(F132=0," ",H132/F132)</f>
        <v>4.7362073932543242E-2</v>
      </c>
      <c r="J132" s="175">
        <f>G132-E132</f>
        <v>126.54500000000007</v>
      </c>
      <c r="K132" s="176">
        <f>IF(E132=0," ",J132/E132)</f>
        <v>4.291914635854558E-2</v>
      </c>
      <c r="L132" s="177" t="e">
        <f>L125-L126</f>
        <v>#REF!</v>
      </c>
      <c r="M132" s="172" t="e">
        <f>M125-M126</f>
        <v>#REF!</v>
      </c>
      <c r="N132" s="172" t="e">
        <f>N125-N126</f>
        <v>#REF!</v>
      </c>
      <c r="O132" s="173" t="e">
        <f t="shared" ref="O132:O134" si="217">N132-M132</f>
        <v>#REF!</v>
      </c>
      <c r="P132" s="174" t="e">
        <f t="shared" ref="P132:P134" si="218">IF(M132=0," ",O132/M132)</f>
        <v>#REF!</v>
      </c>
      <c r="Q132" s="175" t="e">
        <f t="shared" ref="Q132:Q134" si="219">N132-L132</f>
        <v>#REF!</v>
      </c>
      <c r="R132" s="178" t="e">
        <f t="shared" ref="R132:R134" si="220">IF(L132=0," ",Q132/L132)</f>
        <v>#REF!</v>
      </c>
    </row>
    <row r="133" spans="1:18" ht="30" customHeight="1" thickTop="1">
      <c r="A133" s="1369">
        <v>14</v>
      </c>
      <c r="B133" s="1372" t="s">
        <v>25</v>
      </c>
      <c r="C133" s="3" t="s">
        <v>19</v>
      </c>
      <c r="D133" s="3" t="s">
        <v>14</v>
      </c>
      <c r="E133" s="179">
        <v>4006.13</v>
      </c>
      <c r="F133" s="179">
        <v>3905.9470759999999</v>
      </c>
      <c r="G133" s="180">
        <v>4308.96</v>
      </c>
      <c r="H133" s="181">
        <f>G133-F133</f>
        <v>403.01292400000011</v>
      </c>
      <c r="I133" s="182">
        <f>IF(F133=0," ",H133/F133)</f>
        <v>0.10317930994925752</v>
      </c>
      <c r="J133" s="181">
        <f>G133-E133</f>
        <v>302.82999999999993</v>
      </c>
      <c r="K133" s="183">
        <f>IF(E133=0," ",J133/E133)</f>
        <v>7.5591655787505624E-2</v>
      </c>
      <c r="L133" s="184" t="e">
        <f>E133+октябрь!L166</f>
        <v>#REF!</v>
      </c>
      <c r="M133" s="185" t="e">
        <f>F133+октябрь!M166</f>
        <v>#REF!</v>
      </c>
      <c r="N133" s="185" t="e">
        <f>G133+октябрь!N166</f>
        <v>#REF!</v>
      </c>
      <c r="O133" s="181" t="e">
        <f t="shared" si="217"/>
        <v>#REF!</v>
      </c>
      <c r="P133" s="182" t="e">
        <f t="shared" si="218"/>
        <v>#REF!</v>
      </c>
      <c r="Q133" s="181" t="e">
        <f t="shared" si="219"/>
        <v>#REF!</v>
      </c>
      <c r="R133" s="186" t="e">
        <f t="shared" si="220"/>
        <v>#REF!</v>
      </c>
    </row>
    <row r="134" spans="1:18" ht="30" customHeight="1">
      <c r="A134" s="1370"/>
      <c r="B134" s="1373"/>
      <c r="C134" s="1307" t="s">
        <v>15</v>
      </c>
      <c r="D134" s="4" t="s">
        <v>14</v>
      </c>
      <c r="E134" s="161">
        <v>676.29200000000003</v>
      </c>
      <c r="F134" s="161">
        <v>620.48912000000018</v>
      </c>
      <c r="G134" s="161">
        <v>577.04100000000005</v>
      </c>
      <c r="H134" s="162">
        <f>G134-F134</f>
        <v>-43.448120000000131</v>
      </c>
      <c r="I134" s="163">
        <f>IF(F134=0," ",H134/F134)</f>
        <v>-7.0022372028054447E-2</v>
      </c>
      <c r="J134" s="162">
        <f>G134-E134</f>
        <v>-99.250999999999976</v>
      </c>
      <c r="K134" s="164">
        <f>IF(E134=0," ",J134/E134)</f>
        <v>-0.1467576135752012</v>
      </c>
      <c r="L134" s="165" t="e">
        <f>E134+октябрь!L167</f>
        <v>#REF!</v>
      </c>
      <c r="M134" s="166" t="e">
        <f>F134+октябрь!M167</f>
        <v>#REF!</v>
      </c>
      <c r="N134" s="166" t="e">
        <f>G134+октябрь!N167</f>
        <v>#REF!</v>
      </c>
      <c r="O134" s="162" t="e">
        <f t="shared" si="217"/>
        <v>#REF!</v>
      </c>
      <c r="P134" s="163" t="e">
        <f t="shared" si="218"/>
        <v>#REF!</v>
      </c>
      <c r="Q134" s="162" t="e">
        <f t="shared" si="219"/>
        <v>#REF!</v>
      </c>
      <c r="R134" s="167" t="e">
        <f t="shared" si="220"/>
        <v>#REF!</v>
      </c>
    </row>
    <row r="135" spans="1:18" ht="30" customHeight="1">
      <c r="A135" s="1370"/>
      <c r="B135" s="1373"/>
      <c r="C135" s="1308"/>
      <c r="D135" s="4" t="s">
        <v>16</v>
      </c>
      <c r="E135" s="168">
        <f>E134/E133</f>
        <v>0.16881429209736079</v>
      </c>
      <c r="F135" s="169">
        <f>F134/F133</f>
        <v>0.15885753389045668</v>
      </c>
      <c r="G135" s="169">
        <f>G134/G133</f>
        <v>0.13391653670491258</v>
      </c>
      <c r="H135" s="162"/>
      <c r="I135" s="163"/>
      <c r="J135" s="162"/>
      <c r="K135" s="163"/>
      <c r="L135" s="170" t="e">
        <f>L134/L133</f>
        <v>#REF!</v>
      </c>
      <c r="M135" s="168" t="e">
        <f>M134/M133</f>
        <v>#REF!</v>
      </c>
      <c r="N135" s="168" t="e">
        <f>N134/N133</f>
        <v>#REF!</v>
      </c>
      <c r="O135" s="171"/>
      <c r="P135" s="163" t="e">
        <f t="shared" ref="P135" si="221">N135-M135</f>
        <v>#REF!</v>
      </c>
      <c r="Q135" s="162"/>
      <c r="R135" s="167" t="e">
        <f t="shared" ref="R135" si="222">N135-L135</f>
        <v>#REF!</v>
      </c>
    </row>
    <row r="136" spans="1:18" ht="30" hidden="1" customHeight="1">
      <c r="A136" s="1370"/>
      <c r="B136" s="1373"/>
      <c r="C136" s="1307" t="s">
        <v>17</v>
      </c>
      <c r="D136" s="4" t="s">
        <v>14</v>
      </c>
      <c r="E136" s="161">
        <v>525.10500000000002</v>
      </c>
      <c r="F136" s="161">
        <v>562.84232063512297</v>
      </c>
      <c r="G136" s="161">
        <v>577.279</v>
      </c>
      <c r="H136" s="162">
        <f>G136-F136</f>
        <v>14.436679364877023</v>
      </c>
      <c r="I136" s="163">
        <f>IF(F136=0," ",H136/F136)</f>
        <v>2.5649598183353328E-2</v>
      </c>
      <c r="J136" s="162">
        <f>G136-E136</f>
        <v>52.173999999999978</v>
      </c>
      <c r="K136" s="164">
        <f>IF(E136=0," ",J136/E136)</f>
        <v>9.9359175783890794E-2</v>
      </c>
      <c r="L136" s="165" t="e">
        <f>E136+октябрь!L169</f>
        <v>#REF!</v>
      </c>
      <c r="M136" s="166" t="e">
        <f>F136+октябрь!M169</f>
        <v>#REF!</v>
      </c>
      <c r="N136" s="166" t="e">
        <f>G136+октябрь!N169</f>
        <v>#REF!</v>
      </c>
      <c r="O136" s="162" t="e">
        <f t="shared" ref="O136" si="223">N136-M136</f>
        <v>#REF!</v>
      </c>
      <c r="P136" s="163" t="e">
        <f t="shared" ref="P136" si="224">IF(M136=0," ",O136/M136)</f>
        <v>#REF!</v>
      </c>
      <c r="Q136" s="162" t="e">
        <f t="shared" ref="Q136" si="225">N136-L136</f>
        <v>#REF!</v>
      </c>
      <c r="R136" s="167" t="e">
        <f t="shared" ref="R136" si="226">IF(L136=0," ",Q136/L136)</f>
        <v>#REF!</v>
      </c>
    </row>
    <row r="137" spans="1:18" ht="30" hidden="1" customHeight="1">
      <c r="A137" s="1370"/>
      <c r="B137" s="1373"/>
      <c r="C137" s="1308"/>
      <c r="D137" s="4" t="s">
        <v>16</v>
      </c>
      <c r="E137" s="168">
        <f>E136/E133</f>
        <v>0.13107537698477084</v>
      </c>
      <c r="F137" s="168">
        <f>F136/F133</f>
        <v>0.14409880873540104</v>
      </c>
      <c r="G137" s="168">
        <f>G136/G133</f>
        <v>0.13397177045041031</v>
      </c>
      <c r="H137" s="162"/>
      <c r="I137" s="163"/>
      <c r="J137" s="162"/>
      <c r="K137" s="164"/>
      <c r="L137" s="170" t="e">
        <f>L136/L133</f>
        <v>#REF!</v>
      </c>
      <c r="M137" s="168" t="e">
        <f>M136/M133</f>
        <v>#REF!</v>
      </c>
      <c r="N137" s="168" t="e">
        <f>N136/N133</f>
        <v>#REF!</v>
      </c>
      <c r="O137" s="162"/>
      <c r="P137" s="163"/>
      <c r="Q137" s="162"/>
      <c r="R137" s="167"/>
    </row>
    <row r="138" spans="1:18" ht="30" hidden="1" customHeight="1">
      <c r="A138" s="1370"/>
      <c r="B138" s="1373"/>
      <c r="C138" s="1307" t="s">
        <v>18</v>
      </c>
      <c r="D138" s="4" t="s">
        <v>14</v>
      </c>
      <c r="E138" s="161">
        <v>151.18700000000001</v>
      </c>
      <c r="F138" s="161">
        <v>57.646799364877211</v>
      </c>
      <c r="G138" s="161">
        <v>99.013000000000034</v>
      </c>
      <c r="H138" s="162">
        <f>G138-F138</f>
        <v>41.366200635122823</v>
      </c>
      <c r="I138" s="163">
        <f>IF(F138=0," ",H138/F138)</f>
        <v>0.71758017948740171</v>
      </c>
      <c r="J138" s="162">
        <f>G138-E138</f>
        <v>-52.173999999999978</v>
      </c>
      <c r="K138" s="164">
        <f>IF(E138=0," ",J138/E138)</f>
        <v>-0.34509580850205357</v>
      </c>
      <c r="L138" s="165" t="e">
        <f>E138+октябрь!L171</f>
        <v>#REF!</v>
      </c>
      <c r="M138" s="166" t="e">
        <f>F138+октябрь!M171</f>
        <v>#REF!</v>
      </c>
      <c r="N138" s="166" t="e">
        <f>G138+октябрь!N171</f>
        <v>#REF!</v>
      </c>
      <c r="O138" s="162" t="e">
        <f t="shared" ref="O138" si="227">N138-M138</f>
        <v>#REF!</v>
      </c>
      <c r="P138" s="163" t="e">
        <f t="shared" ref="P138" si="228">IF(M138=0," ",O138/M138)</f>
        <v>#REF!</v>
      </c>
      <c r="Q138" s="162" t="e">
        <f t="shared" ref="Q138" si="229">N138-L138</f>
        <v>#REF!</v>
      </c>
      <c r="R138" s="167" t="e">
        <f t="shared" ref="R138" si="230">IF(L138=0," ",Q138/L138)</f>
        <v>#REF!</v>
      </c>
    </row>
    <row r="139" spans="1:18" ht="30" hidden="1" customHeight="1">
      <c r="A139" s="1370"/>
      <c r="B139" s="1373"/>
      <c r="C139" s="1308"/>
      <c r="D139" s="4" t="s">
        <v>16</v>
      </c>
      <c r="E139" s="168">
        <v>-5.1000446293395386E-4</v>
      </c>
      <c r="F139" s="168">
        <v>4.4669315202251446E-3</v>
      </c>
      <c r="G139" s="168">
        <v>4.4669365646543323E-3</v>
      </c>
      <c r="H139" s="162"/>
      <c r="I139" s="163"/>
      <c r="J139" s="162"/>
      <c r="K139" s="164"/>
      <c r="L139" s="170" t="e">
        <f>L138/L133</f>
        <v>#REF!</v>
      </c>
      <c r="M139" s="168" t="e">
        <f>M138/M133</f>
        <v>#REF!</v>
      </c>
      <c r="N139" s="168" t="e">
        <f>N138/N133</f>
        <v>#REF!</v>
      </c>
      <c r="O139" s="162"/>
      <c r="P139" s="163"/>
      <c r="Q139" s="162"/>
      <c r="R139" s="167"/>
    </row>
    <row r="140" spans="1:18" ht="30" customHeight="1" thickBot="1">
      <c r="A140" s="1371"/>
      <c r="B140" s="1374"/>
      <c r="C140" s="5" t="s">
        <v>20</v>
      </c>
      <c r="D140" s="5" t="s">
        <v>14</v>
      </c>
      <c r="E140" s="172">
        <f>E133-E134</f>
        <v>3329.8380000000002</v>
      </c>
      <c r="F140" s="172">
        <f>F133-F134</f>
        <v>3285.4579559999997</v>
      </c>
      <c r="G140" s="172">
        <f>G133-G134</f>
        <v>3731.9189999999999</v>
      </c>
      <c r="H140" s="173">
        <f>G140-F140</f>
        <v>446.46104400000013</v>
      </c>
      <c r="I140" s="174">
        <f>IF(F140=0," ",H140/F140)</f>
        <v>0.13589004941751268</v>
      </c>
      <c r="J140" s="175">
        <f>G140-E140</f>
        <v>402.08099999999968</v>
      </c>
      <c r="K140" s="176">
        <f>IF(E140=0," ",J140/E140)</f>
        <v>0.12075091941409752</v>
      </c>
      <c r="L140" s="177" t="e">
        <f>L133-L134</f>
        <v>#REF!</v>
      </c>
      <c r="M140" s="172" t="e">
        <f>M133-M134</f>
        <v>#REF!</v>
      </c>
      <c r="N140" s="172" t="e">
        <f>N133-N134</f>
        <v>#REF!</v>
      </c>
      <c r="O140" s="173" t="e">
        <f t="shared" ref="O140:O142" si="231">N140-M140</f>
        <v>#REF!</v>
      </c>
      <c r="P140" s="174" t="e">
        <f t="shared" ref="P140:P142" si="232">IF(M140=0," ",O140/M140)</f>
        <v>#REF!</v>
      </c>
      <c r="Q140" s="175" t="e">
        <f t="shared" ref="Q140:Q142" si="233">N140-L140</f>
        <v>#REF!</v>
      </c>
      <c r="R140" s="178" t="e">
        <f t="shared" ref="R140:R142" si="234">IF(L140=0," ",Q140/L140)</f>
        <v>#REF!</v>
      </c>
    </row>
    <row r="141" spans="1:18" ht="30" customHeight="1" thickTop="1">
      <c r="A141" s="1363" t="s">
        <v>34</v>
      </c>
      <c r="B141" s="1364"/>
      <c r="C141" s="3" t="s">
        <v>19</v>
      </c>
      <c r="D141" s="3" t="s">
        <v>14</v>
      </c>
      <c r="E141" s="185">
        <f t="shared" ref="E141:G142" si="235">E5+E13+E21+E29+E45+E53+E61+E69+E77+E85+E101+E109+E125+E133</f>
        <v>133278.06816</v>
      </c>
      <c r="F141" s="185">
        <f t="shared" si="235"/>
        <v>133974.5251157966</v>
      </c>
      <c r="G141" s="185">
        <f t="shared" si="235"/>
        <v>134336.35500000004</v>
      </c>
      <c r="H141" s="181">
        <f>G141-F141</f>
        <v>361.82988420344191</v>
      </c>
      <c r="I141" s="182">
        <f>IF(F141=0," ",H141/F141)</f>
        <v>2.7007364563576977E-3</v>
      </c>
      <c r="J141" s="181">
        <f>G141-E141</f>
        <v>1058.2868400000443</v>
      </c>
      <c r="K141" s="183">
        <f>IF(E141=0," ",J141/E141)</f>
        <v>7.940442524493779E-3</v>
      </c>
      <c r="L141" s="184" t="e">
        <f t="shared" ref="L141:N142" si="236">L5+L13+L21+L29+L45+L53+L61+L69+L77+L85+L101+L109+L125+L133</f>
        <v>#REF!</v>
      </c>
      <c r="M141" s="185" t="e">
        <f t="shared" si="236"/>
        <v>#REF!</v>
      </c>
      <c r="N141" s="185" t="e">
        <f t="shared" si="236"/>
        <v>#REF!</v>
      </c>
      <c r="O141" s="181" t="e">
        <f t="shared" si="231"/>
        <v>#REF!</v>
      </c>
      <c r="P141" s="182" t="e">
        <f t="shared" si="232"/>
        <v>#REF!</v>
      </c>
      <c r="Q141" s="181" t="e">
        <f t="shared" si="233"/>
        <v>#REF!</v>
      </c>
      <c r="R141" s="186" t="e">
        <f t="shared" si="234"/>
        <v>#REF!</v>
      </c>
    </row>
    <row r="142" spans="1:18" ht="30" customHeight="1">
      <c r="A142" s="1365"/>
      <c r="B142" s="1366"/>
      <c r="C142" s="1307" t="s">
        <v>15</v>
      </c>
      <c r="D142" s="4" t="s">
        <v>14</v>
      </c>
      <c r="E142" s="166">
        <f t="shared" si="235"/>
        <v>21589.307000000004</v>
      </c>
      <c r="F142" s="166">
        <f t="shared" si="235"/>
        <v>23204.18370862033</v>
      </c>
      <c r="G142" s="166">
        <f t="shared" si="235"/>
        <v>21777.769</v>
      </c>
      <c r="H142" s="162">
        <f>G142-F142</f>
        <v>-1426.4147086203302</v>
      </c>
      <c r="I142" s="163">
        <f>IF(F142=0," ",H142/F142)</f>
        <v>-6.1472307172366444E-2</v>
      </c>
      <c r="J142" s="162">
        <f>G142-E142</f>
        <v>188.4619999999959</v>
      </c>
      <c r="K142" s="164">
        <f>IF(E142=0," ",J142/E142)</f>
        <v>8.7294140566900012E-3</v>
      </c>
      <c r="L142" s="165" t="e">
        <f t="shared" si="236"/>
        <v>#REF!</v>
      </c>
      <c r="M142" s="166" t="e">
        <f t="shared" si="236"/>
        <v>#REF!</v>
      </c>
      <c r="N142" s="166" t="e">
        <f t="shared" si="236"/>
        <v>#REF!</v>
      </c>
      <c r="O142" s="162" t="e">
        <f t="shared" si="231"/>
        <v>#REF!</v>
      </c>
      <c r="P142" s="163" t="e">
        <f t="shared" si="232"/>
        <v>#REF!</v>
      </c>
      <c r="Q142" s="162" t="e">
        <f t="shared" si="233"/>
        <v>#REF!</v>
      </c>
      <c r="R142" s="167" t="e">
        <f t="shared" si="234"/>
        <v>#REF!</v>
      </c>
    </row>
    <row r="143" spans="1:18" ht="30" customHeight="1">
      <c r="A143" s="1365"/>
      <c r="B143" s="1366"/>
      <c r="C143" s="1308"/>
      <c r="D143" s="4" t="s">
        <v>16</v>
      </c>
      <c r="E143" s="168">
        <f>E142/E141</f>
        <v>0.16198694427414789</v>
      </c>
      <c r="F143" s="169">
        <f>F142/F141</f>
        <v>0.17319847701318244</v>
      </c>
      <c r="G143" s="169">
        <f>G142/G141</f>
        <v>0.16211374054328029</v>
      </c>
      <c r="H143" s="162"/>
      <c r="I143" s="163"/>
      <c r="J143" s="162"/>
      <c r="K143" s="163"/>
      <c r="L143" s="170" t="e">
        <f>L142/L141</f>
        <v>#REF!</v>
      </c>
      <c r="M143" s="168" t="e">
        <f>M142/M141</f>
        <v>#REF!</v>
      </c>
      <c r="N143" s="168" t="e">
        <f>N142/N141</f>
        <v>#REF!</v>
      </c>
      <c r="O143" s="171"/>
      <c r="P143" s="163" t="e">
        <f t="shared" ref="P143" si="237">N143-M143</f>
        <v>#REF!</v>
      </c>
      <c r="Q143" s="162"/>
      <c r="R143" s="167" t="e">
        <f t="shared" ref="R143" si="238">N143-L143</f>
        <v>#REF!</v>
      </c>
    </row>
    <row r="144" spans="1:18" ht="30" hidden="1" customHeight="1">
      <c r="A144" s="1365"/>
      <c r="B144" s="1366"/>
      <c r="C144" s="1307" t="s">
        <v>17</v>
      </c>
      <c r="D144" s="4" t="s">
        <v>14</v>
      </c>
      <c r="E144" s="166">
        <f>E8+E16+E24+E32+E48+E56+E64+E72+E80+E88+E104+E112+E128+E136</f>
        <v>23409.263999999999</v>
      </c>
      <c r="F144" s="166">
        <f>F8+F16+F24+F32+F48+F56+F64+F72+F80+F88+F104+F112+F128+F136</f>
        <v>22416.732015009973</v>
      </c>
      <c r="G144" s="166">
        <f>G8+G16+G24+G32+G48+G56+G64+G72+G80+G88+G104+G112+G128+G136</f>
        <v>22427.138999999999</v>
      </c>
      <c r="H144" s="162">
        <f>G144-F144</f>
        <v>10.406984990026103</v>
      </c>
      <c r="I144" s="163">
        <f>IF(F144=0," ",H144/F144)</f>
        <v>4.6425076514532588E-4</v>
      </c>
      <c r="J144" s="162">
        <f>G144-E144</f>
        <v>-982.125</v>
      </c>
      <c r="K144" s="164">
        <f>IF(E144=0," ",J144/E144)</f>
        <v>-4.1954544149700734E-2</v>
      </c>
      <c r="L144" s="165" t="e">
        <f>L8+L16+L24+L32+L48+L56+L64+L72+L80+L88+L104+L112+L128+L136</f>
        <v>#REF!</v>
      </c>
      <c r="M144" s="166" t="e">
        <f>M8+M16+M24+M32+M48+M56+M64+M72+M80+M88+M104+M112+M128+M136</f>
        <v>#REF!</v>
      </c>
      <c r="N144" s="166" t="e">
        <f>N8+N16+N24+N32+N48+N56+N64+N72+N80+N88+N104+N112+N128+N136</f>
        <v>#REF!</v>
      </c>
      <c r="O144" s="162" t="e">
        <f t="shared" ref="O144" si="239">N144-M144</f>
        <v>#REF!</v>
      </c>
      <c r="P144" s="163" t="e">
        <f t="shared" ref="P144" si="240">IF(M144=0," ",O144/M144)</f>
        <v>#REF!</v>
      </c>
      <c r="Q144" s="162" t="e">
        <f t="shared" ref="Q144" si="241">N144-L144</f>
        <v>#REF!</v>
      </c>
      <c r="R144" s="167" t="e">
        <f t="shared" ref="R144" si="242">IF(L144=0," ",Q144/L144)</f>
        <v>#REF!</v>
      </c>
    </row>
    <row r="145" spans="1:18" ht="30" hidden="1" customHeight="1">
      <c r="A145" s="1365"/>
      <c r="B145" s="1366"/>
      <c r="C145" s="1308"/>
      <c r="D145" s="4" t="s">
        <v>16</v>
      </c>
      <c r="E145" s="168">
        <f>E144/E141</f>
        <v>0.17564228175859539</v>
      </c>
      <c r="F145" s="168">
        <f>F144/F141</f>
        <v>0.16732085443583239</v>
      </c>
      <c r="G145" s="168">
        <f>G144/G141</f>
        <v>0.16694765166138378</v>
      </c>
      <c r="H145" s="162"/>
      <c r="I145" s="163"/>
      <c r="J145" s="162"/>
      <c r="K145" s="164"/>
      <c r="L145" s="170" t="e">
        <f>L144/L141</f>
        <v>#REF!</v>
      </c>
      <c r="M145" s="168" t="e">
        <f>M144/M141</f>
        <v>#REF!</v>
      </c>
      <c r="N145" s="168" t="e">
        <f>N144/N141</f>
        <v>#REF!</v>
      </c>
      <c r="O145" s="162"/>
      <c r="P145" s="163"/>
      <c r="Q145" s="162"/>
      <c r="R145" s="167"/>
    </row>
    <row r="146" spans="1:18" ht="30" hidden="1" customHeight="1">
      <c r="A146" s="1365"/>
      <c r="B146" s="1366"/>
      <c r="C146" s="1307" t="s">
        <v>18</v>
      </c>
      <c r="D146" s="4" t="s">
        <v>14</v>
      </c>
      <c r="E146" s="166">
        <f>E10+E18+E26+E34+E50+E58+E66+E74+E82+E90+E106+E114+E130+E138</f>
        <v>-1819.9570000000012</v>
      </c>
      <c r="F146" s="166">
        <f>F10+F18+F26+F34+F50+F58+F66+F74+F82+F90+F106+F114+F130+F138</f>
        <v>787.45169361035539</v>
      </c>
      <c r="G146" s="166">
        <f>G10+G18+G26+G34+G50+G58+G66+G74+G82+G90+G106+G114+G130+G138</f>
        <v>805.31011862032699</v>
      </c>
      <c r="H146" s="162">
        <f>G146-F146</f>
        <v>17.858425009971597</v>
      </c>
      <c r="I146" s="163">
        <f>IF(F146=0," ",H146/F146)</f>
        <v>2.2678756239755137E-2</v>
      </c>
      <c r="J146" s="162">
        <f>G146-E146</f>
        <v>2625.2671186203283</v>
      </c>
      <c r="K146" s="164">
        <f>IF(E146=0," ",J146/E146)</f>
        <v>-1.4424885415536337</v>
      </c>
      <c r="L146" s="165" t="e">
        <f>L10+L18+L26+L34+L50+L58+L66+L74+L82+L90+L106+L114+L130+L138</f>
        <v>#REF!</v>
      </c>
      <c r="M146" s="166" t="e">
        <f>M10+M18+M26+M34+M50+M58+M66+M74+M82+M90+M106+M114+M130+M138</f>
        <v>#REF!</v>
      </c>
      <c r="N146" s="166" t="e">
        <f>N10+N18+N26+N34+N50+N58+N66+N74+N82+N90+N106+N114+N130+N138</f>
        <v>#REF!</v>
      </c>
      <c r="O146" s="162" t="e">
        <f t="shared" ref="O146" si="243">N146-M146</f>
        <v>#REF!</v>
      </c>
      <c r="P146" s="163" t="e">
        <f t="shared" ref="P146" si="244">IF(M146=0," ",O146/M146)</f>
        <v>#REF!</v>
      </c>
      <c r="Q146" s="162" t="e">
        <f t="shared" ref="Q146" si="245">N146-L146</f>
        <v>#REF!</v>
      </c>
      <c r="R146" s="167" t="e">
        <f t="shared" ref="R146" si="246">IF(L146=0," ",Q146/L146)</f>
        <v>#REF!</v>
      </c>
    </row>
    <row r="147" spans="1:18" ht="30" hidden="1" customHeight="1">
      <c r="A147" s="1365"/>
      <c r="B147" s="1366"/>
      <c r="C147" s="1308"/>
      <c r="D147" s="4" t="s">
        <v>16</v>
      </c>
      <c r="E147" s="168">
        <v>-5.1000446293395386E-4</v>
      </c>
      <c r="F147" s="168">
        <v>4.4669315202251446E-3</v>
      </c>
      <c r="G147" s="168">
        <v>4.4669365646543323E-3</v>
      </c>
      <c r="H147" s="162"/>
      <c r="I147" s="163"/>
      <c r="J147" s="162"/>
      <c r="K147" s="164"/>
      <c r="L147" s="170" t="e">
        <f>L146/L141</f>
        <v>#REF!</v>
      </c>
      <c r="M147" s="168" t="e">
        <f>M146/M141</f>
        <v>#REF!</v>
      </c>
      <c r="N147" s="168" t="e">
        <f>N146/N141</f>
        <v>#REF!</v>
      </c>
      <c r="O147" s="162"/>
      <c r="P147" s="163"/>
      <c r="Q147" s="162"/>
      <c r="R147" s="167"/>
    </row>
    <row r="148" spans="1:18" ht="30" customHeight="1" thickBot="1">
      <c r="A148" s="1367"/>
      <c r="B148" s="1368"/>
      <c r="C148" s="5" t="s">
        <v>20</v>
      </c>
      <c r="D148" s="5" t="s">
        <v>14</v>
      </c>
      <c r="E148" s="187">
        <f>E12+E20+E28+E36+E52+E60+E68+E76+E84+E92+E108+E116+E132+E140</f>
        <v>111688.76116000001</v>
      </c>
      <c r="F148" s="187">
        <f>F12+F20+F28+F36+F52+F60+F68+F76+F84+F92+F108+F116+F132+F140</f>
        <v>110770.34140717631</v>
      </c>
      <c r="G148" s="211">
        <f>G12+G20+G28+G36+G52+G60+G68+G76+G84+G92+G108+G116+G132+G140</f>
        <v>112558.58600000004</v>
      </c>
      <c r="H148" s="173">
        <f>G148-F148</f>
        <v>1788.2445928237285</v>
      </c>
      <c r="I148" s="174">
        <f>IF(F148=0," ",H148/F148)</f>
        <v>1.6143712929893309E-2</v>
      </c>
      <c r="J148" s="175">
        <f>G148-E148</f>
        <v>869.82484000003024</v>
      </c>
      <c r="K148" s="176">
        <f>IF(E148=0," ",J148/E148)</f>
        <v>7.7879352494022256E-3</v>
      </c>
      <c r="L148" s="177" t="e">
        <f>L12+L20+L28+L36+L52+L60+L68+L76+L84+L92+L108+L116+L132+L140</f>
        <v>#REF!</v>
      </c>
      <c r="M148" s="172" t="e">
        <f>M12+M20+M28+M36+M52+M60+M68+M76+M84+M92+M108+M116+M132+M140</f>
        <v>#REF!</v>
      </c>
      <c r="N148" s="172" t="e">
        <f>N12+N20+N28+N36+N52+N60+N68+N76+N84+N92+N108+N116+N132+N140</f>
        <v>#REF!</v>
      </c>
      <c r="O148" s="173" t="e">
        <f t="shared" ref="O148" si="247">N148-M148</f>
        <v>#REF!</v>
      </c>
      <c r="P148" s="174" t="e">
        <f t="shared" ref="P148" si="248">IF(M148=0," ",O148/M148)</f>
        <v>#REF!</v>
      </c>
      <c r="Q148" s="175" t="e">
        <f t="shared" ref="Q148" si="249">N148-L148</f>
        <v>#REF!</v>
      </c>
      <c r="R148" s="178" t="e">
        <f t="shared" ref="R148" si="250">IF(L148=0," ",Q148/L148)</f>
        <v>#REF!</v>
      </c>
    </row>
    <row r="149" spans="1:18" ht="15.75" hidden="1" customHeight="1" thickTop="1">
      <c r="B149" s="188" t="s">
        <v>35</v>
      </c>
      <c r="E149" s="13">
        <f>E141-E142</f>
        <v>111688.76115999999</v>
      </c>
      <c r="F149" s="13">
        <f>F141-F142</f>
        <v>110770.34140717627</v>
      </c>
      <c r="G149" s="13">
        <f>G141-G142</f>
        <v>112558.58600000004</v>
      </c>
      <c r="L149" s="13" t="e">
        <f>L141-L142</f>
        <v>#REF!</v>
      </c>
      <c r="M149" s="13" t="e">
        <f>M141-M142</f>
        <v>#REF!</v>
      </c>
      <c r="N149" s="13" t="e">
        <f>N141-N142</f>
        <v>#REF!</v>
      </c>
      <c r="O149" s="94"/>
      <c r="P149" s="94"/>
      <c r="Q149" s="94"/>
      <c r="R149" s="94"/>
    </row>
    <row r="150" spans="1:18" ht="15" hidden="1" customHeight="1">
      <c r="E150" s="14">
        <f>E148-E149</f>
        <v>0</v>
      </c>
      <c r="F150" s="14">
        <f>F148-F149</f>
        <v>0</v>
      </c>
      <c r="G150" s="14">
        <f>G148-G149</f>
        <v>0</v>
      </c>
      <c r="L150" s="14" t="e">
        <f>L148-L149</f>
        <v>#REF!</v>
      </c>
      <c r="M150" s="14" t="e">
        <f>M148-M149</f>
        <v>#REF!</v>
      </c>
      <c r="N150" s="14" t="e">
        <f>N148-N149</f>
        <v>#REF!</v>
      </c>
    </row>
    <row r="151" spans="1:18" ht="19.5" thickTop="1"/>
    <row r="152" spans="1:18" ht="20.25">
      <c r="G152" s="166">
        <v>21737.71</v>
      </c>
    </row>
    <row r="153" spans="1:18">
      <c r="G153" s="155"/>
    </row>
    <row r="154" spans="1:18" ht="20.25">
      <c r="G154" s="218">
        <f>G142-G152</f>
        <v>40.059000000001106</v>
      </c>
    </row>
  </sheetData>
  <mergeCells count="97">
    <mergeCell ref="E2:K2"/>
    <mergeCell ref="H3:I3"/>
    <mergeCell ref="J3:K3"/>
    <mergeCell ref="B1:D1"/>
    <mergeCell ref="A2:A4"/>
    <mergeCell ref="B2:B4"/>
    <mergeCell ref="C2:C4"/>
    <mergeCell ref="D2:D4"/>
    <mergeCell ref="A13:A20"/>
    <mergeCell ref="B13:B20"/>
    <mergeCell ref="C14:C15"/>
    <mergeCell ref="C16:C17"/>
    <mergeCell ref="C18:C19"/>
    <mergeCell ref="A5:A12"/>
    <mergeCell ref="B5:B12"/>
    <mergeCell ref="C6:C7"/>
    <mergeCell ref="C8:C9"/>
    <mergeCell ref="C10:C11"/>
    <mergeCell ref="A29:A36"/>
    <mergeCell ref="B29:B36"/>
    <mergeCell ref="C30:C31"/>
    <mergeCell ref="C32:C33"/>
    <mergeCell ref="C34:C35"/>
    <mergeCell ref="A21:A28"/>
    <mergeCell ref="B21:B28"/>
    <mergeCell ref="C22:C23"/>
    <mergeCell ref="C24:C25"/>
    <mergeCell ref="C26:C27"/>
    <mergeCell ref="A45:A52"/>
    <mergeCell ref="B45:B52"/>
    <mergeCell ref="C46:C47"/>
    <mergeCell ref="C48:C49"/>
    <mergeCell ref="C50:C51"/>
    <mergeCell ref="A37:A44"/>
    <mergeCell ref="B37:B44"/>
    <mergeCell ref="C38:C39"/>
    <mergeCell ref="C40:C41"/>
    <mergeCell ref="C42:C43"/>
    <mergeCell ref="A61:A68"/>
    <mergeCell ref="B61:B68"/>
    <mergeCell ref="C62:C63"/>
    <mergeCell ref="C64:C65"/>
    <mergeCell ref="C66:C67"/>
    <mergeCell ref="A53:A60"/>
    <mergeCell ref="B53:B60"/>
    <mergeCell ref="C54:C55"/>
    <mergeCell ref="C56:C57"/>
    <mergeCell ref="C58:C59"/>
    <mergeCell ref="A77:A84"/>
    <mergeCell ref="B77:B84"/>
    <mergeCell ref="C78:C79"/>
    <mergeCell ref="C80:C81"/>
    <mergeCell ref="C82:C83"/>
    <mergeCell ref="A69:A76"/>
    <mergeCell ref="B69:B76"/>
    <mergeCell ref="C70:C71"/>
    <mergeCell ref="C72:C73"/>
    <mergeCell ref="C74:C75"/>
    <mergeCell ref="A93:A100"/>
    <mergeCell ref="B93:B100"/>
    <mergeCell ref="C94:C95"/>
    <mergeCell ref="C96:C97"/>
    <mergeCell ref="C98:C99"/>
    <mergeCell ref="A85:A92"/>
    <mergeCell ref="B85:B92"/>
    <mergeCell ref="C86:C87"/>
    <mergeCell ref="C88:C89"/>
    <mergeCell ref="C90:C91"/>
    <mergeCell ref="A109:A116"/>
    <mergeCell ref="B109:B116"/>
    <mergeCell ref="C110:C111"/>
    <mergeCell ref="C112:C113"/>
    <mergeCell ref="C114:C115"/>
    <mergeCell ref="A101:A108"/>
    <mergeCell ref="B101:B108"/>
    <mergeCell ref="C102:C103"/>
    <mergeCell ref="C104:C105"/>
    <mergeCell ref="C106:C107"/>
    <mergeCell ref="A125:A132"/>
    <mergeCell ref="B125:B132"/>
    <mergeCell ref="C126:C127"/>
    <mergeCell ref="C128:C129"/>
    <mergeCell ref="C130:C131"/>
    <mergeCell ref="A117:A124"/>
    <mergeCell ref="B117:B124"/>
    <mergeCell ref="C118:C119"/>
    <mergeCell ref="C120:C121"/>
    <mergeCell ref="C122:C123"/>
    <mergeCell ref="C134:C135"/>
    <mergeCell ref="C136:C137"/>
    <mergeCell ref="C138:C139"/>
    <mergeCell ref="A141:B148"/>
    <mergeCell ref="C142:C143"/>
    <mergeCell ref="C144:C145"/>
    <mergeCell ref="C146:C147"/>
    <mergeCell ref="A133:A140"/>
    <mergeCell ref="B133:B140"/>
  </mergeCells>
  <pageMargins left="0.70866141732283472" right="0.70866141732283472" top="0.74803149606299213" bottom="0.74803149606299213" header="0.31496062992125984" footer="0.31496062992125984"/>
  <pageSetup paperSize="9" scale="41" orientation="landscape" horizontalDpi="180" verticalDpi="180" r:id="rId1"/>
  <headerFooter alignWithMargins="0"/>
  <rowBreaks count="2" manualBreakCount="2">
    <brk id="36" max="16383" man="1"/>
    <brk id="7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108"/>
  <sheetViews>
    <sheetView workbookViewId="0">
      <selection activeCell="C68" sqref="C68:I68"/>
    </sheetView>
  </sheetViews>
  <sheetFormatPr defaultRowHeight="12.75"/>
  <cols>
    <col min="1" max="1" width="23.42578125" style="116" customWidth="1"/>
    <col min="2" max="4" width="12.5703125" style="116" customWidth="1"/>
    <col min="5" max="5" width="10.5703125" style="116" customWidth="1"/>
    <col min="6" max="6" width="9.140625" style="116" customWidth="1"/>
    <col min="7" max="7" width="9.140625" style="116"/>
    <col min="8" max="8" width="9.85546875" style="116" customWidth="1"/>
    <col min="9" max="9" width="11.140625" style="116" customWidth="1"/>
    <col min="10" max="16384" width="9.140625" style="116"/>
  </cols>
  <sheetData>
    <row r="1" spans="1:9">
      <c r="A1" s="1398" t="s">
        <v>92</v>
      </c>
      <c r="B1" s="1398"/>
      <c r="C1" s="1398"/>
      <c r="D1" s="1398"/>
      <c r="E1" s="1398"/>
      <c r="F1" s="1398"/>
      <c r="G1" s="1398"/>
      <c r="H1" s="1398"/>
      <c r="I1" s="1398"/>
    </row>
    <row r="2" spans="1:9" ht="15.75" customHeight="1"/>
    <row r="3" spans="1:9" ht="15.75" customHeight="1">
      <c r="A3" s="128"/>
      <c r="B3" s="128"/>
      <c r="C3" s="128"/>
      <c r="D3" s="128"/>
      <c r="E3" s="128"/>
      <c r="F3" s="128"/>
      <c r="G3" s="128"/>
      <c r="H3" s="128"/>
    </row>
    <row r="4" spans="1:9" ht="31.5" customHeight="1">
      <c r="A4" s="1399"/>
      <c r="B4" s="1399"/>
      <c r="C4" s="1399"/>
      <c r="D4" s="1399"/>
      <c r="E4" s="1399"/>
      <c r="F4" s="1399"/>
      <c r="G4" s="1399"/>
      <c r="H4" s="1399"/>
    </row>
    <row r="5" spans="1:9" ht="51" customHeight="1">
      <c r="A5" s="125" t="s">
        <v>27</v>
      </c>
      <c r="B5" s="125" t="s">
        <v>54</v>
      </c>
      <c r="C5" s="125" t="s">
        <v>0</v>
      </c>
      <c r="D5" s="125" t="s">
        <v>1</v>
      </c>
      <c r="E5" s="125" t="s">
        <v>2</v>
      </c>
      <c r="F5" s="1393" t="s">
        <v>3</v>
      </c>
      <c r="G5" s="1394"/>
      <c r="H5" s="1395" t="s">
        <v>4</v>
      </c>
      <c r="I5" s="1395"/>
    </row>
    <row r="6" spans="1:9">
      <c r="A6" s="124"/>
      <c r="B6" s="124"/>
      <c r="C6" s="124"/>
      <c r="D6" s="124"/>
      <c r="E6" s="124"/>
      <c r="F6" s="115" t="s">
        <v>14</v>
      </c>
      <c r="G6" s="115" t="s">
        <v>26</v>
      </c>
      <c r="H6" s="115" t="s">
        <v>14</v>
      </c>
      <c r="I6" s="115" t="s">
        <v>26</v>
      </c>
    </row>
    <row r="7" spans="1:9" ht="23.25" customHeight="1">
      <c r="A7" s="117" t="s">
        <v>19</v>
      </c>
      <c r="B7" s="117" t="s">
        <v>14</v>
      </c>
      <c r="C7" s="118">
        <v>1018206.0389999999</v>
      </c>
      <c r="D7" s="118">
        <v>1008084.64550909</v>
      </c>
      <c r="E7" s="118">
        <v>1043025.381616</v>
      </c>
      <c r="F7" s="118">
        <f>E7-D7</f>
        <v>34940.736106909928</v>
      </c>
      <c r="G7" s="126">
        <f>IF(D7=0," ",F7/D7)</f>
        <v>3.4660518104870648E-2</v>
      </c>
      <c r="H7" s="118">
        <f t="shared" ref="H7:H8" si="0">E7-C7</f>
        <v>24819.342616000096</v>
      </c>
      <c r="I7" s="126">
        <f t="shared" ref="I7:I8" si="1">IF(C7=0," ",H7/C7)</f>
        <v>2.4375560216059668E-2</v>
      </c>
    </row>
    <row r="8" spans="1:9" ht="14.25" customHeight="1">
      <c r="A8" s="1396" t="s">
        <v>90</v>
      </c>
      <c r="B8" s="117" t="s">
        <v>14</v>
      </c>
      <c r="C8" s="118">
        <v>146839.88199999998</v>
      </c>
      <c r="D8" s="118">
        <v>144124.44198869064</v>
      </c>
      <c r="E8" s="118">
        <v>143963.00373000003</v>
      </c>
      <c r="F8" s="118">
        <f>E8-D8</f>
        <v>-161.43825869061402</v>
      </c>
      <c r="G8" s="126">
        <f>IF(D8=0," ",F8/D8)</f>
        <v>-1.1201310233227616E-3</v>
      </c>
      <c r="H8" s="118">
        <f t="shared" si="0"/>
        <v>-2876.8782699999574</v>
      </c>
      <c r="I8" s="126">
        <f t="shared" si="1"/>
        <v>-1.9591940764430455E-2</v>
      </c>
    </row>
    <row r="9" spans="1:9" ht="14.25" customHeight="1">
      <c r="A9" s="1397"/>
      <c r="B9" s="117" t="s">
        <v>89</v>
      </c>
      <c r="C9" s="119">
        <v>0.14421431063619924</v>
      </c>
      <c r="D9" s="119">
        <v>0.14296859160661726</v>
      </c>
      <c r="E9" s="119">
        <v>0.13802444913368506</v>
      </c>
      <c r="G9" s="127">
        <f>E9-D9</f>
        <v>-4.9441424729322059E-3</v>
      </c>
      <c r="I9" s="127">
        <f>E9-C9</f>
        <v>-6.1898615025141879E-3</v>
      </c>
    </row>
    <row r="10" spans="1:9" ht="16.5" customHeight="1">
      <c r="A10" s="4" t="s">
        <v>20</v>
      </c>
      <c r="B10" s="117" t="s">
        <v>14</v>
      </c>
      <c r="C10" s="122">
        <f>C7-C8</f>
        <v>871366.15699999989</v>
      </c>
      <c r="D10" s="122">
        <f t="shared" ref="D10:E10" si="2">D7-D8</f>
        <v>863960.2035203994</v>
      </c>
      <c r="E10" s="122">
        <f t="shared" si="2"/>
        <v>899062.37788599997</v>
      </c>
      <c r="F10" s="118">
        <f>E10-D10</f>
        <v>35102.174365600571</v>
      </c>
      <c r="G10" s="126">
        <f>IF(D10=0," ",F10/D10)</f>
        <v>4.0629388046543001E-2</v>
      </c>
      <c r="H10" s="118">
        <f t="shared" ref="H10" si="3">E10-C10</f>
        <v>27696.220886000083</v>
      </c>
      <c r="I10" s="126">
        <f t="shared" ref="I10" si="4">IF(C10=0," ",H10/C10)</f>
        <v>3.1784825085879584E-2</v>
      </c>
    </row>
    <row r="13" spans="1:9">
      <c r="A13" s="116" t="s">
        <v>93</v>
      </c>
    </row>
    <row r="15" spans="1:9">
      <c r="A15" s="128" t="s">
        <v>94</v>
      </c>
    </row>
    <row r="17" spans="1:9" ht="27" customHeight="1">
      <c r="A17" s="125" t="s">
        <v>27</v>
      </c>
      <c r="B17" s="125" t="s">
        <v>54</v>
      </c>
      <c r="C17" s="125" t="s">
        <v>0</v>
      </c>
      <c r="D17" s="125" t="s">
        <v>1</v>
      </c>
      <c r="E17" s="125" t="s">
        <v>2</v>
      </c>
      <c r="F17" s="1393" t="s">
        <v>3</v>
      </c>
      <c r="G17" s="1394"/>
      <c r="H17" s="1395" t="s">
        <v>4</v>
      </c>
      <c r="I17" s="1395"/>
    </row>
    <row r="18" spans="1:9">
      <c r="A18" s="124"/>
      <c r="B18" s="124"/>
      <c r="C18" s="124"/>
      <c r="D18" s="124"/>
      <c r="E18" s="124"/>
      <c r="F18" s="115" t="s">
        <v>14</v>
      </c>
      <c r="G18" s="115" t="s">
        <v>26</v>
      </c>
      <c r="H18" s="115" t="s">
        <v>14</v>
      </c>
      <c r="I18" s="115" t="s">
        <v>26</v>
      </c>
    </row>
    <row r="19" spans="1:9" ht="13.5" customHeight="1">
      <c r="A19" s="129" t="s">
        <v>5</v>
      </c>
      <c r="B19" s="130"/>
      <c r="C19" s="130"/>
      <c r="D19" s="130"/>
      <c r="E19" s="130"/>
      <c r="F19" s="130"/>
      <c r="G19" s="130"/>
      <c r="H19" s="130"/>
      <c r="I19" s="131"/>
    </row>
    <row r="20" spans="1:9" ht="15" customHeight="1">
      <c r="A20" s="117" t="s">
        <v>19</v>
      </c>
      <c r="B20" s="117" t="s">
        <v>14</v>
      </c>
      <c r="C20" s="118">
        <v>79134.122999999992</v>
      </c>
      <c r="D20" s="118">
        <v>79000.071466151727</v>
      </c>
      <c r="E20" s="118">
        <v>80167.00609000001</v>
      </c>
      <c r="F20" s="118">
        <f>E20-D20</f>
        <v>1166.9346238482831</v>
      </c>
      <c r="G20" s="126">
        <f>IF(D20=0," ",F20/D20)</f>
        <v>1.4771310989867477E-2</v>
      </c>
      <c r="H20" s="118">
        <f t="shared" ref="H20:H21" si="5">E20-C20</f>
        <v>1032.8830900000175</v>
      </c>
      <c r="I20" s="126">
        <f t="shared" ref="I20:I21" si="6">IF(C20=0," ",H20/C20)</f>
        <v>1.3052309810775532E-2</v>
      </c>
    </row>
    <row r="21" spans="1:9" ht="15" customHeight="1">
      <c r="A21" s="1396" t="s">
        <v>90</v>
      </c>
      <c r="B21" s="117" t="s">
        <v>14</v>
      </c>
      <c r="C21" s="118">
        <v>16930.328000000001</v>
      </c>
      <c r="D21" s="118">
        <v>16605.100598030793</v>
      </c>
      <c r="E21" s="118">
        <v>17309.966</v>
      </c>
      <c r="F21" s="118">
        <f>E21-D21</f>
        <v>704.8654019692076</v>
      </c>
      <c r="G21" s="126">
        <f>IF(D21=0," ",F21/D21)</f>
        <v>4.2448728196973283E-2</v>
      </c>
      <c r="H21" s="118">
        <f t="shared" si="5"/>
        <v>379.63799999999901</v>
      </c>
      <c r="I21" s="126">
        <f t="shared" si="6"/>
        <v>2.2423546667258838E-2</v>
      </c>
    </row>
    <row r="22" spans="1:9" ht="15" customHeight="1">
      <c r="A22" s="1397"/>
      <c r="B22" s="117" t="s">
        <v>89</v>
      </c>
      <c r="C22" s="119">
        <v>0.21394472268303275</v>
      </c>
      <c r="D22" s="119">
        <v>0.21019095666445559</v>
      </c>
      <c r="E22" s="132">
        <v>0.21592381759357279</v>
      </c>
      <c r="G22" s="127">
        <f>E22-D22</f>
        <v>5.7328609291172061E-3</v>
      </c>
      <c r="I22" s="127">
        <f>E22-C22</f>
        <v>1.9790949105400468E-3</v>
      </c>
    </row>
    <row r="23" spans="1:9" ht="15" customHeight="1">
      <c r="A23" s="4" t="s">
        <v>20</v>
      </c>
      <c r="B23" s="117" t="s">
        <v>14</v>
      </c>
      <c r="C23" s="122">
        <f>C20-C21</f>
        <v>62203.794999999991</v>
      </c>
      <c r="D23" s="122">
        <f t="shared" ref="D23:E23" si="7">D20-D21</f>
        <v>62394.97086812093</v>
      </c>
      <c r="E23" s="122">
        <f t="shared" si="7"/>
        <v>62857.04009000001</v>
      </c>
      <c r="F23" s="118">
        <f>E23-D23</f>
        <v>462.06922187907912</v>
      </c>
      <c r="G23" s="126">
        <f>IF(D23=0," ",F23/D23)</f>
        <v>7.4055523297817784E-3</v>
      </c>
      <c r="H23" s="118">
        <f t="shared" ref="H23" si="8">E23-C23</f>
        <v>653.24509000001854</v>
      </c>
      <c r="I23" s="126">
        <f t="shared" ref="I23" si="9">IF(C23=0," ",H23/C23)</f>
        <v>1.0501691898380454E-2</v>
      </c>
    </row>
    <row r="24" spans="1:9" ht="13.5" customHeight="1">
      <c r="A24" s="129" t="s">
        <v>7</v>
      </c>
      <c r="B24" s="130"/>
      <c r="C24" s="130"/>
      <c r="D24" s="130"/>
      <c r="E24" s="130"/>
      <c r="F24" s="130"/>
      <c r="G24" s="130"/>
      <c r="H24" s="130"/>
      <c r="I24" s="131"/>
    </row>
    <row r="25" spans="1:9" ht="15" customHeight="1">
      <c r="A25" s="117" t="s">
        <v>19</v>
      </c>
      <c r="B25" s="117" t="s">
        <v>14</v>
      </c>
      <c r="C25" s="118">
        <v>158374.47600000002</v>
      </c>
      <c r="D25" s="118">
        <v>158641.45262915717</v>
      </c>
      <c r="E25" s="118">
        <v>161356.12800000003</v>
      </c>
      <c r="F25" s="118">
        <f>E25-D25</f>
        <v>2714.6753708428587</v>
      </c>
      <c r="G25" s="126">
        <f>IF(D25=0," ",F25/D25)</f>
        <v>1.7112017860733585E-2</v>
      </c>
      <c r="H25" s="118">
        <f t="shared" ref="H25:H26" si="10">E25-C25</f>
        <v>2981.6520000000019</v>
      </c>
      <c r="I25" s="126">
        <f t="shared" ref="I25:I26" si="11">IF(C25=0," ",H25/C25)</f>
        <v>1.8826594254998524E-2</v>
      </c>
    </row>
    <row r="26" spans="1:9" ht="15" customHeight="1">
      <c r="A26" s="1396" t="s">
        <v>90</v>
      </c>
      <c r="B26" s="117" t="s">
        <v>14</v>
      </c>
      <c r="C26" s="118">
        <v>29605.876</v>
      </c>
      <c r="D26" s="118">
        <v>28809.320457681497</v>
      </c>
      <c r="E26" s="118">
        <v>28035.089</v>
      </c>
      <c r="F26" s="118">
        <f>E26-D26</f>
        <v>-774.23145768149698</v>
      </c>
      <c r="G26" s="126">
        <f>IF(D26=0," ",F26/D26)</f>
        <v>-2.6874339463118499E-2</v>
      </c>
      <c r="H26" s="118">
        <f t="shared" si="10"/>
        <v>-1570.7870000000003</v>
      </c>
      <c r="I26" s="126">
        <f t="shared" si="11"/>
        <v>-5.3056595927105828E-2</v>
      </c>
    </row>
    <row r="27" spans="1:9" ht="15" customHeight="1">
      <c r="A27" s="1397"/>
      <c r="B27" s="117" t="s">
        <v>89</v>
      </c>
      <c r="C27" s="119">
        <v>0.18693590500024762</v>
      </c>
      <c r="D27" s="119">
        <v>0.18160020587447992</v>
      </c>
      <c r="E27" s="132">
        <v>0.17374666427295526</v>
      </c>
      <c r="G27" s="127">
        <f>E27-D27</f>
        <v>-7.8535416015246551E-3</v>
      </c>
      <c r="I27" s="127">
        <f>E27-C27</f>
        <v>-1.3189240727292356E-2</v>
      </c>
    </row>
    <row r="28" spans="1:9" ht="15" customHeight="1">
      <c r="A28" s="4" t="s">
        <v>20</v>
      </c>
      <c r="B28" s="117" t="s">
        <v>14</v>
      </c>
      <c r="C28" s="122">
        <f>C25-C26</f>
        <v>128768.60000000002</v>
      </c>
      <c r="D28" s="122">
        <f t="shared" ref="D28:E28" si="12">D25-D26</f>
        <v>129832.13217147568</v>
      </c>
      <c r="E28" s="122">
        <f t="shared" si="12"/>
        <v>133321.03900000002</v>
      </c>
      <c r="F28" s="118">
        <f>E28-D28</f>
        <v>3488.9068285243411</v>
      </c>
      <c r="G28" s="126">
        <f>IF(D28=0," ",F28/D28)</f>
        <v>2.6872444980849352E-2</v>
      </c>
      <c r="H28" s="118">
        <f t="shared" ref="H28" si="13">E28-C28</f>
        <v>4552.4389999999985</v>
      </c>
      <c r="I28" s="126">
        <f t="shared" ref="I28" si="14">IF(C28=0," ",H28/C28)</f>
        <v>3.5353642114614878E-2</v>
      </c>
    </row>
    <row r="29" spans="1:9" ht="13.5" customHeight="1">
      <c r="A29" s="129" t="s">
        <v>9</v>
      </c>
      <c r="B29" s="130"/>
      <c r="C29" s="130"/>
      <c r="D29" s="130"/>
      <c r="E29" s="130"/>
      <c r="F29" s="130"/>
      <c r="G29" s="130"/>
      <c r="H29" s="130"/>
      <c r="I29" s="131"/>
    </row>
    <row r="30" spans="1:9" ht="15" customHeight="1">
      <c r="A30" s="117" t="s">
        <v>19</v>
      </c>
      <c r="B30" s="117" t="s">
        <v>14</v>
      </c>
      <c r="C30" s="118">
        <v>37023.808000000005</v>
      </c>
      <c r="D30" s="118">
        <v>34611.368905252049</v>
      </c>
      <c r="E30" s="118">
        <v>37350.740999999995</v>
      </c>
      <c r="F30" s="118">
        <f>E30-D30</f>
        <v>2739.3720947479451</v>
      </c>
      <c r="G30" s="126">
        <f>IF(D30=0," ",F30/D30)</f>
        <v>7.9146597820124454E-2</v>
      </c>
      <c r="H30" s="118">
        <f t="shared" ref="H30:H31" si="15">E30-C30</f>
        <v>326.93299999998999</v>
      </c>
      <c r="I30" s="126">
        <f t="shared" ref="I30:I31" si="16">IF(C30=0," ",H30/C30)</f>
        <v>8.8303450579689143E-3</v>
      </c>
    </row>
    <row r="31" spans="1:9" ht="15" customHeight="1">
      <c r="A31" s="1396" t="s">
        <v>90</v>
      </c>
      <c r="B31" s="117" t="s">
        <v>14</v>
      </c>
      <c r="C31" s="118">
        <v>7604.85</v>
      </c>
      <c r="D31" s="118">
        <v>7435.4932899716396</v>
      </c>
      <c r="E31" s="118">
        <v>7225.0460000000003</v>
      </c>
      <c r="F31" s="118">
        <f>E31-D31</f>
        <v>-210.44728997163929</v>
      </c>
      <c r="G31" s="126">
        <f>IF(D31=0," ",F31/D31)</f>
        <v>-2.8303070390161295E-2</v>
      </c>
      <c r="H31" s="118">
        <f t="shared" si="15"/>
        <v>-379.80400000000009</v>
      </c>
      <c r="I31" s="126">
        <f t="shared" si="16"/>
        <v>-4.9942339428128112E-2</v>
      </c>
    </row>
    <row r="32" spans="1:9" ht="15" customHeight="1">
      <c r="A32" s="1397"/>
      <c r="B32" s="117" t="s">
        <v>89</v>
      </c>
      <c r="C32" s="119">
        <v>0.20540431713561175</v>
      </c>
      <c r="D32" s="119">
        <v>0.21482806156341744</v>
      </c>
      <c r="E32" s="132">
        <v>0.19343782229112941</v>
      </c>
      <c r="G32" s="127">
        <f>E32-D32</f>
        <v>-2.1390239272288031E-2</v>
      </c>
      <c r="I32" s="127">
        <f>E32-C32</f>
        <v>-1.1966494844482339E-2</v>
      </c>
    </row>
    <row r="33" spans="1:9" ht="15" customHeight="1">
      <c r="A33" s="4" t="s">
        <v>20</v>
      </c>
      <c r="B33" s="117" t="s">
        <v>14</v>
      </c>
      <c r="C33" s="122">
        <f>C30-C31</f>
        <v>29418.958000000006</v>
      </c>
      <c r="D33" s="122">
        <f t="shared" ref="D33:E33" si="17">D30-D31</f>
        <v>27175.875615280409</v>
      </c>
      <c r="E33" s="122">
        <f t="shared" si="17"/>
        <v>30125.694999999992</v>
      </c>
      <c r="F33" s="118">
        <f>E33-D33</f>
        <v>2949.8193847195835</v>
      </c>
      <c r="G33" s="126">
        <f>IF(D33=0," ",F33/D33)</f>
        <v>0.10854551391385393</v>
      </c>
      <c r="H33" s="118">
        <f t="shared" ref="H33" si="18">E33-C33</f>
        <v>706.73699999998644</v>
      </c>
      <c r="I33" s="126">
        <f t="shared" ref="I33" si="19">IF(C33=0," ",H33/C33)</f>
        <v>2.4023182602184154E-2</v>
      </c>
    </row>
    <row r="34" spans="1:9" ht="13.5" customHeight="1">
      <c r="A34" s="129" t="s">
        <v>10</v>
      </c>
      <c r="B34" s="130"/>
      <c r="C34" s="130"/>
      <c r="D34" s="130"/>
      <c r="E34" s="130"/>
      <c r="F34" s="130"/>
      <c r="G34" s="130"/>
      <c r="H34" s="130"/>
      <c r="I34" s="131"/>
    </row>
    <row r="35" spans="1:9" ht="15" customHeight="1">
      <c r="A35" s="117" t="s">
        <v>19</v>
      </c>
      <c r="B35" s="117" t="s">
        <v>14</v>
      </c>
      <c r="C35" s="118">
        <v>61680.106999999996</v>
      </c>
      <c r="D35" s="118">
        <v>60748.929423487229</v>
      </c>
      <c r="E35" s="118">
        <v>63937.098999999995</v>
      </c>
      <c r="F35" s="118">
        <f>E35-D35</f>
        <v>3188.1695765127661</v>
      </c>
      <c r="G35" s="126">
        <f>IF(D35=0," ",F35/D35)</f>
        <v>5.2481082494272413E-2</v>
      </c>
      <c r="H35" s="118">
        <f t="shared" ref="H35:H36" si="20">E35-C35</f>
        <v>2256.9919999999984</v>
      </c>
      <c r="I35" s="126">
        <f t="shared" ref="I35:I36" si="21">IF(C35=0," ",H35/C35)</f>
        <v>3.6591895017302721E-2</v>
      </c>
    </row>
    <row r="36" spans="1:9" ht="15" customHeight="1">
      <c r="A36" s="1396" t="s">
        <v>90</v>
      </c>
      <c r="B36" s="117" t="s">
        <v>14</v>
      </c>
      <c r="C36" s="118">
        <v>14030.536000000002</v>
      </c>
      <c r="D36" s="118">
        <v>13709.596459999999</v>
      </c>
      <c r="E36" s="118">
        <v>13908.075000000001</v>
      </c>
      <c r="F36" s="118">
        <f>E36-D36</f>
        <v>198.47854000000189</v>
      </c>
      <c r="G36" s="126">
        <f>IF(D36=0," ",F36/D36)</f>
        <v>1.4477343704396819E-2</v>
      </c>
      <c r="H36" s="118">
        <f t="shared" si="20"/>
        <v>-122.46100000000115</v>
      </c>
      <c r="I36" s="126">
        <f t="shared" si="21"/>
        <v>-8.7281768850456694E-3</v>
      </c>
    </row>
    <row r="37" spans="1:9" ht="15" customHeight="1">
      <c r="A37" s="1397"/>
      <c r="B37" s="117" t="s">
        <v>89</v>
      </c>
      <c r="C37" s="119">
        <v>0.22747262743885971</v>
      </c>
      <c r="D37" s="119">
        <v>0.22567634672915712</v>
      </c>
      <c r="E37" s="132">
        <v>0.21752746398456399</v>
      </c>
      <c r="G37" s="127">
        <f>E37-D37</f>
        <v>-8.1488827445931333E-3</v>
      </c>
      <c r="I37" s="127">
        <f>E37-C37</f>
        <v>-9.945163454295719E-3</v>
      </c>
    </row>
    <row r="38" spans="1:9" ht="15" customHeight="1">
      <c r="A38" s="4" t="s">
        <v>20</v>
      </c>
      <c r="B38" s="117" t="s">
        <v>14</v>
      </c>
      <c r="C38" s="122">
        <f>C35-C36</f>
        <v>47649.570999999996</v>
      </c>
      <c r="D38" s="122">
        <f t="shared" ref="D38:E38" si="22">D35-D36</f>
        <v>47039.332963487228</v>
      </c>
      <c r="E38" s="122">
        <f t="shared" si="22"/>
        <v>50029.02399999999</v>
      </c>
      <c r="F38" s="118">
        <f>E38-D38</f>
        <v>2989.6910365127624</v>
      </c>
      <c r="G38" s="126">
        <f>IF(D38=0," ",F38/D38)</f>
        <v>6.3557258323229504E-2</v>
      </c>
      <c r="H38" s="118">
        <f t="shared" ref="H38" si="23">E38-C38</f>
        <v>2379.4529999999941</v>
      </c>
      <c r="I38" s="126">
        <f t="shared" ref="I38" si="24">IF(C38=0," ",H38/C38)</f>
        <v>4.9936504150268096E-2</v>
      </c>
    </row>
    <row r="39" spans="1:9" ht="17.25" customHeight="1">
      <c r="A39" s="1400" t="s">
        <v>95</v>
      </c>
      <c r="B39" s="1401"/>
      <c r="C39" s="1401"/>
      <c r="D39" s="1401"/>
      <c r="E39" s="1401"/>
      <c r="F39" s="1401"/>
      <c r="G39" s="1401"/>
      <c r="H39" s="1401"/>
      <c r="I39" s="1402"/>
    </row>
    <row r="40" spans="1:9" ht="15" customHeight="1">
      <c r="A40" s="117" t="s">
        <v>19</v>
      </c>
      <c r="B40" s="117" t="s">
        <v>14</v>
      </c>
      <c r="C40" s="118">
        <v>34140.490999999995</v>
      </c>
      <c r="D40" s="118">
        <v>33563.784680350953</v>
      </c>
      <c r="E40" s="118">
        <v>35689.495499999997</v>
      </c>
      <c r="F40" s="118">
        <f>E40-D40</f>
        <v>2125.7108196490444</v>
      </c>
      <c r="G40" s="126">
        <f>IF(D40=0," ",F40/D40)</f>
        <v>6.3333466112166031E-2</v>
      </c>
      <c r="H40" s="118">
        <f t="shared" ref="H40:H41" si="25">E40-C40</f>
        <v>1549.0045000000027</v>
      </c>
      <c r="I40" s="126">
        <f t="shared" ref="I40:I41" si="26">IF(C40=0," ",H40/C40)</f>
        <v>4.5371476936286681E-2</v>
      </c>
    </row>
    <row r="41" spans="1:9" ht="15" customHeight="1">
      <c r="A41" s="1396" t="s">
        <v>90</v>
      </c>
      <c r="B41" s="117" t="s">
        <v>14</v>
      </c>
      <c r="C41" s="118">
        <v>7272.9590000000007</v>
      </c>
      <c r="D41" s="118">
        <v>7050.7786400000014</v>
      </c>
      <c r="E41" s="118">
        <v>7891.8125</v>
      </c>
      <c r="F41" s="118">
        <f>E41-D41</f>
        <v>841.03385999999864</v>
      </c>
      <c r="G41" s="126">
        <f>IF(D41=0," ",F41/D41)</f>
        <v>0.11928240878655616</v>
      </c>
      <c r="H41" s="118">
        <f t="shared" si="25"/>
        <v>618.85349999999926</v>
      </c>
      <c r="I41" s="126">
        <f t="shared" si="26"/>
        <v>8.5089645081183496E-2</v>
      </c>
    </row>
    <row r="42" spans="1:9">
      <c r="A42" s="1397"/>
      <c r="B42" s="117" t="s">
        <v>89</v>
      </c>
      <c r="C42" s="119">
        <v>0.21303029883196473</v>
      </c>
      <c r="D42" s="119">
        <v>0.2100710246817814</v>
      </c>
      <c r="E42" s="132">
        <v>0.22112423808288353</v>
      </c>
      <c r="G42" s="127">
        <f>E42-D42</f>
        <v>1.105321340110213E-2</v>
      </c>
      <c r="I42" s="127">
        <f>E42-C42</f>
        <v>8.0939392509188079E-3</v>
      </c>
    </row>
    <row r="43" spans="1:9">
      <c r="A43" s="4" t="s">
        <v>20</v>
      </c>
      <c r="B43" s="117" t="s">
        <v>14</v>
      </c>
      <c r="C43" s="122">
        <f>C40-C41</f>
        <v>26867.531999999992</v>
      </c>
      <c r="D43" s="122">
        <f t="shared" ref="D43:E43" si="27">D40-D41</f>
        <v>26513.006040350952</v>
      </c>
      <c r="E43" s="122">
        <f t="shared" si="27"/>
        <v>27797.682999999997</v>
      </c>
      <c r="F43" s="118">
        <f>E43-D43</f>
        <v>1284.6769596490449</v>
      </c>
      <c r="G43" s="126">
        <f>IF(D43=0," ",F43/D43)</f>
        <v>4.8454594612691443E-2</v>
      </c>
      <c r="H43" s="118">
        <f t="shared" ref="H43" si="28">E43-C43</f>
        <v>930.1510000000053</v>
      </c>
      <c r="I43" s="126">
        <f t="shared" ref="I43" si="29">IF(C43=0," ",H43/C43)</f>
        <v>3.4619889910245775E-2</v>
      </c>
    </row>
    <row r="45" spans="1:9">
      <c r="A45" s="128" t="s">
        <v>96</v>
      </c>
    </row>
    <row r="47" spans="1:9" ht="25.5">
      <c r="A47" s="125" t="s">
        <v>27</v>
      </c>
      <c r="B47" s="125" t="s">
        <v>54</v>
      </c>
      <c r="C47" s="125" t="s">
        <v>0</v>
      </c>
      <c r="D47" s="125" t="s">
        <v>1</v>
      </c>
      <c r="E47" s="125" t="s">
        <v>2</v>
      </c>
      <c r="F47" s="1393" t="s">
        <v>3</v>
      </c>
      <c r="G47" s="1394"/>
      <c r="H47" s="1395" t="s">
        <v>4</v>
      </c>
      <c r="I47" s="1395"/>
    </row>
    <row r="48" spans="1:9">
      <c r="A48" s="124"/>
      <c r="B48" s="124"/>
      <c r="C48" s="124"/>
      <c r="D48" s="124"/>
      <c r="E48" s="124"/>
      <c r="F48" s="115" t="s">
        <v>14</v>
      </c>
      <c r="G48" s="115" t="s">
        <v>26</v>
      </c>
      <c r="H48" s="115" t="s">
        <v>14</v>
      </c>
      <c r="I48" s="115" t="s">
        <v>26</v>
      </c>
    </row>
    <row r="49" spans="1:9">
      <c r="A49" s="129" t="s">
        <v>21</v>
      </c>
      <c r="B49" s="130"/>
      <c r="C49" s="130"/>
      <c r="D49" s="130"/>
      <c r="E49" s="130"/>
      <c r="F49" s="130"/>
      <c r="G49" s="130"/>
      <c r="H49" s="130"/>
      <c r="I49" s="131"/>
    </row>
    <row r="50" spans="1:9">
      <c r="A50" s="117" t="s">
        <v>19</v>
      </c>
      <c r="B50" s="117" t="s">
        <v>14</v>
      </c>
      <c r="C50" s="136">
        <v>23021.942999999999</v>
      </c>
      <c r="D50" s="136">
        <v>22571.685420328282</v>
      </c>
      <c r="E50" s="136">
        <v>25460.797999999995</v>
      </c>
      <c r="F50" s="136">
        <f>E50-D50</f>
        <v>2889.1125796717133</v>
      </c>
      <c r="G50" s="137">
        <f>IF(D50=0," ",F50/D50)</f>
        <v>0.12799720206404039</v>
      </c>
      <c r="H50" s="136">
        <f t="shared" ref="H50:H51" si="30">E50-C50</f>
        <v>2438.8549999999959</v>
      </c>
      <c r="I50" s="137">
        <f t="shared" ref="I50:I51" si="31">IF(C50=0," ",H50/C50)</f>
        <v>0.10593610626175193</v>
      </c>
    </row>
    <row r="51" spans="1:9">
      <c r="A51" s="1396" t="s">
        <v>90</v>
      </c>
      <c r="B51" s="117" t="s">
        <v>14</v>
      </c>
      <c r="C51" s="136">
        <v>3538.3590000000004</v>
      </c>
      <c r="D51" s="136">
        <v>3581.3413599999994</v>
      </c>
      <c r="E51" s="136">
        <v>3442.7019999999998</v>
      </c>
      <c r="F51" s="136">
        <f>E51-D51</f>
        <v>-138.63935999999967</v>
      </c>
      <c r="G51" s="137">
        <f>IF(D51=0," ",F51/D51)</f>
        <v>-3.8711573699302344E-2</v>
      </c>
      <c r="H51" s="136">
        <f t="shared" si="30"/>
        <v>-95.657000000000608</v>
      </c>
      <c r="I51" s="137">
        <f t="shared" si="31"/>
        <v>-2.7034283406517146E-2</v>
      </c>
    </row>
    <row r="52" spans="1:9">
      <c r="A52" s="1397"/>
      <c r="B52" s="117" t="s">
        <v>89</v>
      </c>
      <c r="C52" s="138">
        <v>0.15369506387883944</v>
      </c>
      <c r="D52" s="138">
        <v>0.15866521676642756</v>
      </c>
      <c r="E52" s="139">
        <v>0.13521579331488354</v>
      </c>
      <c r="F52" s="140"/>
      <c r="G52" s="141">
        <f>E52-D52</f>
        <v>-2.3449423451544021E-2</v>
      </c>
      <c r="H52" s="140"/>
      <c r="I52" s="141">
        <f>E52-C52</f>
        <v>-1.8479270563955902E-2</v>
      </c>
    </row>
    <row r="53" spans="1:9">
      <c r="A53" s="4" t="s">
        <v>20</v>
      </c>
      <c r="B53" s="117" t="s">
        <v>14</v>
      </c>
      <c r="C53" s="142">
        <f>C50-C51</f>
        <v>19483.583999999999</v>
      </c>
      <c r="D53" s="142">
        <f t="shared" ref="D53:E53" si="32">D50-D51</f>
        <v>18990.344060328283</v>
      </c>
      <c r="E53" s="142">
        <f t="shared" si="32"/>
        <v>22018.095999999994</v>
      </c>
      <c r="F53" s="136">
        <f>E53-D53</f>
        <v>3027.7519396717107</v>
      </c>
      <c r="G53" s="137">
        <f>IF(D53=0," ",F53/D53)</f>
        <v>0.15943639199232973</v>
      </c>
      <c r="H53" s="136">
        <f t="shared" ref="H53" si="33">E53-C53</f>
        <v>2534.5119999999952</v>
      </c>
      <c r="I53" s="137">
        <f t="shared" ref="I53" si="34">IF(C53=0," ",H53/C53)</f>
        <v>0.13008448548275284</v>
      </c>
    </row>
    <row r="54" spans="1:9">
      <c r="A54" s="129" t="s">
        <v>6</v>
      </c>
      <c r="B54" s="130"/>
      <c r="C54" s="143"/>
      <c r="D54" s="143"/>
      <c r="E54" s="143"/>
      <c r="F54" s="143"/>
      <c r="G54" s="143"/>
      <c r="H54" s="143"/>
      <c r="I54" s="144"/>
    </row>
    <row r="55" spans="1:9">
      <c r="A55" s="117" t="s">
        <v>19</v>
      </c>
      <c r="B55" s="117" t="s">
        <v>14</v>
      </c>
      <c r="C55" s="136">
        <v>56405.490999999995</v>
      </c>
      <c r="D55" s="136">
        <v>55046.762908834047</v>
      </c>
      <c r="E55" s="136">
        <v>56832.870999999992</v>
      </c>
      <c r="F55" s="136">
        <f>E55-D55</f>
        <v>1786.1080911659446</v>
      </c>
      <c r="G55" s="137">
        <f>IF(D55=0," ",F55/D55)</f>
        <v>3.2447104911945794E-2</v>
      </c>
      <c r="H55" s="136">
        <f t="shared" ref="H55:H56" si="35">E55-C55</f>
        <v>427.37999999999738</v>
      </c>
      <c r="I55" s="137">
        <f t="shared" ref="I55:I56" si="36">IF(C55=0," ",H55/C55)</f>
        <v>7.57692189932355E-3</v>
      </c>
    </row>
    <row r="56" spans="1:9">
      <c r="A56" s="1396" t="s">
        <v>90</v>
      </c>
      <c r="B56" s="117" t="s">
        <v>14</v>
      </c>
      <c r="C56" s="136">
        <v>10255.609</v>
      </c>
      <c r="D56" s="136">
        <v>9948.5626800000009</v>
      </c>
      <c r="E56" s="136">
        <v>9133.1769999999997</v>
      </c>
      <c r="F56" s="136">
        <f>E56-D56</f>
        <v>-815.38568000000123</v>
      </c>
      <c r="G56" s="137">
        <f>IF(D56=0," ",F56/D56)</f>
        <v>-8.1960149041348865E-2</v>
      </c>
      <c r="H56" s="136">
        <f t="shared" si="35"/>
        <v>-1122.4320000000007</v>
      </c>
      <c r="I56" s="137">
        <f t="shared" si="36"/>
        <v>-0.10944567016936788</v>
      </c>
    </row>
    <row r="57" spans="1:9">
      <c r="A57" s="1397"/>
      <c r="B57" s="117" t="s">
        <v>89</v>
      </c>
      <c r="C57" s="138">
        <v>0.18181933741167153</v>
      </c>
      <c r="D57" s="138">
        <v>0.18072929549874459</v>
      </c>
      <c r="E57" s="139">
        <v>0.16070236888085421</v>
      </c>
      <c r="F57" s="140"/>
      <c r="G57" s="141">
        <f>E57-D57</f>
        <v>-2.0026926617890378E-2</v>
      </c>
      <c r="H57" s="140"/>
      <c r="I57" s="141">
        <f>E57-C57</f>
        <v>-2.1116968530817321E-2</v>
      </c>
    </row>
    <row r="58" spans="1:9">
      <c r="A58" s="4" t="s">
        <v>20</v>
      </c>
      <c r="B58" s="117" t="s">
        <v>14</v>
      </c>
      <c r="C58" s="142">
        <f>C55-C56</f>
        <v>46149.881999999998</v>
      </c>
      <c r="D58" s="142">
        <f t="shared" ref="D58:E58" si="37">D55-D56</f>
        <v>45098.200228834045</v>
      </c>
      <c r="E58" s="142">
        <f t="shared" si="37"/>
        <v>47699.693999999989</v>
      </c>
      <c r="F58" s="136">
        <f>E58-D58</f>
        <v>2601.4937711659441</v>
      </c>
      <c r="G58" s="137">
        <f>IF(D58=0," ",F58/D58)</f>
        <v>5.7685090712392764E-2</v>
      </c>
      <c r="H58" s="136">
        <f t="shared" ref="H58" si="38">E58-C58</f>
        <v>1549.8119999999908</v>
      </c>
      <c r="I58" s="137">
        <f t="shared" ref="I58" si="39">IF(C58=0," ",H58/C58)</f>
        <v>3.3582144370379777E-2</v>
      </c>
    </row>
    <row r="59" spans="1:9">
      <c r="A59" s="129" t="s">
        <v>8</v>
      </c>
      <c r="B59" s="130"/>
      <c r="C59" s="143"/>
      <c r="D59" s="143"/>
      <c r="E59" s="143"/>
      <c r="F59" s="143"/>
      <c r="G59" s="143"/>
      <c r="H59" s="143"/>
      <c r="I59" s="144"/>
    </row>
    <row r="60" spans="1:9">
      <c r="A60" s="117" t="s">
        <v>19</v>
      </c>
      <c r="B60" s="117" t="s">
        <v>14</v>
      </c>
      <c r="C60" s="136">
        <v>63699.547999999995</v>
      </c>
      <c r="D60" s="136">
        <v>63631.893890441323</v>
      </c>
      <c r="E60" s="136">
        <v>65364.21699999999</v>
      </c>
      <c r="F60" s="136">
        <f>E60-D60</f>
        <v>1732.3231095586671</v>
      </c>
      <c r="G60" s="137">
        <f>IF(D60=0," ",F60/D60)</f>
        <v>2.7224132485217351E-2</v>
      </c>
      <c r="H60" s="136">
        <f t="shared" ref="H60:H61" si="40">E60-C60</f>
        <v>1664.6689999999944</v>
      </c>
      <c r="I60" s="137">
        <f t="shared" ref="I60:I61" si="41">IF(C60=0," ",H60/C60)</f>
        <v>2.613313676888248E-2</v>
      </c>
    </row>
    <row r="61" spans="1:9">
      <c r="A61" s="1396" t="s">
        <v>90</v>
      </c>
      <c r="B61" s="117" t="s">
        <v>14</v>
      </c>
      <c r="C61" s="136">
        <v>9342.2870000000021</v>
      </c>
      <c r="D61" s="136">
        <v>9167.0879000000004</v>
      </c>
      <c r="E61" s="136">
        <v>9343.4560000000001</v>
      </c>
      <c r="F61" s="136">
        <f>E61-D61</f>
        <v>176.36809999999969</v>
      </c>
      <c r="G61" s="137">
        <f>IF(D61=0," ",F61/D61)</f>
        <v>1.9239272266604934E-2</v>
      </c>
      <c r="H61" s="136">
        <f t="shared" si="40"/>
        <v>1.16899999999805</v>
      </c>
      <c r="I61" s="137">
        <f t="shared" si="41"/>
        <v>1.251299601476651E-4</v>
      </c>
    </row>
    <row r="62" spans="1:9">
      <c r="A62" s="1397"/>
      <c r="B62" s="117" t="s">
        <v>89</v>
      </c>
      <c r="C62" s="138">
        <v>0.14666174711318208</v>
      </c>
      <c r="D62" s="138">
        <v>0.14406435734544537</v>
      </c>
      <c r="E62" s="139">
        <v>0.14294451044980774</v>
      </c>
      <c r="F62" s="140"/>
      <c r="G62" s="141">
        <f>E62-D62</f>
        <v>-1.1198468956376273E-3</v>
      </c>
      <c r="H62" s="140"/>
      <c r="I62" s="141">
        <f>E62-C62</f>
        <v>-3.7172366633743403E-3</v>
      </c>
    </row>
    <row r="63" spans="1:9">
      <c r="A63" s="4" t="s">
        <v>20</v>
      </c>
      <c r="B63" s="117" t="s">
        <v>14</v>
      </c>
      <c r="C63" s="142">
        <f>C60-C61</f>
        <v>54357.260999999991</v>
      </c>
      <c r="D63" s="142">
        <f t="shared" ref="D63:E63" si="42">D60-D61</f>
        <v>54464.805990441324</v>
      </c>
      <c r="E63" s="142">
        <f t="shared" si="42"/>
        <v>56020.760999999991</v>
      </c>
      <c r="F63" s="136">
        <f>E63-D63</f>
        <v>1555.9550095586674</v>
      </c>
      <c r="G63" s="137">
        <f>IF(D63=0," ",F63/D63)</f>
        <v>2.8568081374084769E-2</v>
      </c>
      <c r="H63" s="136">
        <f t="shared" ref="H63" si="43">E63-C63</f>
        <v>1663.5</v>
      </c>
      <c r="I63" s="137">
        <f t="shared" ref="I63" si="44">IF(C63=0," ",H63/C63)</f>
        <v>3.0603087230609363E-2</v>
      </c>
    </row>
    <row r="64" spans="1:9">
      <c r="A64" s="129" t="s">
        <v>25</v>
      </c>
      <c r="B64" s="130"/>
      <c r="C64" s="143"/>
      <c r="D64" s="143"/>
      <c r="E64" s="143"/>
      <c r="F64" s="143"/>
      <c r="G64" s="143"/>
      <c r="H64" s="143"/>
      <c r="I64" s="144"/>
    </row>
    <row r="65" spans="1:9">
      <c r="A65" s="117" t="s">
        <v>19</v>
      </c>
      <c r="B65" s="117" t="s">
        <v>14</v>
      </c>
      <c r="C65" s="136">
        <v>30751.82</v>
      </c>
      <c r="D65" s="136">
        <v>30628.812383000019</v>
      </c>
      <c r="E65" s="136">
        <v>32174.059796000001</v>
      </c>
      <c r="F65" s="136">
        <f>E65-D65</f>
        <v>1545.2474129999828</v>
      </c>
      <c r="G65" s="137">
        <f>IF(D65=0," ",F65/D65)</f>
        <v>5.0450777969362114E-2</v>
      </c>
      <c r="H65" s="136">
        <f t="shared" ref="H65:H66" si="45">E65-C65</f>
        <v>1422.2397960000017</v>
      </c>
      <c r="I65" s="137">
        <f t="shared" ref="I65:I66" si="46">IF(C65=0," ",H65/C65)</f>
        <v>4.624896334590934E-2</v>
      </c>
    </row>
    <row r="66" spans="1:9">
      <c r="A66" s="1396" t="s">
        <v>90</v>
      </c>
      <c r="B66" s="117" t="s">
        <v>14</v>
      </c>
      <c r="C66" s="136">
        <v>5102.0389999999989</v>
      </c>
      <c r="D66" s="136">
        <v>4966.4499200000209</v>
      </c>
      <c r="E66" s="136">
        <v>5128.17</v>
      </c>
      <c r="F66" s="136">
        <f>E66-D66</f>
        <v>161.72007999997913</v>
      </c>
      <c r="G66" s="137">
        <f>IF(D66=0," ",F66/D66)</f>
        <v>3.2562510969601895E-2</v>
      </c>
      <c r="H66" s="136">
        <f t="shared" si="45"/>
        <v>26.131000000001222</v>
      </c>
      <c r="I66" s="137">
        <f t="shared" si="46"/>
        <v>5.1216778233175459E-3</v>
      </c>
    </row>
    <row r="67" spans="1:9">
      <c r="A67" s="1397"/>
      <c r="B67" s="117" t="s">
        <v>89</v>
      </c>
      <c r="C67" s="138">
        <v>0.16591014775710833</v>
      </c>
      <c r="D67" s="138">
        <v>0.16214960795399827</v>
      </c>
      <c r="E67" s="139">
        <v>0.1593883405611608</v>
      </c>
      <c r="F67" s="140"/>
      <c r="G67" s="141">
        <f>E67-D67</f>
        <v>-2.7612673928374687E-3</v>
      </c>
      <c r="H67" s="140"/>
      <c r="I67" s="141">
        <f>E67-C67</f>
        <v>-6.5218071959475266E-3</v>
      </c>
    </row>
    <row r="68" spans="1:9">
      <c r="A68" s="4" t="s">
        <v>20</v>
      </c>
      <c r="B68" s="117" t="s">
        <v>14</v>
      </c>
      <c r="C68" s="148">
        <f>C65-C66</f>
        <v>25649.781000000003</v>
      </c>
      <c r="D68" s="148">
        <f t="shared" ref="D68:E68" si="47">D65-D66</f>
        <v>25662.362462999998</v>
      </c>
      <c r="E68" s="148">
        <f t="shared" si="47"/>
        <v>27045.889796000003</v>
      </c>
      <c r="F68" s="149">
        <f>E68-D68</f>
        <v>1383.5273330000055</v>
      </c>
      <c r="G68" s="150">
        <f>IF(D68=0," ",F68/D68)</f>
        <v>5.3912703282668367E-2</v>
      </c>
      <c r="H68" s="149">
        <f t="shared" ref="H68" si="48">E68-C68</f>
        <v>1396.1087960000004</v>
      </c>
      <c r="I68" s="150">
        <f t="shared" ref="I68" si="49">IF(C68=0," ",H68/C68)</f>
        <v>5.442965754756348E-2</v>
      </c>
    </row>
    <row r="70" spans="1:9">
      <c r="A70" s="128" t="s">
        <v>97</v>
      </c>
    </row>
    <row r="72" spans="1:9" ht="25.5">
      <c r="A72" s="125" t="s">
        <v>27</v>
      </c>
      <c r="B72" s="125" t="s">
        <v>54</v>
      </c>
      <c r="C72" s="125" t="s">
        <v>0</v>
      </c>
      <c r="D72" s="125" t="s">
        <v>1</v>
      </c>
      <c r="E72" s="125" t="s">
        <v>2</v>
      </c>
      <c r="F72" s="1393" t="s">
        <v>3</v>
      </c>
      <c r="G72" s="1394"/>
      <c r="H72" s="1395" t="s">
        <v>4</v>
      </c>
      <c r="I72" s="1395"/>
    </row>
    <row r="73" spans="1:9">
      <c r="A73" s="124"/>
      <c r="B73" s="124"/>
      <c r="C73" s="124"/>
      <c r="D73" s="124"/>
      <c r="E73" s="124"/>
      <c r="F73" s="123" t="s">
        <v>14</v>
      </c>
      <c r="G73" s="123" t="s">
        <v>26</v>
      </c>
      <c r="H73" s="123" t="s">
        <v>14</v>
      </c>
      <c r="I73" s="123" t="s">
        <v>26</v>
      </c>
    </row>
    <row r="74" spans="1:9">
      <c r="A74" s="129" t="s">
        <v>13</v>
      </c>
      <c r="B74" s="130"/>
      <c r="C74" s="130"/>
      <c r="D74" s="130"/>
      <c r="E74" s="130"/>
      <c r="F74" s="130"/>
      <c r="G74" s="130"/>
      <c r="H74" s="130"/>
      <c r="I74" s="131"/>
    </row>
    <row r="75" spans="1:9">
      <c r="A75" s="117" t="s">
        <v>19</v>
      </c>
      <c r="B75" s="117" t="s">
        <v>14</v>
      </c>
      <c r="C75" s="118">
        <v>443832.89400000003</v>
      </c>
      <c r="D75" s="118">
        <v>438688.31650647003</v>
      </c>
      <c r="E75" s="118">
        <v>453545.76799999992</v>
      </c>
      <c r="F75" s="118">
        <f>E75-D75</f>
        <v>14857.451493529894</v>
      </c>
      <c r="G75" s="126">
        <f>IF(D75=0," ",F75/D75)</f>
        <v>3.386789876659678E-2</v>
      </c>
      <c r="H75" s="118">
        <f t="shared" ref="H75:H76" si="50">E75-C75</f>
        <v>9712.8739999998943</v>
      </c>
      <c r="I75" s="126">
        <f t="shared" ref="I75:I76" si="51">IF(C75=0," ",H75/C75)</f>
        <v>2.1884078740680032E-2</v>
      </c>
    </row>
    <row r="76" spans="1:9">
      <c r="A76" s="1396" t="s">
        <v>90</v>
      </c>
      <c r="B76" s="117" t="s">
        <v>14</v>
      </c>
      <c r="C76" s="118">
        <v>39995.127999999997</v>
      </c>
      <c r="D76" s="118">
        <v>39546.35999895323</v>
      </c>
      <c r="E76" s="118">
        <v>39682.207999999999</v>
      </c>
      <c r="F76" s="118">
        <f>E76-D76</f>
        <v>135.84800104676833</v>
      </c>
      <c r="G76" s="126">
        <f>IF(D76=0," ",F76/D76)</f>
        <v>3.4351581548937539E-3</v>
      </c>
      <c r="H76" s="118">
        <f t="shared" si="50"/>
        <v>-312.91999999999825</v>
      </c>
      <c r="I76" s="126">
        <f t="shared" si="51"/>
        <v>-7.8239529574701764E-3</v>
      </c>
    </row>
    <row r="77" spans="1:9">
      <c r="A77" s="1397"/>
      <c r="B77" s="117" t="s">
        <v>89</v>
      </c>
      <c r="C77" s="119">
        <v>9.0113032496415182E-2</v>
      </c>
      <c r="D77" s="119">
        <v>9.0146827510438107E-2</v>
      </c>
      <c r="E77" s="132">
        <v>8.7493282486101831E-2</v>
      </c>
      <c r="G77" s="127">
        <f>E77-D77</f>
        <v>-2.6535450243362763E-3</v>
      </c>
      <c r="I77" s="127">
        <f>E77-C77</f>
        <v>-2.6197500103133514E-3</v>
      </c>
    </row>
    <row r="78" spans="1:9">
      <c r="A78" s="4" t="s">
        <v>20</v>
      </c>
      <c r="B78" s="117" t="s">
        <v>14</v>
      </c>
      <c r="C78" s="122">
        <f>C75-C76</f>
        <v>403837.76600000006</v>
      </c>
      <c r="D78" s="122">
        <f t="shared" ref="D78:E78" si="52">D75-D76</f>
        <v>399141.95650751679</v>
      </c>
      <c r="E78" s="122">
        <f t="shared" si="52"/>
        <v>413863.55999999994</v>
      </c>
      <c r="F78" s="118">
        <f>E78-D78</f>
        <v>14721.603492483147</v>
      </c>
      <c r="G78" s="126">
        <f>IF(D78=0," ",F78/D78)</f>
        <v>3.6883127049075093E-2</v>
      </c>
      <c r="H78" s="118">
        <f t="shared" ref="H78" si="53">E78-C78</f>
        <v>10025.793999999878</v>
      </c>
      <c r="I78" s="126">
        <f t="shared" ref="I78" si="54">IF(C78=0," ",H78/C78)</f>
        <v>2.482629125875235E-2</v>
      </c>
    </row>
    <row r="79" spans="1:9">
      <c r="A79" s="129" t="s">
        <v>12</v>
      </c>
      <c r="B79" s="130"/>
      <c r="C79" s="130"/>
      <c r="D79" s="130"/>
      <c r="E79" s="130"/>
      <c r="F79" s="130"/>
      <c r="G79" s="130"/>
      <c r="H79" s="130"/>
      <c r="I79" s="131"/>
    </row>
    <row r="80" spans="1:9">
      <c r="A80" s="117" t="s">
        <v>19</v>
      </c>
      <c r="B80" s="117" t="s">
        <v>14</v>
      </c>
      <c r="C80" s="118">
        <v>3573.0720000000001</v>
      </c>
      <c r="D80" s="118">
        <v>3548.92</v>
      </c>
      <c r="E80" s="118">
        <v>3508.9762299999998</v>
      </c>
      <c r="F80" s="118">
        <f>E80-D80</f>
        <v>-39.943770000000313</v>
      </c>
      <c r="G80" s="126">
        <f>IF(D80=0," ",F80/D80)</f>
        <v>-1.1255190311418773E-2</v>
      </c>
      <c r="H80" s="118">
        <f t="shared" ref="H80:H81" si="55">E80-C80</f>
        <v>-64.095770000000357</v>
      </c>
      <c r="I80" s="126">
        <f t="shared" ref="I80:I81" si="56">IF(C80=0," ",H80/C80)</f>
        <v>-1.7938560991774124E-2</v>
      </c>
    </row>
    <row r="81" spans="1:9">
      <c r="A81" s="1396" t="s">
        <v>90</v>
      </c>
      <c r="B81" s="117" t="s">
        <v>14</v>
      </c>
      <c r="C81" s="118">
        <v>484.95100000000002</v>
      </c>
      <c r="D81" s="118">
        <v>510.25240000000002</v>
      </c>
      <c r="E81" s="118">
        <v>388.93822999999998</v>
      </c>
      <c r="F81" s="118">
        <f>E81-D81</f>
        <v>-121.31417000000005</v>
      </c>
      <c r="G81" s="126">
        <f>IF(D81=0," ",F81/D81)</f>
        <v>-0.23775325701554767</v>
      </c>
      <c r="H81" s="118">
        <f t="shared" si="55"/>
        <v>-96.012770000000046</v>
      </c>
      <c r="I81" s="126">
        <f t="shared" si="56"/>
        <v>-0.19798447678219044</v>
      </c>
    </row>
    <row r="82" spans="1:9">
      <c r="A82" s="1397"/>
      <c r="B82" s="117" t="s">
        <v>89</v>
      </c>
      <c r="C82" s="119">
        <v>0.13572382532453867</v>
      </c>
      <c r="D82" s="119">
        <v>0.14377681097347925</v>
      </c>
      <c r="E82" s="132">
        <v>0.11084094177520262</v>
      </c>
      <c r="G82" s="127">
        <f>E82-D82</f>
        <v>-3.2935869198276624E-2</v>
      </c>
      <c r="I82" s="127">
        <f>E82-C82</f>
        <v>-2.4882883549336043E-2</v>
      </c>
    </row>
    <row r="83" spans="1:9">
      <c r="A83" s="4" t="s">
        <v>20</v>
      </c>
      <c r="B83" s="117" t="s">
        <v>14</v>
      </c>
      <c r="C83" s="122">
        <f>C80-C81</f>
        <v>3088.1210000000001</v>
      </c>
      <c r="D83" s="122">
        <f t="shared" ref="D83:E83" si="57">D80-D81</f>
        <v>3038.6676000000002</v>
      </c>
      <c r="E83" s="122">
        <f t="shared" si="57"/>
        <v>3120.0379999999996</v>
      </c>
      <c r="F83" s="118">
        <f>E83-D83</f>
        <v>81.370399999999336</v>
      </c>
      <c r="G83" s="126">
        <f>IF(D83=0," ",F83/D83)</f>
        <v>2.677831560121921E-2</v>
      </c>
      <c r="H83" s="118">
        <f t="shared" ref="H83" si="58">E83-C83</f>
        <v>31.916999999999462</v>
      </c>
      <c r="I83" s="126">
        <f t="shared" ref="I83" si="59">IF(C83=0," ",H83/C83)</f>
        <v>1.0335411080070845E-2</v>
      </c>
    </row>
    <row r="84" spans="1:9">
      <c r="A84" s="129" t="s">
        <v>11</v>
      </c>
      <c r="B84" s="130"/>
      <c r="C84" s="130"/>
      <c r="D84" s="130"/>
      <c r="E84" s="130"/>
      <c r="F84" s="130"/>
      <c r="G84" s="130"/>
      <c r="H84" s="130"/>
      <c r="I84" s="131"/>
    </row>
    <row r="85" spans="1:9">
      <c r="A85" s="117" t="s">
        <v>19</v>
      </c>
      <c r="B85" s="117" t="s">
        <v>14</v>
      </c>
      <c r="C85" s="118">
        <v>26204.118999999999</v>
      </c>
      <c r="D85" s="118">
        <v>27045.484129779798</v>
      </c>
      <c r="E85" s="118">
        <v>27312.082999999999</v>
      </c>
      <c r="F85" s="118">
        <f>E85-D85</f>
        <v>266.59887022020121</v>
      </c>
      <c r="G85" s="126">
        <f>IF(D85=0," ",F85/D85)</f>
        <v>9.8574264354413625E-3</v>
      </c>
      <c r="H85" s="118">
        <f t="shared" ref="H85:H86" si="60">E85-C85</f>
        <v>1107.9639999999999</v>
      </c>
      <c r="I85" s="126">
        <f t="shared" ref="I85:I86" si="61">IF(C85=0," ",H85/C85)</f>
        <v>4.228205497006024E-2</v>
      </c>
    </row>
    <row r="86" spans="1:9">
      <c r="A86" s="1396" t="s">
        <v>90</v>
      </c>
      <c r="B86" s="117" t="s">
        <v>14</v>
      </c>
      <c r="C86" s="118">
        <v>2567.4740000000002</v>
      </c>
      <c r="D86" s="118">
        <v>2702.989</v>
      </c>
      <c r="E86" s="118">
        <v>2329.029</v>
      </c>
      <c r="F86" s="118">
        <f>E86-D86</f>
        <v>-373.96000000000004</v>
      </c>
      <c r="G86" s="126">
        <f>IF(D86=0," ",F86/D86)</f>
        <v>-0.13835054452681828</v>
      </c>
      <c r="H86" s="118">
        <f t="shared" si="60"/>
        <v>-238.44500000000016</v>
      </c>
      <c r="I86" s="126">
        <f t="shared" si="61"/>
        <v>-9.2871437062264375E-2</v>
      </c>
    </row>
    <row r="87" spans="1:9">
      <c r="A87" s="1397"/>
      <c r="B87" s="117" t="s">
        <v>89</v>
      </c>
      <c r="C87" s="119">
        <v>9.7979787070879981E-2</v>
      </c>
      <c r="D87" s="119">
        <v>9.9942341095818552E-2</v>
      </c>
      <c r="E87" s="132">
        <v>8.5274674948812954E-2</v>
      </c>
      <c r="G87" s="127">
        <f>E87-D87</f>
        <v>-1.4667666147005598E-2</v>
      </c>
      <c r="I87" s="127">
        <f>E87-C87</f>
        <v>-1.2705112122067028E-2</v>
      </c>
    </row>
    <row r="88" spans="1:9">
      <c r="A88" s="4" t="s">
        <v>20</v>
      </c>
      <c r="B88" s="117" t="s">
        <v>14</v>
      </c>
      <c r="C88" s="122">
        <f>C85-C86</f>
        <v>23636.644999999997</v>
      </c>
      <c r="D88" s="122">
        <f t="shared" ref="D88:E88" si="62">D85-D86</f>
        <v>24342.495129779796</v>
      </c>
      <c r="E88" s="122">
        <f t="shared" si="62"/>
        <v>24983.054</v>
      </c>
      <c r="F88" s="118">
        <f>E88-D88</f>
        <v>640.55887022020397</v>
      </c>
      <c r="G88" s="126">
        <f>IF(D88=0," ",F88/D88)</f>
        <v>2.6314429429075477E-2</v>
      </c>
      <c r="H88" s="118">
        <f t="shared" ref="H88" si="63">E88-C88</f>
        <v>1346.4090000000033</v>
      </c>
      <c r="I88" s="126">
        <f t="shared" ref="I88" si="64">IF(C88=0," ",H88/C88)</f>
        <v>5.6962779616142795E-2</v>
      </c>
    </row>
    <row r="90" spans="1:9" ht="35.25" customHeight="1">
      <c r="A90" s="1392" t="s">
        <v>98</v>
      </c>
      <c r="B90" s="1392"/>
      <c r="C90" s="1392"/>
      <c r="D90" s="1392"/>
      <c r="E90" s="1392"/>
      <c r="F90" s="1392"/>
      <c r="G90" s="1392"/>
      <c r="H90" s="1392"/>
      <c r="I90" s="1392"/>
    </row>
    <row r="91" spans="1:9" ht="15.75">
      <c r="A91" s="135"/>
    </row>
    <row r="92" spans="1:9" ht="25.5">
      <c r="A92" s="125" t="s">
        <v>27</v>
      </c>
      <c r="B92" s="125" t="s">
        <v>54</v>
      </c>
      <c r="C92" s="125" t="s">
        <v>0</v>
      </c>
      <c r="D92" s="125" t="s">
        <v>1</v>
      </c>
      <c r="E92" s="125" t="s">
        <v>2</v>
      </c>
      <c r="F92" s="1393" t="s">
        <v>3</v>
      </c>
      <c r="G92" s="1394"/>
      <c r="H92" s="1395" t="s">
        <v>4</v>
      </c>
      <c r="I92" s="1395"/>
    </row>
    <row r="93" spans="1:9">
      <c r="A93" s="124"/>
      <c r="B93" s="124"/>
      <c r="C93" s="124"/>
      <c r="D93" s="124"/>
      <c r="E93" s="124"/>
      <c r="F93" s="123" t="s">
        <v>14</v>
      </c>
      <c r="G93" s="123" t="s">
        <v>26</v>
      </c>
      <c r="H93" s="123" t="s">
        <v>14</v>
      </c>
      <c r="I93" s="123" t="s">
        <v>26</v>
      </c>
    </row>
    <row r="94" spans="1:9">
      <c r="A94" s="129" t="s">
        <v>5</v>
      </c>
      <c r="B94" s="130"/>
      <c r="C94" s="130"/>
      <c r="D94" s="130"/>
      <c r="E94" s="130"/>
      <c r="F94" s="130"/>
      <c r="G94" s="130"/>
      <c r="H94" s="130"/>
      <c r="I94" s="131"/>
    </row>
    <row r="95" spans="1:9">
      <c r="A95" s="117" t="s">
        <v>19</v>
      </c>
      <c r="B95" s="117" t="s">
        <v>14</v>
      </c>
      <c r="C95" s="118">
        <v>79134.122999999992</v>
      </c>
      <c r="D95" s="118">
        <v>79000.071466151727</v>
      </c>
      <c r="E95" s="118">
        <v>80167.00609000001</v>
      </c>
      <c r="F95" s="118">
        <f>E95-D95</f>
        <v>1166.9346238482831</v>
      </c>
      <c r="G95" s="126">
        <f>IF(D95=0," ",F95/D95)</f>
        <v>1.4771310989867477E-2</v>
      </c>
      <c r="H95" s="118">
        <f t="shared" ref="H95:H96" si="65">E95-C95</f>
        <v>1032.8830900000175</v>
      </c>
      <c r="I95" s="126">
        <f t="shared" ref="I95:I96" si="66">IF(C95=0," ",H95/C95)</f>
        <v>1.3052309810775532E-2</v>
      </c>
    </row>
    <row r="96" spans="1:9">
      <c r="A96" s="120" t="s">
        <v>90</v>
      </c>
      <c r="B96" s="117" t="s">
        <v>14</v>
      </c>
      <c r="C96" s="118">
        <v>16930.328000000001</v>
      </c>
      <c r="D96" s="118">
        <v>16605.100598030793</v>
      </c>
      <c r="E96" s="118">
        <v>17309.966</v>
      </c>
      <c r="F96" s="118">
        <f>E96-D96</f>
        <v>704.8654019692076</v>
      </c>
      <c r="G96" s="126">
        <f>IF(D96=0," ",F96/D96)</f>
        <v>4.2448728196973283E-2</v>
      </c>
      <c r="H96" s="118">
        <f t="shared" si="65"/>
        <v>379.63799999999901</v>
      </c>
      <c r="I96" s="126">
        <f t="shared" si="66"/>
        <v>2.2423546667258838E-2</v>
      </c>
    </row>
    <row r="97" spans="1:9">
      <c r="A97" s="121"/>
      <c r="B97" s="117" t="s">
        <v>89</v>
      </c>
      <c r="C97" s="119">
        <v>0.21394472268303275</v>
      </c>
      <c r="D97" s="119">
        <v>0.21019095666445559</v>
      </c>
      <c r="E97" s="132">
        <v>0.21592381759357279</v>
      </c>
      <c r="G97" s="127">
        <f>E97-D97</f>
        <v>5.7328609291172061E-3</v>
      </c>
      <c r="I97" s="127">
        <f>E97-C97</f>
        <v>1.9790949105400468E-3</v>
      </c>
    </row>
    <row r="98" spans="1:9">
      <c r="A98" s="4" t="s">
        <v>20</v>
      </c>
      <c r="B98" s="117" t="s">
        <v>14</v>
      </c>
      <c r="C98" s="122">
        <f>C95-C96</f>
        <v>62203.794999999991</v>
      </c>
      <c r="D98" s="122">
        <f t="shared" ref="D98:E98" si="67">D95-D96</f>
        <v>62394.97086812093</v>
      </c>
      <c r="E98" s="122">
        <f t="shared" si="67"/>
        <v>62857.04009000001</v>
      </c>
      <c r="F98" s="118">
        <f>E98-D98</f>
        <v>462.06922187907912</v>
      </c>
      <c r="G98" s="126">
        <f>IF(D98=0," ",F98/D98)</f>
        <v>7.4055523297817784E-3</v>
      </c>
      <c r="H98" s="118">
        <f t="shared" ref="H98" si="68">E98-C98</f>
        <v>653.24509000001854</v>
      </c>
      <c r="I98" s="126">
        <f t="shared" ref="I98" si="69">IF(C98=0," ",H98/C98)</f>
        <v>1.0501691898380454E-2</v>
      </c>
    </row>
    <row r="99" spans="1:9" ht="19.5" customHeight="1">
      <c r="A99" s="129" t="s">
        <v>22</v>
      </c>
      <c r="B99" s="130"/>
      <c r="C99" s="130"/>
      <c r="D99" s="130"/>
      <c r="E99" s="130"/>
      <c r="F99" s="130"/>
      <c r="G99" s="130"/>
      <c r="H99" s="130"/>
      <c r="I99" s="131"/>
    </row>
    <row r="100" spans="1:9">
      <c r="A100" s="117" t="s">
        <v>19</v>
      </c>
      <c r="B100" s="117" t="s">
        <v>14</v>
      </c>
      <c r="C100" s="118">
        <v>364.14699999999999</v>
      </c>
      <c r="D100" s="118">
        <v>357.1631658375577</v>
      </c>
      <c r="E100" s="118">
        <v>326.13900000000001</v>
      </c>
      <c r="F100" s="118">
        <f>E100-D100</f>
        <v>-31.024165837557689</v>
      </c>
      <c r="G100" s="126">
        <f>IF(D100=0," ",F100/D100)</f>
        <v>-8.6862724953188114E-2</v>
      </c>
      <c r="H100" s="118">
        <f t="shared" ref="H100:H101" si="70">E100-C100</f>
        <v>-38.007999999999981</v>
      </c>
      <c r="I100" s="126">
        <f t="shared" ref="I100:I101" si="71">IF(C100=0," ",H100/C100)</f>
        <v>-0.10437543080129723</v>
      </c>
    </row>
    <row r="101" spans="1:9">
      <c r="A101" s="120" t="s">
        <v>90</v>
      </c>
      <c r="B101" s="117" t="s">
        <v>14</v>
      </c>
      <c r="C101" s="118">
        <v>109.48599999999998</v>
      </c>
      <c r="D101" s="118">
        <v>91.109284053492544</v>
      </c>
      <c r="E101" s="118">
        <v>145.33499999999998</v>
      </c>
      <c r="F101" s="118">
        <f>E101-D101</f>
        <v>54.225715946507435</v>
      </c>
      <c r="G101" s="126">
        <f>IF(D101=0," ",F101/D101)</f>
        <v>0.59517223200513969</v>
      </c>
      <c r="H101" s="118">
        <f t="shared" si="70"/>
        <v>35.849000000000004</v>
      </c>
      <c r="I101" s="126">
        <f t="shared" si="71"/>
        <v>0.32742999104908399</v>
      </c>
    </row>
    <row r="102" spans="1:9">
      <c r="A102" s="121"/>
      <c r="B102" s="117" t="s">
        <v>89</v>
      </c>
      <c r="C102" s="119">
        <v>0.30066429216772339</v>
      </c>
      <c r="D102" s="119">
        <v>0.25509148973925883</v>
      </c>
      <c r="E102" s="132">
        <v>0.44562287858857719</v>
      </c>
      <c r="G102" s="127">
        <f>E102-D102</f>
        <v>0.19053138884931836</v>
      </c>
      <c r="I102" s="127">
        <f>E102-C102</f>
        <v>0.1449585864208538</v>
      </c>
    </row>
    <row r="103" spans="1:9">
      <c r="A103" s="4" t="s">
        <v>20</v>
      </c>
      <c r="B103" s="117" t="s">
        <v>14</v>
      </c>
      <c r="C103" s="122">
        <f>C100-C101</f>
        <v>254.661</v>
      </c>
      <c r="D103" s="122">
        <f t="shared" ref="D103:E103" si="72">D100-D101</f>
        <v>266.05388178406514</v>
      </c>
      <c r="E103" s="122">
        <f t="shared" si="72"/>
        <v>180.80400000000003</v>
      </c>
      <c r="F103" s="118">
        <f>E103-D103</f>
        <v>-85.24988178406511</v>
      </c>
      <c r="G103" s="126">
        <f>IF(D103=0," ",F103/D103)</f>
        <v>-0.32042337143291783</v>
      </c>
      <c r="H103" s="118">
        <f t="shared" ref="H103" si="73">E103-C103</f>
        <v>-73.856999999999971</v>
      </c>
      <c r="I103" s="126">
        <f t="shared" ref="I103" si="74">IF(C103=0," ",H103/C103)</f>
        <v>-0.29002085124930777</v>
      </c>
    </row>
    <row r="104" spans="1:9" ht="16.5" customHeight="1">
      <c r="A104" s="129" t="s">
        <v>95</v>
      </c>
      <c r="B104" s="130"/>
      <c r="C104" s="130"/>
      <c r="D104" s="130"/>
      <c r="E104" s="130"/>
      <c r="F104" s="130"/>
      <c r="G104" s="130"/>
      <c r="H104" s="130"/>
      <c r="I104" s="131"/>
    </row>
    <row r="105" spans="1:9">
      <c r="A105" s="117" t="s">
        <v>19</v>
      </c>
      <c r="B105" s="117" t="s">
        <v>14</v>
      </c>
      <c r="C105" s="118">
        <v>34140.490999999995</v>
      </c>
      <c r="D105" s="118">
        <v>33563.784680350953</v>
      </c>
      <c r="E105" s="118">
        <v>35689.495499999997</v>
      </c>
      <c r="F105" s="118">
        <f>E105-D105</f>
        <v>2125.7108196490444</v>
      </c>
      <c r="G105" s="126">
        <f>IF(D105=0," ",F105/D105)</f>
        <v>6.3333466112166031E-2</v>
      </c>
      <c r="H105" s="118">
        <f t="shared" ref="H105:H106" si="75">E105-C105</f>
        <v>1549.0045000000027</v>
      </c>
      <c r="I105" s="126">
        <f t="shared" ref="I105:I106" si="76">IF(C105=0," ",H105/C105)</f>
        <v>4.5371476936286681E-2</v>
      </c>
    </row>
    <row r="106" spans="1:9">
      <c r="A106" s="120" t="s">
        <v>90</v>
      </c>
      <c r="B106" s="117" t="s">
        <v>14</v>
      </c>
      <c r="C106" s="118">
        <v>7272.9590000000007</v>
      </c>
      <c r="D106" s="118">
        <v>7050.7786400000014</v>
      </c>
      <c r="E106" s="118">
        <v>7891.8125</v>
      </c>
      <c r="F106" s="118">
        <f>E106-D106</f>
        <v>841.03385999999864</v>
      </c>
      <c r="G106" s="126">
        <f>IF(D106=0," ",F106/D106)</f>
        <v>0.11928240878655616</v>
      </c>
      <c r="H106" s="118">
        <f t="shared" si="75"/>
        <v>618.85349999999926</v>
      </c>
      <c r="I106" s="126">
        <f t="shared" si="76"/>
        <v>8.5089645081183496E-2</v>
      </c>
    </row>
    <row r="107" spans="1:9">
      <c r="A107" s="121"/>
      <c r="B107" s="117" t="s">
        <v>89</v>
      </c>
      <c r="C107" s="119">
        <v>0.21303029883196473</v>
      </c>
      <c r="D107" s="119">
        <v>0.2100710246817814</v>
      </c>
      <c r="E107" s="132">
        <v>0.22112423808288353</v>
      </c>
      <c r="G107" s="127">
        <f>E107-D107</f>
        <v>1.105321340110213E-2</v>
      </c>
      <c r="I107" s="127">
        <f>E107-C107</f>
        <v>8.0939392509188079E-3</v>
      </c>
    </row>
    <row r="108" spans="1:9">
      <c r="A108" s="4" t="s">
        <v>20</v>
      </c>
      <c r="B108" s="117" t="s">
        <v>14</v>
      </c>
      <c r="C108" s="122">
        <f>C105-C106</f>
        <v>26867.531999999992</v>
      </c>
      <c r="D108" s="122">
        <f t="shared" ref="D108:E108" si="77">D105-D106</f>
        <v>26513.006040350952</v>
      </c>
      <c r="E108" s="122">
        <f t="shared" si="77"/>
        <v>27797.682999999997</v>
      </c>
      <c r="F108" s="118">
        <f>E108-D108</f>
        <v>1284.6769596490449</v>
      </c>
      <c r="G108" s="126">
        <f>IF(D108=0," ",F108/D108)</f>
        <v>4.8454594612691443E-2</v>
      </c>
      <c r="H108" s="118">
        <f t="shared" ref="H108" si="78">E108-C108</f>
        <v>930.1510000000053</v>
      </c>
      <c r="I108" s="126">
        <f t="shared" ref="I108" si="79">IF(C108=0," ",H108/C108)</f>
        <v>3.4619889910245775E-2</v>
      </c>
    </row>
  </sheetData>
  <mergeCells count="27">
    <mergeCell ref="A66:A67"/>
    <mergeCell ref="F47:G47"/>
    <mergeCell ref="H47:I47"/>
    <mergeCell ref="A51:A52"/>
    <mergeCell ref="A56:A57"/>
    <mergeCell ref="A61:A62"/>
    <mergeCell ref="A76:A77"/>
    <mergeCell ref="A1:I1"/>
    <mergeCell ref="A4:H4"/>
    <mergeCell ref="F5:G5"/>
    <mergeCell ref="H5:I5"/>
    <mergeCell ref="F72:G72"/>
    <mergeCell ref="H72:I72"/>
    <mergeCell ref="A26:A27"/>
    <mergeCell ref="F17:G17"/>
    <mergeCell ref="H17:I17"/>
    <mergeCell ref="A21:A22"/>
    <mergeCell ref="A8:A9"/>
    <mergeCell ref="A31:A32"/>
    <mergeCell ref="A36:A37"/>
    <mergeCell ref="A41:A42"/>
    <mergeCell ref="A39:I39"/>
    <mergeCell ref="A90:I90"/>
    <mergeCell ref="F92:G92"/>
    <mergeCell ref="H92:I92"/>
    <mergeCell ref="A81:A82"/>
    <mergeCell ref="A86:A8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38</vt:i4>
      </vt:variant>
      <vt:variant>
        <vt:lpstr>Именованные диапазоны</vt:lpstr>
      </vt:variant>
      <vt:variant>
        <vt:i4>27</vt:i4>
      </vt:variant>
    </vt:vector>
  </HeadingPairs>
  <TitlesOfParts>
    <vt:vector size="65" baseType="lpstr">
      <vt:lpstr>01-2021</vt:lpstr>
      <vt:lpstr>Февраль 2013</vt:lpstr>
      <vt:lpstr>февраль</vt:lpstr>
      <vt:lpstr>Март 2013</vt:lpstr>
      <vt:lpstr>апрель 2013 (по бухг)</vt:lpstr>
      <vt:lpstr>апрель 2013 (правильный)</vt:lpstr>
      <vt:lpstr>май (по бухг)</vt:lpstr>
      <vt:lpstr>ноябрь (неправ)</vt:lpstr>
      <vt:lpstr>к ПЗ</vt:lpstr>
      <vt:lpstr>Лист4</vt:lpstr>
      <vt:lpstr>к ПЗ (2)</vt:lpstr>
      <vt:lpstr>участки ВОЭК сент</vt:lpstr>
      <vt:lpstr>ВОЭК рабочий  (сниж Ковров) </vt:lpstr>
      <vt:lpstr>Лист3</vt:lpstr>
      <vt:lpstr>ВОЭК рабочий  (сниж Ковров) (2)</vt:lpstr>
      <vt:lpstr> Транзит МРСК факт 2012</vt:lpstr>
      <vt:lpstr>май (правильный)</vt:lpstr>
      <vt:lpstr>июнь</vt:lpstr>
      <vt:lpstr>июль </vt:lpstr>
      <vt:lpstr>август</vt:lpstr>
      <vt:lpstr>сентябрь</vt:lpstr>
      <vt:lpstr>Лист1</vt:lpstr>
      <vt:lpstr>октябрь</vt:lpstr>
      <vt:lpstr>ноябрь</vt:lpstr>
      <vt:lpstr>декабрь</vt:lpstr>
      <vt:lpstr>Баланс ВОЭК (план 2013)</vt:lpstr>
      <vt:lpstr>проверка</vt:lpstr>
      <vt:lpstr>02-2021</vt:lpstr>
      <vt:lpstr>03-2021</vt:lpstr>
      <vt:lpstr>04-2021</vt:lpstr>
      <vt:lpstr>05-2021</vt:lpstr>
      <vt:lpstr>06-2021</vt:lpstr>
      <vt:lpstr>07-2021</vt:lpstr>
      <vt:lpstr>08-2021</vt:lpstr>
      <vt:lpstr>09-2021</vt:lpstr>
      <vt:lpstr>10-2021</vt:lpstr>
      <vt:lpstr>11-2021</vt:lpstr>
      <vt:lpstr>12-2021</vt:lpstr>
      <vt:lpstr>август!Заголовки_для_печати</vt:lpstr>
      <vt:lpstr>'апрель 2013 (по бухг)'!Заголовки_для_печати</vt:lpstr>
      <vt:lpstr>'апрель 2013 (правильный)'!Заголовки_для_печати</vt:lpstr>
      <vt:lpstr>декабрь!Заголовки_для_печати</vt:lpstr>
      <vt:lpstr>'июль '!Заголовки_для_печати</vt:lpstr>
      <vt:lpstr>июнь!Заголовки_для_печати</vt:lpstr>
      <vt:lpstr>'май (по бухг)'!Заголовки_для_печати</vt:lpstr>
      <vt:lpstr>'май (правильный)'!Заголовки_для_печати</vt:lpstr>
      <vt:lpstr>ноябрь!Заголовки_для_печати</vt:lpstr>
      <vt:lpstr>октябрь!Заголовки_для_печати</vt:lpstr>
      <vt:lpstr>сентябрь!Заголовки_для_печати</vt:lpstr>
      <vt:lpstr>'участки ВОЭК сент'!Заголовки_для_печати</vt:lpstr>
      <vt:lpstr>'Февраль 2013'!Заголовки_для_печати</vt:lpstr>
      <vt:lpstr>'01-2021'!Область_печати</vt:lpstr>
      <vt:lpstr>'10-2021'!Область_печати</vt:lpstr>
      <vt:lpstr>'апрель 2013 (по бухг)'!Область_печати</vt:lpstr>
      <vt:lpstr>'апрель 2013 (правильный)'!Область_печати</vt:lpstr>
      <vt:lpstr>'Баланс ВОЭК (план 2013)'!Область_печати</vt:lpstr>
      <vt:lpstr>декабрь!Область_печати</vt:lpstr>
      <vt:lpstr>'июль '!Область_печати</vt:lpstr>
      <vt:lpstr>июнь!Область_печати</vt:lpstr>
      <vt:lpstr>'Март 2013'!Область_печати</vt:lpstr>
      <vt:lpstr>ноябрь!Область_печати</vt:lpstr>
      <vt:lpstr>октябрь!Область_печати</vt:lpstr>
      <vt:lpstr>сентябрь!Область_печати</vt:lpstr>
      <vt:lpstr>'участки ВОЭК сент'!Область_печати</vt:lpstr>
      <vt:lpstr>'Февраль 2013'!Область_печати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2012-10-16T17:52:42Z</cp:lastPrinted>
  <dcterms:created xsi:type="dcterms:W3CDTF">2006-09-28T05:33:49Z</dcterms:created>
  <dcterms:modified xsi:type="dcterms:W3CDTF">2022-03-10T11:08:02Z</dcterms:modified>
</cp:coreProperties>
</file>